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e10bf6200e1bcac/0_AKTUÁLNÍ/ZPŘ 2025_Nemocnice Dačice - fasáda/00_ZD ZPŘ - PROFIL/"/>
    </mc:Choice>
  </mc:AlternateContent>
  <xr:revisionPtr revIDLastSave="71" documentId="11_520E04D3C8EDAF6C12F2E01D70E617656EA4EDFB" xr6:coauthVersionLast="47" xr6:coauthVersionMax="47" xr10:uidLastSave="{92655740-F1C8-4DD1-A7D0-4B1CDC3A601F}"/>
  <bookViews>
    <workbookView xWindow="-120" yWindow="-120" windowWidth="29040" windowHeight="1572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Pol'!$A$1:$U$171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61" i="12" l="1"/>
  <c r="F39" i="1" s="1"/>
  <c r="F40" i="1" s="1"/>
  <c r="G23" i="1" s="1"/>
  <c r="F9" i="12"/>
  <c r="G9" i="12" s="1"/>
  <c r="I9" i="12"/>
  <c r="I8" i="12" s="1"/>
  <c r="K9" i="12"/>
  <c r="K8" i="12" s="1"/>
  <c r="O9" i="12"/>
  <c r="O8" i="12" s="1"/>
  <c r="Q9" i="12"/>
  <c r="Q8" i="12" s="1"/>
  <c r="U9" i="12"/>
  <c r="U8" i="12" s="1"/>
  <c r="G12" i="12"/>
  <c r="I12" i="12"/>
  <c r="K12" i="12"/>
  <c r="O12" i="12"/>
  <c r="Q12" i="12"/>
  <c r="U12" i="12"/>
  <c r="F22" i="12"/>
  <c r="G22" i="12" s="1"/>
  <c r="I22" i="12"/>
  <c r="K22" i="12"/>
  <c r="O22" i="12"/>
  <c r="Q22" i="12"/>
  <c r="U22" i="12"/>
  <c r="F24" i="12"/>
  <c r="G24" i="12"/>
  <c r="M24" i="12" s="1"/>
  <c r="I24" i="12"/>
  <c r="K24" i="12"/>
  <c r="O24" i="12"/>
  <c r="Q24" i="12"/>
  <c r="U24" i="12"/>
  <c r="U11" i="12" s="1"/>
  <c r="F26" i="12"/>
  <c r="G26" i="12" s="1"/>
  <c r="M26" i="12" s="1"/>
  <c r="I26" i="12"/>
  <c r="K26" i="12"/>
  <c r="O26" i="12"/>
  <c r="Q26" i="12"/>
  <c r="U26" i="12"/>
  <c r="F35" i="12"/>
  <c r="G35" i="12" s="1"/>
  <c r="M35" i="12" s="1"/>
  <c r="I35" i="12"/>
  <c r="K35" i="12"/>
  <c r="O35" i="12"/>
  <c r="Q35" i="12"/>
  <c r="U35" i="12"/>
  <c r="F45" i="12"/>
  <c r="G45" i="12"/>
  <c r="M45" i="12" s="1"/>
  <c r="I45" i="12"/>
  <c r="K45" i="12"/>
  <c r="O45" i="12"/>
  <c r="Q45" i="12"/>
  <c r="U45" i="12"/>
  <c r="F47" i="12"/>
  <c r="G47" i="12" s="1"/>
  <c r="M47" i="12" s="1"/>
  <c r="I47" i="12"/>
  <c r="K47" i="12"/>
  <c r="O47" i="12"/>
  <c r="Q47" i="12"/>
  <c r="U47" i="12"/>
  <c r="F49" i="12"/>
  <c r="G49" i="12"/>
  <c r="M49" i="12" s="1"/>
  <c r="I49" i="12"/>
  <c r="K49" i="12"/>
  <c r="O49" i="12"/>
  <c r="Q49" i="12"/>
  <c r="U49" i="12"/>
  <c r="F52" i="12"/>
  <c r="G52" i="12" s="1"/>
  <c r="I52" i="12"/>
  <c r="K52" i="12"/>
  <c r="O52" i="12"/>
  <c r="Q52" i="12"/>
  <c r="U52" i="12"/>
  <c r="F54" i="12"/>
  <c r="G54" i="12" s="1"/>
  <c r="M54" i="12" s="1"/>
  <c r="I54" i="12"/>
  <c r="K54" i="12"/>
  <c r="K51" i="12" s="1"/>
  <c r="O54" i="12"/>
  <c r="Q54" i="12"/>
  <c r="U54" i="12"/>
  <c r="F64" i="12"/>
  <c r="G64" i="12" s="1"/>
  <c r="M64" i="12" s="1"/>
  <c r="I64" i="12"/>
  <c r="K64" i="12"/>
  <c r="O64" i="12"/>
  <c r="Q64" i="12"/>
  <c r="U64" i="12"/>
  <c r="F68" i="12"/>
  <c r="G68" i="12" s="1"/>
  <c r="M68" i="12" s="1"/>
  <c r="I68" i="12"/>
  <c r="K68" i="12"/>
  <c r="O68" i="12"/>
  <c r="Q68" i="12"/>
  <c r="U68" i="12"/>
  <c r="F70" i="12"/>
  <c r="G70" i="12" s="1"/>
  <c r="M70" i="12" s="1"/>
  <c r="I70" i="12"/>
  <c r="K70" i="12"/>
  <c r="O70" i="12"/>
  <c r="Q70" i="12"/>
  <c r="U70" i="12"/>
  <c r="F72" i="12"/>
  <c r="G72" i="12" s="1"/>
  <c r="M72" i="12" s="1"/>
  <c r="I72" i="12"/>
  <c r="K72" i="12"/>
  <c r="O72" i="12"/>
  <c r="Q72" i="12"/>
  <c r="U72" i="12"/>
  <c r="F74" i="12"/>
  <c r="G74" i="12" s="1"/>
  <c r="M74" i="12" s="1"/>
  <c r="I74" i="12"/>
  <c r="K74" i="12"/>
  <c r="O74" i="12"/>
  <c r="Q74" i="12"/>
  <c r="U74" i="12"/>
  <c r="F76" i="12"/>
  <c r="G76" i="12"/>
  <c r="I76" i="12"/>
  <c r="K76" i="12"/>
  <c r="M76" i="12"/>
  <c r="O76" i="12"/>
  <c r="Q76" i="12"/>
  <c r="U76" i="12"/>
  <c r="F79" i="12"/>
  <c r="G79" i="12" s="1"/>
  <c r="G78" i="12" s="1"/>
  <c r="I52" i="1" s="1"/>
  <c r="I79" i="12"/>
  <c r="K79" i="12"/>
  <c r="O79" i="12"/>
  <c r="Q79" i="12"/>
  <c r="U79" i="12"/>
  <c r="F80" i="12"/>
  <c r="G80" i="12" s="1"/>
  <c r="M80" i="12" s="1"/>
  <c r="I80" i="12"/>
  <c r="K80" i="12"/>
  <c r="O80" i="12"/>
  <c r="Q80" i="12"/>
  <c r="U80" i="12"/>
  <c r="F81" i="12"/>
  <c r="G81" i="12" s="1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G83" i="12"/>
  <c r="I53" i="1" s="1"/>
  <c r="F84" i="12"/>
  <c r="G84" i="12"/>
  <c r="I84" i="12"/>
  <c r="I83" i="12" s="1"/>
  <c r="K84" i="12"/>
  <c r="K83" i="12" s="1"/>
  <c r="M84" i="12"/>
  <c r="M83" i="12" s="1"/>
  <c r="O84" i="12"/>
  <c r="O83" i="12" s="1"/>
  <c r="Q84" i="12"/>
  <c r="Q83" i="12" s="1"/>
  <c r="U84" i="12"/>
  <c r="U83" i="12" s="1"/>
  <c r="F87" i="12"/>
  <c r="G87" i="12"/>
  <c r="M87" i="12" s="1"/>
  <c r="I87" i="12"/>
  <c r="I86" i="12" s="1"/>
  <c r="K87" i="12"/>
  <c r="O87" i="12"/>
  <c r="Q87" i="12"/>
  <c r="U87" i="12"/>
  <c r="F97" i="12"/>
  <c r="G97" i="12" s="1"/>
  <c r="I97" i="12"/>
  <c r="K97" i="12"/>
  <c r="O97" i="12"/>
  <c r="Q97" i="12"/>
  <c r="U97" i="12"/>
  <c r="F99" i="12"/>
  <c r="G99" i="12" s="1"/>
  <c r="M99" i="12" s="1"/>
  <c r="I99" i="12"/>
  <c r="K99" i="12"/>
  <c r="O99" i="12"/>
  <c r="Q99" i="12"/>
  <c r="U99" i="12"/>
  <c r="F101" i="12"/>
  <c r="G101" i="12"/>
  <c r="M101" i="12" s="1"/>
  <c r="I101" i="12"/>
  <c r="K101" i="12"/>
  <c r="O101" i="12"/>
  <c r="Q101" i="12"/>
  <c r="U101" i="12"/>
  <c r="F103" i="12"/>
  <c r="G103" i="12" s="1"/>
  <c r="M103" i="12" s="1"/>
  <c r="I103" i="12"/>
  <c r="K103" i="12"/>
  <c r="O103" i="12"/>
  <c r="Q103" i="12"/>
  <c r="U103" i="12"/>
  <c r="F105" i="12"/>
  <c r="G105" i="12" s="1"/>
  <c r="M105" i="12" s="1"/>
  <c r="I105" i="12"/>
  <c r="K105" i="12"/>
  <c r="O105" i="12"/>
  <c r="Q105" i="12"/>
  <c r="U105" i="12"/>
  <c r="G107" i="12"/>
  <c r="M107" i="12" s="1"/>
  <c r="I107" i="12"/>
  <c r="K107" i="12"/>
  <c r="O107" i="12"/>
  <c r="Q107" i="12"/>
  <c r="U107" i="12"/>
  <c r="F110" i="12"/>
  <c r="G110" i="12" s="1"/>
  <c r="I110" i="12"/>
  <c r="I109" i="12" s="1"/>
  <c r="K110" i="12"/>
  <c r="K109" i="12" s="1"/>
  <c r="O110" i="12"/>
  <c r="O109" i="12" s="1"/>
  <c r="Q110" i="12"/>
  <c r="Q109" i="12" s="1"/>
  <c r="U110" i="12"/>
  <c r="U109" i="12" s="1"/>
  <c r="K111" i="12"/>
  <c r="U111" i="12"/>
  <c r="F112" i="12"/>
  <c r="G112" i="12" s="1"/>
  <c r="I112" i="12"/>
  <c r="I111" i="12" s="1"/>
  <c r="K112" i="12"/>
  <c r="O112" i="12"/>
  <c r="O111" i="12" s="1"/>
  <c r="Q112" i="12"/>
  <c r="Q111" i="12" s="1"/>
  <c r="U112" i="12"/>
  <c r="F115" i="12"/>
  <c r="G115" i="12" s="1"/>
  <c r="I115" i="12"/>
  <c r="K115" i="12"/>
  <c r="O115" i="12"/>
  <c r="Q115" i="12"/>
  <c r="U115" i="12"/>
  <c r="F120" i="12"/>
  <c r="G120" i="12" s="1"/>
  <c r="M120" i="12" s="1"/>
  <c r="I120" i="12"/>
  <c r="K120" i="12"/>
  <c r="O120" i="12"/>
  <c r="Q120" i="12"/>
  <c r="U120" i="12"/>
  <c r="F125" i="12"/>
  <c r="G125" i="12" s="1"/>
  <c r="M125" i="12" s="1"/>
  <c r="I125" i="12"/>
  <c r="K125" i="12"/>
  <c r="O125" i="12"/>
  <c r="Q125" i="12"/>
  <c r="U125" i="12"/>
  <c r="U114" i="12" s="1"/>
  <c r="Q127" i="12"/>
  <c r="F128" i="12"/>
  <c r="G128" i="12"/>
  <c r="I128" i="12"/>
  <c r="K128" i="12"/>
  <c r="O128" i="12"/>
  <c r="Q128" i="12"/>
  <c r="U128" i="12"/>
  <c r="F129" i="12"/>
  <c r="G129" i="12" s="1"/>
  <c r="M129" i="12" s="1"/>
  <c r="I129" i="12"/>
  <c r="K129" i="12"/>
  <c r="K127" i="12" s="1"/>
  <c r="O129" i="12"/>
  <c r="Q129" i="12"/>
  <c r="U129" i="12"/>
  <c r="F131" i="12"/>
  <c r="G131" i="12" s="1"/>
  <c r="I131" i="12"/>
  <c r="K131" i="12"/>
  <c r="O131" i="12"/>
  <c r="Q131" i="12"/>
  <c r="U131" i="12"/>
  <c r="U130" i="12" s="1"/>
  <c r="F140" i="12"/>
  <c r="G140" i="12" s="1"/>
  <c r="M140" i="12" s="1"/>
  <c r="I140" i="12"/>
  <c r="K140" i="12"/>
  <c r="O140" i="12"/>
  <c r="Q140" i="12"/>
  <c r="Q130" i="12" s="1"/>
  <c r="U140" i="12"/>
  <c r="I142" i="12"/>
  <c r="U142" i="12"/>
  <c r="F143" i="12"/>
  <c r="G143" i="12" s="1"/>
  <c r="I143" i="12"/>
  <c r="K143" i="12"/>
  <c r="K142" i="12" s="1"/>
  <c r="O143" i="12"/>
  <c r="O142" i="12" s="1"/>
  <c r="Q143" i="12"/>
  <c r="Q142" i="12" s="1"/>
  <c r="U143" i="12"/>
  <c r="I145" i="12"/>
  <c r="F146" i="12"/>
  <c r="G146" i="12" s="1"/>
  <c r="I146" i="12"/>
  <c r="K146" i="12"/>
  <c r="K145" i="12" s="1"/>
  <c r="O146" i="12"/>
  <c r="O145" i="12" s="1"/>
  <c r="Q146" i="12"/>
  <c r="Q145" i="12" s="1"/>
  <c r="U146" i="12"/>
  <c r="U145" i="12" s="1"/>
  <c r="F149" i="12"/>
  <c r="G149" i="12" s="1"/>
  <c r="I149" i="12"/>
  <c r="K149" i="12"/>
  <c r="O149" i="12"/>
  <c r="Q149" i="12"/>
  <c r="U149" i="12"/>
  <c r="F150" i="12"/>
  <c r="G150" i="12"/>
  <c r="M150" i="12" s="1"/>
  <c r="I150" i="12"/>
  <c r="K150" i="12"/>
  <c r="O150" i="12"/>
  <c r="Q150" i="12"/>
  <c r="U150" i="12"/>
  <c r="F151" i="12"/>
  <c r="G151" i="12" s="1"/>
  <c r="M151" i="12" s="1"/>
  <c r="I151" i="12"/>
  <c r="K151" i="12"/>
  <c r="O151" i="12"/>
  <c r="Q151" i="12"/>
  <c r="U151" i="12"/>
  <c r="Q152" i="12"/>
  <c r="F153" i="12"/>
  <c r="G153" i="12" s="1"/>
  <c r="I153" i="12"/>
  <c r="I152" i="12" s="1"/>
  <c r="K153" i="12"/>
  <c r="K152" i="12" s="1"/>
  <c r="O153" i="12"/>
  <c r="O152" i="12" s="1"/>
  <c r="Q153" i="12"/>
  <c r="U153" i="12"/>
  <c r="U152" i="12" s="1"/>
  <c r="F155" i="12"/>
  <c r="G155" i="12" s="1"/>
  <c r="M155" i="12" s="1"/>
  <c r="I155" i="12"/>
  <c r="K155" i="12"/>
  <c r="O155" i="12"/>
  <c r="Q155" i="12"/>
  <c r="U155" i="12"/>
  <c r="F156" i="12"/>
  <c r="G156" i="12" s="1"/>
  <c r="I156" i="12"/>
  <c r="K156" i="12"/>
  <c r="O156" i="12"/>
  <c r="Q156" i="12"/>
  <c r="U156" i="12"/>
  <c r="F157" i="12"/>
  <c r="G157" i="12" s="1"/>
  <c r="M157" i="12" s="1"/>
  <c r="I157" i="12"/>
  <c r="K157" i="12"/>
  <c r="O157" i="12"/>
  <c r="Q157" i="12"/>
  <c r="U157" i="12"/>
  <c r="U154" i="12" s="1"/>
  <c r="F158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I20" i="1"/>
  <c r="AZ43" i="1"/>
  <c r="G27" i="1"/>
  <c r="J28" i="1"/>
  <c r="J26" i="1"/>
  <c r="G38" i="1"/>
  <c r="F38" i="1"/>
  <c r="H32" i="1"/>
  <c r="J23" i="1"/>
  <c r="J24" i="1"/>
  <c r="J25" i="1"/>
  <c r="J27" i="1"/>
  <c r="E24" i="1"/>
  <c r="E26" i="1"/>
  <c r="M112" i="12" l="1"/>
  <c r="M111" i="12" s="1"/>
  <c r="G111" i="12"/>
  <c r="I56" i="1" s="1"/>
  <c r="M22" i="12"/>
  <c r="AD161" i="12"/>
  <c r="G39" i="1" s="1"/>
  <c r="G40" i="1" s="1"/>
  <c r="G25" i="1" s="1"/>
  <c r="G26" i="1" s="1"/>
  <c r="O154" i="12"/>
  <c r="Q148" i="12"/>
  <c r="U127" i="12"/>
  <c r="K86" i="12"/>
  <c r="U78" i="12"/>
  <c r="O148" i="12"/>
  <c r="Q78" i="12"/>
  <c r="I154" i="12"/>
  <c r="K148" i="12"/>
  <c r="O130" i="12"/>
  <c r="O78" i="12"/>
  <c r="I148" i="12"/>
  <c r="K130" i="12"/>
  <c r="I51" i="12"/>
  <c r="Q154" i="12"/>
  <c r="I114" i="12"/>
  <c r="I130" i="12"/>
  <c r="I127" i="12"/>
  <c r="Q114" i="12"/>
  <c r="U86" i="12"/>
  <c r="Q86" i="12"/>
  <c r="I78" i="12"/>
  <c r="G127" i="12"/>
  <c r="I58" i="1" s="1"/>
  <c r="O86" i="12"/>
  <c r="U148" i="12"/>
  <c r="K154" i="12"/>
  <c r="O127" i="12"/>
  <c r="Q11" i="12"/>
  <c r="O11" i="12"/>
  <c r="O114" i="12"/>
  <c r="K78" i="12"/>
  <c r="U51" i="12"/>
  <c r="K11" i="12"/>
  <c r="K114" i="12"/>
  <c r="Q51" i="12"/>
  <c r="I11" i="12"/>
  <c r="O51" i="12"/>
  <c r="G24" i="1"/>
  <c r="G148" i="12"/>
  <c r="I62" i="1" s="1"/>
  <c r="I18" i="1" s="1"/>
  <c r="M149" i="12"/>
  <c r="M148" i="12" s="1"/>
  <c r="G145" i="12"/>
  <c r="I61" i="1" s="1"/>
  <c r="M146" i="12"/>
  <c r="M145" i="12" s="1"/>
  <c r="M115" i="12"/>
  <c r="M114" i="12" s="1"/>
  <c r="G114" i="12"/>
  <c r="I57" i="1" s="1"/>
  <c r="I17" i="1" s="1"/>
  <c r="G51" i="12"/>
  <c r="I51" i="1" s="1"/>
  <c r="M52" i="12"/>
  <c r="M51" i="12" s="1"/>
  <c r="G11" i="12"/>
  <c r="I50" i="1" s="1"/>
  <c r="M12" i="12"/>
  <c r="M11" i="12" s="1"/>
  <c r="G109" i="12"/>
  <c r="I55" i="1" s="1"/>
  <c r="M110" i="12"/>
  <c r="M109" i="12" s="1"/>
  <c r="M97" i="12"/>
  <c r="G86" i="12"/>
  <c r="I54" i="1" s="1"/>
  <c r="M86" i="12"/>
  <c r="M153" i="12"/>
  <c r="M152" i="12" s="1"/>
  <c r="G152" i="12"/>
  <c r="I63" i="1" s="1"/>
  <c r="G142" i="12"/>
  <c r="I60" i="1" s="1"/>
  <c r="M143" i="12"/>
  <c r="M142" i="12" s="1"/>
  <c r="G130" i="12"/>
  <c r="I59" i="1" s="1"/>
  <c r="M131" i="12"/>
  <c r="M130" i="12" s="1"/>
  <c r="M9" i="12"/>
  <c r="M8" i="12" s="1"/>
  <c r="G8" i="12"/>
  <c r="M156" i="12"/>
  <c r="M154" i="12" s="1"/>
  <c r="G154" i="12"/>
  <c r="I64" i="1" s="1"/>
  <c r="I19" i="1" s="1"/>
  <c r="M79" i="12"/>
  <c r="M78" i="12" s="1"/>
  <c r="M128" i="12"/>
  <c r="M127" i="12" s="1"/>
  <c r="I49" i="1" l="1"/>
  <c r="G161" i="12"/>
  <c r="G28" i="1"/>
  <c r="G29" i="1"/>
  <c r="H39" i="1"/>
  <c r="I39" i="1" l="1"/>
  <c r="I40" i="1" s="1"/>
  <c r="J39" i="1" s="1"/>
  <c r="J40" i="1" s="1"/>
  <c r="H40" i="1"/>
  <c r="I16" i="1"/>
  <c r="I21" i="1" s="1"/>
  <c r="I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<sst xmlns="http://schemas.openxmlformats.org/spreadsheetml/2006/main" count="606" uniqueCount="298">
  <si>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</si>
  <si>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</si>
  <si>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</si>
  <si>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</si>
  <si>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</si>
  <si>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</si>
  <si>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</si>
  <si>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</si>
  <si>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</si>
  <si>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</si>
  <si>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</si>
  <si>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</si>
  <si>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</si>
  <si>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</si>
  <si>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</si>
  <si>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</si>
  <si>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</si>
  <si>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</si>
  <si>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</si>
  <si>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</si>
  <si>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</si>
  <si>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</si>
  <si>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</si>
  <si>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</si>
  <si>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</si>
  <si>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</si>
  <si>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</si>
  <si>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</si>
  <si>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</si>
  <si>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</si>
  <si>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</si>
  <si>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</si>
  <si>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</si>
  <si>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</si>
  <si>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</si>
  <si>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</si>
  <si>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</si>
  <si>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</si>
  <si>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</si>
  <si>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</si>
  <si>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</si>
  <si>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</si>
  <si>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</si>
  <si>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Dačice</t>
  </si>
  <si>
    <t>Rozpočet:</t>
  </si>
  <si>
    <t>Misto</t>
  </si>
  <si>
    <t>Stavební úpravy objektu nemocnice Dačice - oprava fasády</t>
  </si>
  <si>
    <t>Nemocnice Dačice, a.s.</t>
  </si>
  <si>
    <t>Antonínská 85</t>
  </si>
  <si>
    <t>Dačice-Dačice II</t>
  </si>
  <si>
    <t>38001</t>
  </si>
  <si>
    <t>28113195</t>
  </si>
  <si>
    <t>Rozpočet</t>
  </si>
  <si>
    <t>Celkem za stavbu</t>
  </si>
  <si>
    <t>CZK</t>
  </si>
  <si>
    <t xml:space="preserve">Popis rozpočtu:  - </t>
  </si>
  <si>
    <t>Jedná se o opravu fasády a přidružených stavebních prací.</t>
  </si>
  <si>
    <t>Rekapitulace dílů</t>
  </si>
  <si>
    <t>Typ dílu</t>
  </si>
  <si>
    <t>3</t>
  </si>
  <si>
    <t>Svislé a kompletní konstrukce</t>
  </si>
  <si>
    <t>60</t>
  </si>
  <si>
    <t>Úpravy povrchů, omítky</t>
  </si>
  <si>
    <t>62</t>
  </si>
  <si>
    <t>Upravy povrchů vnější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</si>
  <si>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</si>
  <si>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</si>
  <si>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</si>
  <si>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</si>
  <si>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</si>
  <si>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</si>
  <si>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</si>
  <si>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</si>
  <si>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</si>
  <si>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</si>
  <si>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</si>
  <si>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</si>
  <si>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</si>
  <si>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</si>
  <si>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781</t>
  </si>
  <si>
    <t>Obklady keramické</t>
  </si>
  <si>
    <t>783</t>
  </si>
  <si>
    <t>Nátěry</t>
  </si>
  <si>
    <t>786</t>
  </si>
  <si>
    <t>Čalounické úpravy</t>
  </si>
  <si>
    <t>M21</t>
  </si>
  <si>
    <t>Elektromontáže</t>
  </si>
  <si>
    <t>M22</t>
  </si>
  <si>
    <t>Montáž sdělovací a zabezp.tech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</si>
  <si>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</si>
  <si>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</si>
  <si>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</si>
  <si>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</si>
  <si>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</si>
  <si>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</si>
  <si>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</si>
  <si>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</si>
  <si>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</si>
  <si>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</si>
  <si>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</si>
  <si>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</si>
  <si>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</si>
  <si>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</si>
  <si>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</si>
  <si>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</si>
  <si>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</si>
  <si>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</si>
  <si>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</si>
  <si>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</si>
  <si>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</si>
  <si>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</si>
  <si>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</si>
  <si>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</si>
  <si>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</si>
  <si>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</si>
  <si>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</si>
  <si>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</si>
  <si>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</si>
  <si>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311271182R00</t>
  </si>
  <si>
    <t>Zdivo z tvárnic pórobetonových PDK tl. 450 mm</t>
  </si>
  <si>
    <t>m2</t>
  </si>
  <si>
    <t>POL1_0</t>
  </si>
  <si>
    <t>4,2*1,5-1,6*0,9</t>
  </si>
  <si>
    <t>VV</t>
  </si>
  <si>
    <t>601021147RT1</t>
  </si>
  <si>
    <t>Stěrka vyrovnávací, ručně, tloušťka vrstvy 3 mm</t>
  </si>
  <si>
    <t>Pohled východní:12,2*0,9+105,28*8,95-5,18*6-3,24*36-21,65*2+88,81*4,01-25,1*0,61-5,18*3-12,6*2-3,85*2-11,66-3,24*12-2,1*1-5,88+18,6*4,3-3,75*2-4,85+88,81*0,6+25,1*0,61-0,4*16-0,8+18,6*0,5-1,0</t>
  </si>
  <si>
    <t>Pohled severní:15,95*3,82-2,4-3,5-2,2+14,15*13-0,95*4,57-3,14-2,67*2-4,1*2-1,1*2-2,3*2-6,0+15,95*0,6-0,55+13,2*0,55-0,76+24,24*0,45-0,9</t>
  </si>
  <si>
    <t>Pohled západní dvorní:1,45*4,2+3,2*4,1+1,45*0,5+3,2*0,5+14,3*0,55+2,46*0,5*2+70,37*8,88-13,6*4,8-3,24*26-0,4*4+17,71*4,05-6,3*0,6-3,24*3-1,85-1,33-0,4+35,82*3,86-3,24*9+32,4*0,4-0,4*8+8,34*0,4+25,0*8,88-5,18*8+25,0*3,1+9,96*0,5+1,0*0,41-5,18*4+15,0*0,65+9,96*0,65</t>
  </si>
  <si>
    <t>Pohled jižní dvorní:24,9*0,4-3,1*0,4+15,8*4,27-20,5-5,1+15,8*0,45</t>
  </si>
  <si>
    <t>Pohled jižní:16,7*4,58-3,24-9,4+16,06*3,4-2,75-3,8-9,4+0,7*0,4+16,06*0,55+9,88*1,2+25,88*8,88-7,21*5,17-6,85*4-48,45+10,7*8,88-7,86*2+(18,77+1,0)*3,1-9,32*2+9,8*4,01-2,13+18,77*0,35-1,4*2+9,8*0,5-0,4-2,7*0,5</t>
  </si>
  <si>
    <t>Pohled východní dvorní:14,93*4,58-3,9-8,44+14,88*3,1+2,0*0,3-3,9-8,44+12,88*0,55+2,0*0,5+14,98*4,58-8,44-3,9+14,93*3,1-8,44-3,9+14,93*0,5+2,7*2,7+2,7*0,3</t>
  </si>
  <si>
    <t>Pohled západní:12,2*0,9+13,35*3,0-2,96*4+43,25*4,58-10,46*6-4,31+2,7*2,7+46,48*3,4-1,93-5,4*2-0,88-0,4-2,18+2,7*0,35+1,26*3,95*5+46,48*0,6+0,6*4,03</t>
  </si>
  <si>
    <t>Pohled severní dvorní:0,8*8,88+9,88*1,2+25,88*8,88-7,21*5,24-4,63*2-0,88*2-0,72-0,72-5,68-3,83+16,7*4,58-3,1-3,1-3,23-0,94+19,77*3,86-5,6*0,76-6,85-1,06-9,79+16,64*3,4-9,44-0,36-3,16+15,6*0,55-1,47+16,64*0,35</t>
  </si>
  <si>
    <t>Lodžie:((6,2*2+4,34)*3,27-3,94*2,8)*4</t>
  </si>
  <si>
    <t>601021148RT2</t>
  </si>
  <si>
    <t>Stěrka stropů vyrovnávací, ručně, tloušťka vrstvy 3 mm</t>
  </si>
  <si>
    <t>4,34*6,2*4+28,68*1,9+4,6*3,3+4,2*4,7+13,2*0,8</t>
  </si>
  <si>
    <t>601019183RT4</t>
  </si>
  <si>
    <t>Omítka podhledů silikonová, zatíraná, zrno 1,5 mm - žlutá</t>
  </si>
  <si>
    <t>602011180RU6</t>
  </si>
  <si>
    <t>Omítka na stěnách silikonová ručně, barevná - šedá, zatíraná, zrnitost 1,5 mm</t>
  </si>
  <si>
    <t>Pohled východní:12,2*0,9+88,81*4,01-25,1*0,61-5,18*3-12,6*2-3,85*2-11,66-3,24*12-2,1-5,68+18,6*4,3-3,75*2-4,85</t>
  </si>
  <si>
    <t>Pohled severní:15,95*3,82-2,4-3,5-2,2+14,15*13-0,95*4,57-3,14-2,67*2-4,1*2-1,1*2-2,3*2-6,0</t>
  </si>
  <si>
    <t>Pohled západní dvorní:1,45*4,2+3,2*4,1+17,71*4,05-6,3*0,6-3,24*3-1,85-1,33-0,4+35,82*3,86-3,24*9+25,0*3,1+9,96*0,5+1,0*0,41-5,18*4</t>
  </si>
  <si>
    <t>Pohled jižní dvorní:15,8*4,27-20,5-5,1</t>
  </si>
  <si>
    <t>Pohled jižní:16,06*3,4-2,75-3,8-9,4+9,88*1,2+(18,77+1,0)*3,1-9,32*2+9,8*4,01-2,13</t>
  </si>
  <si>
    <t>Pohled východní dvorní:14,88*3,1+2,0*0,3-3,9-8,44+14,93*3,1-8,44-3,9+2,7*2,7</t>
  </si>
  <si>
    <t>Pohled západní:12,2*0,9+2,7*2,7+46,48*3,4-1,93-5,4*2-0,88-0,4-2,18</t>
  </si>
  <si>
    <t>Pohled severní dvorní:9,88*1,2+19,77*3,86-5,6*0,76-6,85-1,06-9,79+16,64*3,4-9,44-0,36-3,16</t>
  </si>
  <si>
    <t>602011180RUB</t>
  </si>
  <si>
    <t>Omítka na stěnách silikonová ručně, barevná - žlutá, zatíraná, zrnitost 1,5 mm</t>
  </si>
  <si>
    <t>Pohled východní:105,28*8,95-5,18*6-3,24*36-21,65*2</t>
  </si>
  <si>
    <t>Pohled severní:</t>
  </si>
  <si>
    <t>Pohled západní dvorní:70,37*8,88-13,6*4,8-3,24*26-0,4*4+25,0*8,88-5,18*8</t>
  </si>
  <si>
    <t>Pohled jižní dvorní:</t>
  </si>
  <si>
    <t>Pohled jižní:16,7*4,58-3,24-9,4+25,88*8,88-7,21*5,17-6,85*4-48,45+10,7*8,88-7,86*2</t>
  </si>
  <si>
    <t>Pohled východní dvorní:14,93*4,58-3,9-8,44+14,98*4,58-8,44-3,9</t>
  </si>
  <si>
    <t>Pohled západní:13,35*3,0-2,96*4+43,25*4,58-10,46*6-4,31</t>
  </si>
  <si>
    <t>Pohled severní dvorní:0,8*8,88+25,88*8,88-7,21*5,24-4,63*2-0,88*2-0,72-0,72-5,68-3,83+16,7*4,58-3,1-3,1-3,23-0,94</t>
  </si>
  <si>
    <t>602011141RT1</t>
  </si>
  <si>
    <t>Omítka na stěnách štuková vápenná vnitřní, ručně, tloušťka vrstvy 2 mm</t>
  </si>
  <si>
    <t>4,2*1,5-1,6*0,9+3,4*0,25</t>
  </si>
  <si>
    <t>601011191R00</t>
  </si>
  <si>
    <t>Podkladní nátěr na stropech/podhledech pod, tenkovrstvé omítky</t>
  </si>
  <si>
    <t>207,604</t>
  </si>
  <si>
    <t>602011191R00</t>
  </si>
  <si>
    <t>Podkladní nátěr na stěnách pod tenkovrstvé omítky, barevné</t>
  </si>
  <si>
    <t>1278,5075+2355,0403+469,7816+31,722</t>
  </si>
  <si>
    <t>621481211RT8</t>
  </si>
  <si>
    <t>Montáž výztužné sítě (perlinky) do stěrky-podhledy, včetně výztužné sítě a stěrkového tmelu</t>
  </si>
  <si>
    <t>622481211RT8</t>
  </si>
  <si>
    <t>Montáž výztužné sítě(perlinky)do stěrky-vněj.stěny, včetně výztužné sítě a stěrkového tmelu</t>
  </si>
  <si>
    <t>622412313R00</t>
  </si>
  <si>
    <t xml:space="preserve">Nátěr stěn vnějších, slož.1-2 ,silikonový - šedá </t>
  </si>
  <si>
    <t>Pohled severní:24,24*8,04+24,24*0,4-0,9-0,5-2,0*4-2,8*4</t>
  </si>
  <si>
    <t>Pohled západní dvorní:14,3*8,6+1,2*2,3-1,05*2-1,47*2</t>
  </si>
  <si>
    <t>Pohled jižní dvorní:24,94*8,4-4,6*4,0-2,0*6-2,8*5</t>
  </si>
  <si>
    <t>622412313R0B</t>
  </si>
  <si>
    <t>Nátěr stěn vnějších, slož.1-2 ,silikonový - žlutá</t>
  </si>
  <si>
    <t>4,6*3,6-2,55+2,46*3,6*2</t>
  </si>
  <si>
    <t>622325132RV1</t>
  </si>
  <si>
    <t>Zateplovací systém, fasáda, EPS F tl. 100 mm, zakončený stěrkou s výztužnou tkaninou</t>
  </si>
  <si>
    <t>0,75*2,1+2,75*1,5*2+1,75*2,1+1,25*2,1</t>
  </si>
  <si>
    <t>622323041R00</t>
  </si>
  <si>
    <t>Penetrace podkladu HC-4</t>
  </si>
  <si>
    <t>3887,8343+207,604</t>
  </si>
  <si>
    <t>622300175RTB</t>
  </si>
  <si>
    <t>kus</t>
  </si>
  <si>
    <t>30</t>
  </si>
  <si>
    <t>622300152R00</t>
  </si>
  <si>
    <t>m</t>
  </si>
  <si>
    <t>12,3*2+13,5</t>
  </si>
  <si>
    <t>941941031R00</t>
  </si>
  <si>
    <t>941941191R00</t>
  </si>
  <si>
    <t>Příplatek za každý měsíc použití lešení k pol.1031</t>
  </si>
  <si>
    <t>941941831R00</t>
  </si>
  <si>
    <t>Demontáž lešení leh.řad.s podlahami,š.1 m, H 10 m</t>
  </si>
  <si>
    <t>944946111RT2</t>
  </si>
  <si>
    <t>962200041RAB</t>
  </si>
  <si>
    <t>Bourání příček ze sklobetonu, tlouštka 15 cm</t>
  </si>
  <si>
    <t>POL2_0</t>
  </si>
  <si>
    <t>4,2*1,5</t>
  </si>
  <si>
    <t>978059631R00</t>
  </si>
  <si>
    <t>Odsekání vnějších obkladů stěn nad 2 m2</t>
  </si>
  <si>
    <t>Pohled východní:88,11*4,6-26,0*1,2-5,18*3-12,6*2-3,85*2-11,66-0,4*12-3,24*12-6,48-1,8+18,6*0,5-1,0</t>
  </si>
  <si>
    <t>Pohled severní:15,95*0,6-0,55+24,24*0,45</t>
  </si>
  <si>
    <t>Pohled západní dvorní:1,45*0,5+1,2*0,5+14,3*0,55+2,46*0,5*2+32,33*4,44-3,24*9-0,4*8+24,96*4,0-5,18*4</t>
  </si>
  <si>
    <t>Pohled jižní dvorní:24,9*0,4-3,1*0,4+15,8*0,45</t>
  </si>
  <si>
    <t>Pohled jižní:11,08*4,0-9,4+18,77*3,45-10,72*2+9,8*4,5-2,13-0,4</t>
  </si>
  <si>
    <t>Pohled východní dvorní:14,88*3,7-3,9-8,44+14,93*3,6-8,44-3,9+2,7-0,4</t>
  </si>
  <si>
    <t>Pohled západní:1,5*0,35+6,12*0,5</t>
  </si>
  <si>
    <t>Pohled severní dvorní:18,77*4,4-5,5*0,55-6,85-1,06-9,786-1,47+6,95*0,35</t>
  </si>
  <si>
    <t>Sloupy:0,5*3,85+0,7*4,0+1,26*3,95*5+0,6*4,03</t>
  </si>
  <si>
    <t>979081111R00</t>
  </si>
  <si>
    <t>Odvoz suti a vybour. hmot na skládku do 1 km</t>
  </si>
  <si>
    <t>t</t>
  </si>
  <si>
    <t>0,5166+72,33317</t>
  </si>
  <si>
    <t>979081121R00</t>
  </si>
  <si>
    <t>Příplatek k odvozu za každý další 1 km</t>
  </si>
  <si>
    <t>(0,5166+72,33317)*3</t>
  </si>
  <si>
    <t>979990107R00</t>
  </si>
  <si>
    <t>Poplatek za uložení suti - směs betonu, cihel, dřeva, skupina odpadu 170904</t>
  </si>
  <si>
    <t>979093111R00</t>
  </si>
  <si>
    <t>Uložení suti na skládku bez zhutnění</t>
  </si>
  <si>
    <t>998011002R00</t>
  </si>
  <si>
    <t>Přesun hmot pro budovy zděné výšky do 12 m</t>
  </si>
  <si>
    <t>711823129RT5</t>
  </si>
  <si>
    <t>Montáž ukončovací lišty k nopové fólii - šedá barv, včetně dodávky lišty a demontáže stávající</t>
  </si>
  <si>
    <t>20,53+14,5+24,2+0,7-4,6</t>
  </si>
  <si>
    <t>764778304R00</t>
  </si>
  <si>
    <t>3,0*2+3,3*9+12,2*2+2,0*12+2,6*4+2,25*48+1,5+5,5*2+2,4*2+1,85+1,1*2+4,6*2+2,15*2+2,0*4+2,1*8+0,65*4</t>
  </si>
  <si>
    <t>1,34*4+0,55*4+2,25*38+0,9*5+0,6*6+1,52+2,0*8+3,3*12+2,1*11+3,0+10,45</t>
  </si>
  <si>
    <t>0,6+2,3+2,25+5,6*2+4,2*4+4,75*3+2,0+2,6*4+5,06*4</t>
  </si>
  <si>
    <t>3,0*2+2,1*4+5,6*6+2,6+0,66+3,95+0,8*2+3,4*2+2,1+1,2+1,68+4,2*3+1,25+1,75+1,2*2+0,6+1,6*2+1,92*2+2,25+1,95+5,6+0,9+2,2</t>
  </si>
  <si>
    <t>764410880R00</t>
  </si>
  <si>
    <t>Demontáž oplechování parapetů,rš od 400 do 600 mm</t>
  </si>
  <si>
    <t>764430310R00</t>
  </si>
  <si>
    <t>Oplechování zdí včetně rohů z Al, rš 250 mm</t>
  </si>
  <si>
    <t>4,47*2*4</t>
  </si>
  <si>
    <t>766670020RAA</t>
  </si>
  <si>
    <t>Okno plastové dvoukřídlové typové plochy 1,5 m2, bílé, 160 x 90 cm, D+M</t>
  </si>
  <si>
    <t>766690010RA0</t>
  </si>
  <si>
    <t>Desky parapetní aglomer. dodávka a montáž</t>
  </si>
  <si>
    <t>781735016R00</t>
  </si>
  <si>
    <t>Pohled východní:88,81*0,6+25,1*0,61-0,4*16-0,8+18,6*0,5-1,0</t>
  </si>
  <si>
    <t>Pohled severní:15,95*0,6-0,55+13,2*0,55-0,76+24,24*0,45-0,9</t>
  </si>
  <si>
    <t>Pohled západní dvorní:1,45*0,5+3,2*0,5+14,3*0,55+2,46*0,5*2+32,4*0,4-0,4*8+8,34*0,4+15,0*0,65+9,96*0,65</t>
  </si>
  <si>
    <t>Pohled jižní:16,06*0,55+18,77*0,35-1,4*2+9,8*0,5-0,4-2,7*0,5</t>
  </si>
  <si>
    <t>Pohled východní dvorní:12,88*0,55+2,0*0,5+14,93*0,5+2,7*0,3</t>
  </si>
  <si>
    <t>Pohled západní:2,7*0,35+46,48*0,6</t>
  </si>
  <si>
    <t>Pohled severní dvorní:15,6*0,55-1,47+16,64*0,35</t>
  </si>
  <si>
    <t>781781100R00</t>
  </si>
  <si>
    <t>0,5*3,85+0,7*4,0+1,26*3,95*5+0,6*4,03</t>
  </si>
  <si>
    <t>783122210R00</t>
  </si>
  <si>
    <t>Nátěr syntetický OK "A" 1x + 2x email, včetně obroušení stávajícího nátěru</t>
  </si>
  <si>
    <t>201,8*0,1257+9,0*1,0+9,0*0,6*2+1,0*0,6*3+1,0*0,6</t>
  </si>
  <si>
    <t>786623111R0B</t>
  </si>
  <si>
    <t>2,3*2+2,1*7+2,25*38+4,0*6+3,3*3</t>
  </si>
  <si>
    <t>210201528R00</t>
  </si>
  <si>
    <t>74910211R</t>
  </si>
  <si>
    <t>POL3_0</t>
  </si>
  <si>
    <t>40444934.AR</t>
  </si>
  <si>
    <t>Značka dopravní výstražná, demontáž a zpětná montáž</t>
  </si>
  <si>
    <t>222325021R00</t>
  </si>
  <si>
    <t>Demontáž a zpětná montáž kamery</t>
  </si>
  <si>
    <t>005124010R</t>
  </si>
  <si>
    <t>Soubor</t>
  </si>
  <si>
    <t>005121010R</t>
  </si>
  <si>
    <t>005121020R</t>
  </si>
  <si>
    <t>005121030R</t>
  </si>
  <si>
    <t>005231010R</t>
  </si>
  <si>
    <t/>
  </si>
  <si>
    <t>SUM</t>
  </si>
  <si>
    <t>Poznámky uchazeče k zadání</t>
  </si>
  <si>
    <t>POPUZIV</t>
  </si>
  <si>
    <t>END</t>
  </si>
  <si>
    <t>Koordinační činnost, DIO, BOZP, dokumentace předání dokončeného díla</t>
  </si>
  <si>
    <t xml:space="preserve">Vybudování zařízení staveniště, oplocení pracoviště  </t>
  </si>
  <si>
    <t>Provoz staveniště, údržba a přemístění oplocení</t>
  </si>
  <si>
    <t>Revize, zkoušky, měření, průzkumné práce, pojištění díla, ostatní náklady</t>
  </si>
  <si>
    <t>Textílie ochranná před propadem suti z lešení- montáž, včetně dodávky textílie a demontáže</t>
  </si>
  <si>
    <t>Demontáž a zpětná montáž větrací mřížky na fasádě s dodávkou nové mřížky</t>
  </si>
  <si>
    <t>Montáž a dodávka dilatační lišty</t>
  </si>
  <si>
    <t>Montáž a dodávka cihelných pásků 210x65x23 mm, do tmele</t>
  </si>
  <si>
    <t>Obklad vnější, mozaika keramická do MC, 40x40 mm, dodávka a montáž</t>
  </si>
  <si>
    <t>Žaluzie venkovní pro okna, demontáž a zpětná montáž</t>
  </si>
  <si>
    <t>Svítidlo LED světlomet venkovní s konzolou, dodávka a montáž, včetně demontáže stávajícího</t>
  </si>
  <si>
    <t>Koš odpadkový CLASSIC 50 l, 435 x 345 x 755 mm plast, dodávka amontáž, včetně demontáže stávajícího</t>
  </si>
  <si>
    <t>Dodávka a montáž oplechování parapetů z Al, RŠ 400 mm</t>
  </si>
  <si>
    <t>Nakládání suti na dopr.prostředky a přesun v rámci staveniště do 100m</t>
  </si>
  <si>
    <t>979088212RT1</t>
  </si>
  <si>
    <t>Demontáž a zpětná montáž stávajících střešních svodů, žlabů a svislých vedení hromosvodu včetně kontrolní revize, spojů atd.</t>
  </si>
  <si>
    <t>764+M21</t>
  </si>
  <si>
    <t>svody, žlaby a hromosvod jsou nové - zajistit odbornou dmtž a mtž s dočasným ukožením, nutná ochrana před poškrábáním atd., případně výměna poškozených částí za nové: svody  =222m, žlaby =403m, hromosvod =480m</t>
  </si>
  <si>
    <t xml:space="preserve">Odstranění zařízení staveniště, úklid dotčených ploch a uvedení do řádného stavu (komunikace, parkoviště, chodníky, trávníky atd.) </t>
  </si>
  <si>
    <t xml:space="preserve">Montáž lešení leh.řad.s podlahami,š.do 1 m, H 10 m, včetně zabezpečení vstupů do budovy s ochranou stříškou a svislým bedněním </t>
  </si>
  <si>
    <t>CZ699005400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</si>
</sst>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17" fillId="0" borderId="33" xfId="0" applyFont="1" applyBorder="1" applyAlignment="1">
      <alignment horizontal="left" vertical="top" wrapText="1"/>
    </xf>
    <xf numFmtId="0" fontId="18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7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0" fillId="0" borderId="0" xfId="0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" fontId="17" fillId="0" borderId="33" xfId="0" applyNumberFormat="1" applyFont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 applyProtection="1">
      <alignment vertical="top" shrinkToFit="1"/>
      <protection locked="0"/>
    </xf>
    <xf numFmtId="0" fontId="0" fillId="0" borderId="0" xfId="0" applyAlignment="1" applyProtection="1">
      <alignment vertical="top"/>
      <protection locked="0"/>
    </xf>
    <xf numFmtId="0" fontId="8" fillId="3" borderId="12" xfId="0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 applyProtection="1">
      <alignment vertical="top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85" t="s">
        <v>39</v>
      </c>
      <c r="B2" s="185"/>
      <c r="C2" s="185"/>
      <c r="D2" s="185"/>
      <c r="E2" s="185"/>
      <c r="F2" s="185"/>
      <c r="G2" s="1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68"/>
  <sheetViews>
    <sheetView showGridLines="0" tabSelected="1" topLeftCell="B1" zoomScaleSheetLayoutView="75" workbookViewId="0">
      <selection activeCell="M12" sqref="M1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2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3"/>
      <c r="B2" s="70" t="s">
        <v>40</v>
      </c>
      <c r="C2" s="71"/>
      <c r="D2" s="226" t="s">
        <v>46</v>
      </c>
      <c r="E2" s="227"/>
      <c r="F2" s="227"/>
      <c r="G2" s="227"/>
      <c r="H2" s="227"/>
      <c r="I2" s="227"/>
      <c r="J2" s="228"/>
      <c r="O2" s="1"/>
    </row>
    <row r="3" spans="1:15" ht="23.25" customHeight="1" x14ac:dyDescent="0.2">
      <c r="A3" s="3"/>
      <c r="B3" s="72" t="s">
        <v>45</v>
      </c>
      <c r="C3" s="73"/>
      <c r="D3" s="230" t="s">
        <v>43</v>
      </c>
      <c r="E3" s="231"/>
      <c r="F3" s="231"/>
      <c r="G3" s="231"/>
      <c r="H3" s="231"/>
      <c r="I3" s="231"/>
      <c r="J3" s="232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47</v>
      </c>
      <c r="E5" s="22"/>
      <c r="F5" s="22"/>
      <c r="G5" s="22"/>
      <c r="H5" s="24" t="s">
        <v>33</v>
      </c>
      <c r="I5" s="79" t="s">
        <v>51</v>
      </c>
      <c r="J5" s="9"/>
    </row>
    <row r="6" spans="1:15" ht="15.75" customHeight="1" x14ac:dyDescent="0.2">
      <c r="A6" s="3"/>
      <c r="B6" s="34"/>
      <c r="C6" s="22"/>
      <c r="D6" s="79" t="s">
        <v>48</v>
      </c>
      <c r="E6" s="22"/>
      <c r="F6" s="22"/>
      <c r="G6" s="22"/>
      <c r="H6" s="24" t="s">
        <v>34</v>
      </c>
      <c r="I6" s="79" t="s">
        <v>297</v>
      </c>
      <c r="J6" s="9"/>
    </row>
    <row r="7" spans="1:15" ht="15.75" customHeight="1" x14ac:dyDescent="0.2">
      <c r="A7" s="3"/>
      <c r="B7" s="35"/>
      <c r="C7" s="80" t="s">
        <v>50</v>
      </c>
      <c r="D7" s="69" t="s">
        <v>49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2"/>
      <c r="E11" s="222"/>
      <c r="F11" s="222"/>
      <c r="G11" s="222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33"/>
      <c r="E12" s="233"/>
      <c r="F12" s="233"/>
      <c r="G12" s="233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34"/>
      <c r="E13" s="234"/>
      <c r="F13" s="234"/>
      <c r="G13" s="234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9"/>
      <c r="F15" s="229"/>
      <c r="G15" s="197"/>
      <c r="H15" s="197"/>
      <c r="I15" s="197" t="s">
        <v>28</v>
      </c>
      <c r="J15" s="198"/>
    </row>
    <row r="16" spans="1:15" ht="23.25" customHeight="1" x14ac:dyDescent="0.2">
      <c r="A16" s="129" t="s">
        <v>23</v>
      </c>
      <c r="B16" s="130" t="s">
        <v>23</v>
      </c>
      <c r="C16" s="47"/>
      <c r="D16" s="48"/>
      <c r="E16" s="199"/>
      <c r="F16" s="200"/>
      <c r="G16" s="199"/>
      <c r="H16" s="200"/>
      <c r="I16" s="199">
        <f>SUMIF(F49:F64,A16,I49:I64)+SUMIF(F49:F64,"PSU",I49:I64)</f>
        <v>0</v>
      </c>
      <c r="J16" s="219"/>
    </row>
    <row r="17" spans="1:10" ht="23.25" customHeight="1" x14ac:dyDescent="0.2">
      <c r="A17" s="129" t="s">
        <v>24</v>
      </c>
      <c r="B17" s="130" t="s">
        <v>24</v>
      </c>
      <c r="C17" s="47"/>
      <c r="D17" s="48"/>
      <c r="E17" s="199"/>
      <c r="F17" s="200"/>
      <c r="G17" s="199"/>
      <c r="H17" s="200"/>
      <c r="I17" s="199">
        <f>SUMIF(F49:F64,A17,I49:I64)</f>
        <v>0</v>
      </c>
      <c r="J17" s="219"/>
    </row>
    <row r="18" spans="1:10" ht="23.25" customHeight="1" x14ac:dyDescent="0.2">
      <c r="A18" s="129" t="s">
        <v>25</v>
      </c>
      <c r="B18" s="130" t="s">
        <v>25</v>
      </c>
      <c r="C18" s="47"/>
      <c r="D18" s="48"/>
      <c r="E18" s="199"/>
      <c r="F18" s="200"/>
      <c r="G18" s="199"/>
      <c r="H18" s="200"/>
      <c r="I18" s="199">
        <f>SUMIF(F49:F64,A18,I49:I64)</f>
        <v>0</v>
      </c>
      <c r="J18" s="219"/>
    </row>
    <row r="19" spans="1:10" ht="23.25" customHeight="1" x14ac:dyDescent="0.2">
      <c r="A19" s="129" t="s">
        <v>89</v>
      </c>
      <c r="B19" s="130" t="s">
        <v>26</v>
      </c>
      <c r="C19" s="47"/>
      <c r="D19" s="48"/>
      <c r="E19" s="199"/>
      <c r="F19" s="200"/>
      <c r="G19" s="199"/>
      <c r="H19" s="200"/>
      <c r="I19" s="199">
        <f>SUMIF(F49:F64,A19,I49:I64)</f>
        <v>0</v>
      </c>
      <c r="J19" s="219"/>
    </row>
    <row r="20" spans="1:10" ht="23.25" customHeight="1" x14ac:dyDescent="0.2">
      <c r="A20" s="129" t="s">
        <v>90</v>
      </c>
      <c r="B20" s="130" t="s">
        <v>27</v>
      </c>
      <c r="C20" s="47"/>
      <c r="D20" s="48"/>
      <c r="E20" s="199"/>
      <c r="F20" s="200"/>
      <c r="G20" s="199"/>
      <c r="H20" s="200"/>
      <c r="I20" s="199">
        <f>SUMIF(F49:F64,A20,I49:I64)</f>
        <v>0</v>
      </c>
      <c r="J20" s="219"/>
    </row>
    <row r="21" spans="1:10" ht="23.25" customHeight="1" x14ac:dyDescent="0.2">
      <c r="A21" s="3"/>
      <c r="B21" s="63" t="s">
        <v>28</v>
      </c>
      <c r="C21" s="64"/>
      <c r="D21" s="65"/>
      <c r="E21" s="220"/>
      <c r="F21" s="221"/>
      <c r="G21" s="220"/>
      <c r="H21" s="221"/>
      <c r="I21" s="220">
        <f>SUM(I16:J20)</f>
        <v>0</v>
      </c>
      <c r="J21" s="225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3">
        <f>ZakladDPHSni*SazbaDPH1/100</f>
        <v>0</v>
      </c>
      <c r="H24" s="224"/>
      <c r="I24" s="224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3">
        <f>ZakladDPHZakl*SazbaDPH2/100</f>
        <v>0</v>
      </c>
      <c r="H26" s="214"/>
      <c r="I26" s="214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5">
        <f>0</f>
        <v>0</v>
      </c>
      <c r="H27" s="215"/>
      <c r="I27" s="215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196">
        <f>ZakladDPHSniVypocet+ZakladDPHZaklVypocet</f>
        <v>0</v>
      </c>
      <c r="H28" s="196"/>
      <c r="I28" s="196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6">
        <f>ZakladDPHSni+DPHSni+ZakladDPHZakl+DPHZakl+Zaokrouhleni</f>
        <v>0</v>
      </c>
      <c r="H29" s="216"/>
      <c r="I29" s="216"/>
      <c r="J29" s="107" t="s">
        <v>54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45656</v>
      </c>
      <c r="I32" s="32"/>
      <c r="J32" s="10"/>
    </row>
    <row r="33" spans="1:52" ht="47.25" customHeight="1" x14ac:dyDescent="0.2">
      <c r="A33" s="3"/>
      <c r="B33" s="3"/>
      <c r="J33" s="10"/>
    </row>
    <row r="34" spans="1:52" s="27" customFormat="1" ht="18.75" customHeight="1" x14ac:dyDescent="0.2">
      <c r="A34" s="26"/>
      <c r="B34" s="26"/>
      <c r="D34" s="201"/>
      <c r="E34" s="201"/>
      <c r="G34" s="201"/>
      <c r="H34" s="201"/>
      <c r="I34" s="201"/>
      <c r="J34" s="31"/>
    </row>
    <row r="35" spans="1:52" ht="12.75" customHeight="1" x14ac:dyDescent="0.2">
      <c r="A35" s="3"/>
      <c r="B35" s="3"/>
      <c r="D35" s="202" t="s">
        <v>2</v>
      </c>
      <c r="E35" s="202"/>
      <c r="H35" s="11" t="s">
        <v>3</v>
      </c>
      <c r="J35" s="10"/>
    </row>
    <row r="36" spans="1:52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52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52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52" ht="25.5" hidden="1" customHeight="1" x14ac:dyDescent="0.2">
      <c r="A39" s="85">
        <v>1</v>
      </c>
      <c r="B39" s="91" t="s">
        <v>52</v>
      </c>
      <c r="C39" s="203" t="s">
        <v>46</v>
      </c>
      <c r="D39" s="204"/>
      <c r="E39" s="204"/>
      <c r="F39" s="96">
        <f>'Rozpočet Pol'!AC161</f>
        <v>0</v>
      </c>
      <c r="G39" s="97">
        <f>'Rozpočet Pol'!AD161</f>
        <v>0</v>
      </c>
      <c r="H39" s="98">
        <f>(F39*SazbaDPH1/100)+(G39*SazbaDPH2/100)</f>
        <v>0</v>
      </c>
      <c r="I39" s="98">
        <f>F39+G39+H39</f>
        <v>0</v>
      </c>
      <c r="J39" s="92" t="str">
        <f>IF(CenaCelkemVypocet=0,"",I39/CenaCelkemVypocet*100)</f>
        <v/>
      </c>
    </row>
    <row r="40" spans="1:52" ht="25.5" hidden="1" customHeight="1" x14ac:dyDescent="0.2">
      <c r="A40" s="85"/>
      <c r="B40" s="205" t="s">
        <v>53</v>
      </c>
      <c r="C40" s="206"/>
      <c r="D40" s="206"/>
      <c r="E40" s="207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2" spans="1:52" x14ac:dyDescent="0.2">
      <c r="B42" t="s">
        <v>55</v>
      </c>
    </row>
    <row r="43" spans="1:52" x14ac:dyDescent="0.2">
      <c r="B43" s="208" t="s">
        <v>56</v>
      </c>
      <c r="C43" s="208"/>
      <c r="D43" s="208"/>
      <c r="E43" s="208"/>
      <c r="F43" s="208"/>
      <c r="G43" s="208"/>
      <c r="H43" s="208"/>
      <c r="I43" s="208"/>
      <c r="J43" s="208"/>
      <c r="AZ43" s="108" t="str">
        <f>B43</f>
        <v>Jedná se o opravu fasády a přidružených stavebních prací.</v>
      </c>
    </row>
    <row r="46" spans="1:52" ht="15.75" x14ac:dyDescent="0.25">
      <c r="B46" s="109" t="s">
        <v>57</v>
      </c>
    </row>
    <row r="48" spans="1:52" ht="25.5" customHeight="1" x14ac:dyDescent="0.2">
      <c r="A48" s="110"/>
      <c r="B48" s="114" t="s">
        <v>16</v>
      </c>
      <c r="C48" s="114" t="s">
        <v>5</v>
      </c>
      <c r="D48" s="115"/>
      <c r="E48" s="115"/>
      <c r="F48" s="118" t="s">
        <v>58</v>
      </c>
      <c r="G48" s="118"/>
      <c r="H48" s="118"/>
      <c r="I48" s="209" t="s">
        <v>28</v>
      </c>
      <c r="J48" s="209"/>
    </row>
    <row r="49" spans="1:10" ht="25.5" customHeight="1" x14ac:dyDescent="0.2">
      <c r="A49" s="111"/>
      <c r="B49" s="119" t="s">
        <v>59</v>
      </c>
      <c r="C49" s="194" t="s">
        <v>60</v>
      </c>
      <c r="D49" s="195"/>
      <c r="E49" s="195"/>
      <c r="F49" s="121" t="s">
        <v>23</v>
      </c>
      <c r="G49" s="122"/>
      <c r="H49" s="122"/>
      <c r="I49" s="193">
        <f>'Rozpočet Pol'!G8</f>
        <v>0</v>
      </c>
      <c r="J49" s="193"/>
    </row>
    <row r="50" spans="1:10" ht="25.5" customHeight="1" x14ac:dyDescent="0.2">
      <c r="A50" s="111"/>
      <c r="B50" s="113" t="s">
        <v>61</v>
      </c>
      <c r="C50" s="188" t="s">
        <v>62</v>
      </c>
      <c r="D50" s="189"/>
      <c r="E50" s="189"/>
      <c r="F50" s="123" t="s">
        <v>23</v>
      </c>
      <c r="G50" s="124"/>
      <c r="H50" s="124"/>
      <c r="I50" s="187">
        <f>'Rozpočet Pol'!G11</f>
        <v>0</v>
      </c>
      <c r="J50" s="187"/>
    </row>
    <row r="51" spans="1:10" ht="25.5" customHeight="1" x14ac:dyDescent="0.2">
      <c r="A51" s="111"/>
      <c r="B51" s="113" t="s">
        <v>63</v>
      </c>
      <c r="C51" s="188" t="s">
        <v>64</v>
      </c>
      <c r="D51" s="189"/>
      <c r="E51" s="189"/>
      <c r="F51" s="123" t="s">
        <v>23</v>
      </c>
      <c r="G51" s="124"/>
      <c r="H51" s="124"/>
      <c r="I51" s="187">
        <f>'Rozpočet Pol'!G51</f>
        <v>0</v>
      </c>
      <c r="J51" s="187"/>
    </row>
    <row r="52" spans="1:10" ht="25.5" customHeight="1" x14ac:dyDescent="0.2">
      <c r="A52" s="111"/>
      <c r="B52" s="113" t="s">
        <v>65</v>
      </c>
      <c r="C52" s="188" t="s">
        <v>66</v>
      </c>
      <c r="D52" s="189"/>
      <c r="E52" s="189"/>
      <c r="F52" s="123" t="s">
        <v>23</v>
      </c>
      <c r="G52" s="124"/>
      <c r="H52" s="124"/>
      <c r="I52" s="187">
        <f>'Rozpočet Pol'!G78</f>
        <v>0</v>
      </c>
      <c r="J52" s="187"/>
    </row>
    <row r="53" spans="1:10" ht="25.5" customHeight="1" x14ac:dyDescent="0.2">
      <c r="A53" s="111"/>
      <c r="B53" s="113" t="s">
        <v>67</v>
      </c>
      <c r="C53" s="188" t="s">
        <v>68</v>
      </c>
      <c r="D53" s="189"/>
      <c r="E53" s="189"/>
      <c r="F53" s="123" t="s">
        <v>23</v>
      </c>
      <c r="G53" s="124"/>
      <c r="H53" s="124"/>
      <c r="I53" s="187">
        <f>'Rozpočet Pol'!G83</f>
        <v>0</v>
      </c>
      <c r="J53" s="187"/>
    </row>
    <row r="54" spans="1:10" ht="25.5" customHeight="1" x14ac:dyDescent="0.2">
      <c r="A54" s="111"/>
      <c r="B54" s="113" t="s">
        <v>69</v>
      </c>
      <c r="C54" s="188" t="s">
        <v>70</v>
      </c>
      <c r="D54" s="189"/>
      <c r="E54" s="189"/>
      <c r="F54" s="123" t="s">
        <v>23</v>
      </c>
      <c r="G54" s="124"/>
      <c r="H54" s="124"/>
      <c r="I54" s="187">
        <f>'Rozpočet Pol'!G86</f>
        <v>0</v>
      </c>
      <c r="J54" s="187"/>
    </row>
    <row r="55" spans="1:10" ht="25.5" customHeight="1" x14ac:dyDescent="0.2">
      <c r="A55" s="111"/>
      <c r="B55" s="113" t="s">
        <v>71</v>
      </c>
      <c r="C55" s="188" t="s">
        <v>72</v>
      </c>
      <c r="D55" s="189"/>
      <c r="E55" s="189"/>
      <c r="F55" s="123" t="s">
        <v>23</v>
      </c>
      <c r="G55" s="124"/>
      <c r="H55" s="124"/>
      <c r="I55" s="187">
        <f>'Rozpočet Pol'!G109</f>
        <v>0</v>
      </c>
      <c r="J55" s="187"/>
    </row>
    <row r="56" spans="1:10" ht="25.5" customHeight="1" x14ac:dyDescent="0.2">
      <c r="A56" s="111"/>
      <c r="B56" s="113" t="s">
        <v>73</v>
      </c>
      <c r="C56" s="188" t="s">
        <v>74</v>
      </c>
      <c r="D56" s="189"/>
      <c r="E56" s="189"/>
      <c r="F56" s="123" t="s">
        <v>24</v>
      </c>
      <c r="G56" s="124"/>
      <c r="H56" s="124"/>
      <c r="I56" s="187">
        <f>'Rozpočet Pol'!G111</f>
        <v>0</v>
      </c>
      <c r="J56" s="187"/>
    </row>
    <row r="57" spans="1:10" ht="25.5" customHeight="1" x14ac:dyDescent="0.2">
      <c r="A57" s="111"/>
      <c r="B57" s="113" t="s">
        <v>75</v>
      </c>
      <c r="C57" s="188" t="s">
        <v>76</v>
      </c>
      <c r="D57" s="189"/>
      <c r="E57" s="189"/>
      <c r="F57" s="123" t="s">
        <v>24</v>
      </c>
      <c r="G57" s="124"/>
      <c r="H57" s="124"/>
      <c r="I57" s="187">
        <f>'Rozpočet Pol'!G114</f>
        <v>0</v>
      </c>
      <c r="J57" s="187"/>
    </row>
    <row r="58" spans="1:10" ht="25.5" customHeight="1" x14ac:dyDescent="0.2">
      <c r="A58" s="111"/>
      <c r="B58" s="113" t="s">
        <v>77</v>
      </c>
      <c r="C58" s="188" t="s">
        <v>78</v>
      </c>
      <c r="D58" s="189"/>
      <c r="E58" s="189"/>
      <c r="F58" s="123" t="s">
        <v>24</v>
      </c>
      <c r="G58" s="124"/>
      <c r="H58" s="124"/>
      <c r="I58" s="187">
        <f>'Rozpočet Pol'!G127</f>
        <v>0</v>
      </c>
      <c r="J58" s="187"/>
    </row>
    <row r="59" spans="1:10" ht="25.5" customHeight="1" x14ac:dyDescent="0.2">
      <c r="A59" s="111"/>
      <c r="B59" s="113" t="s">
        <v>79</v>
      </c>
      <c r="C59" s="188" t="s">
        <v>80</v>
      </c>
      <c r="D59" s="189"/>
      <c r="E59" s="189"/>
      <c r="F59" s="123" t="s">
        <v>24</v>
      </c>
      <c r="G59" s="124"/>
      <c r="H59" s="124"/>
      <c r="I59" s="187">
        <f>'Rozpočet Pol'!G130</f>
        <v>0</v>
      </c>
      <c r="J59" s="187"/>
    </row>
    <row r="60" spans="1:10" ht="25.5" customHeight="1" x14ac:dyDescent="0.2">
      <c r="A60" s="111"/>
      <c r="B60" s="113" t="s">
        <v>81</v>
      </c>
      <c r="C60" s="188" t="s">
        <v>82</v>
      </c>
      <c r="D60" s="189"/>
      <c r="E60" s="189"/>
      <c r="F60" s="123" t="s">
        <v>24</v>
      </c>
      <c r="G60" s="124"/>
      <c r="H60" s="124"/>
      <c r="I60" s="187">
        <f>'Rozpočet Pol'!G142</f>
        <v>0</v>
      </c>
      <c r="J60" s="187"/>
    </row>
    <row r="61" spans="1:10" ht="25.5" customHeight="1" x14ac:dyDescent="0.2">
      <c r="A61" s="111"/>
      <c r="B61" s="113" t="s">
        <v>83</v>
      </c>
      <c r="C61" s="188" t="s">
        <v>84</v>
      </c>
      <c r="D61" s="189"/>
      <c r="E61" s="189"/>
      <c r="F61" s="123" t="s">
        <v>24</v>
      </c>
      <c r="G61" s="124"/>
      <c r="H61" s="124"/>
      <c r="I61" s="187">
        <f>'Rozpočet Pol'!G145</f>
        <v>0</v>
      </c>
      <c r="J61" s="187"/>
    </row>
    <row r="62" spans="1:10" ht="25.5" customHeight="1" x14ac:dyDescent="0.2">
      <c r="A62" s="111"/>
      <c r="B62" s="113" t="s">
        <v>85</v>
      </c>
      <c r="C62" s="188" t="s">
        <v>86</v>
      </c>
      <c r="D62" s="189"/>
      <c r="E62" s="189"/>
      <c r="F62" s="123" t="s">
        <v>25</v>
      </c>
      <c r="G62" s="124"/>
      <c r="H62" s="124"/>
      <c r="I62" s="187">
        <f>'Rozpočet Pol'!G148</f>
        <v>0</v>
      </c>
      <c r="J62" s="187"/>
    </row>
    <row r="63" spans="1:10" ht="25.5" customHeight="1" x14ac:dyDescent="0.2">
      <c r="A63" s="111"/>
      <c r="B63" s="113" t="s">
        <v>87</v>
      </c>
      <c r="C63" s="188" t="s">
        <v>88</v>
      </c>
      <c r="D63" s="189"/>
      <c r="E63" s="189"/>
      <c r="F63" s="123" t="s">
        <v>25</v>
      </c>
      <c r="G63" s="124"/>
      <c r="H63" s="124"/>
      <c r="I63" s="187">
        <f>'Rozpočet Pol'!G152</f>
        <v>0</v>
      </c>
      <c r="J63" s="187"/>
    </row>
    <row r="64" spans="1:10" ht="25.5" customHeight="1" x14ac:dyDescent="0.2">
      <c r="A64" s="111"/>
      <c r="B64" s="120" t="s">
        <v>89</v>
      </c>
      <c r="C64" s="191" t="s">
        <v>26</v>
      </c>
      <c r="D64" s="192"/>
      <c r="E64" s="192"/>
      <c r="F64" s="125" t="s">
        <v>89</v>
      </c>
      <c r="G64" s="126"/>
      <c r="H64" s="126"/>
      <c r="I64" s="190">
        <f>'Rozpočet Pol'!G154</f>
        <v>0</v>
      </c>
      <c r="J64" s="190"/>
    </row>
    <row r="65" spans="1:10" ht="25.5" customHeight="1" x14ac:dyDescent="0.2">
      <c r="A65" s="112"/>
      <c r="B65" s="116" t="s">
        <v>1</v>
      </c>
      <c r="C65" s="116"/>
      <c r="D65" s="117"/>
      <c r="E65" s="117"/>
      <c r="F65" s="127"/>
      <c r="G65" s="128"/>
      <c r="H65" s="128"/>
      <c r="I65" s="186">
        <f>SUM(I49:I64)</f>
        <v>0</v>
      </c>
      <c r="J65" s="186"/>
    </row>
    <row r="66" spans="1:10" x14ac:dyDescent="0.2">
      <c r="F66" s="84"/>
      <c r="G66" s="84"/>
      <c r="H66" s="84"/>
      <c r="I66" s="84"/>
      <c r="J66" s="84"/>
    </row>
    <row r="67" spans="1:10" x14ac:dyDescent="0.2">
      <c r="F67" s="84"/>
      <c r="G67" s="84"/>
      <c r="H67" s="84"/>
      <c r="I67" s="84"/>
      <c r="J67" s="84"/>
    </row>
    <row r="68" spans="1:10" x14ac:dyDescent="0.2">
      <c r="F68" s="84"/>
      <c r="G68" s="84"/>
      <c r="H68" s="84"/>
      <c r="I68" s="84"/>
      <c r="J68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4"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D12:G12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I49:J49"/>
    <mergeCell ref="C49:E49"/>
    <mergeCell ref="G28:I28"/>
    <mergeCell ref="G15:H15"/>
    <mergeCell ref="I15:J15"/>
    <mergeCell ref="E16:F16"/>
    <mergeCell ref="D34:E34"/>
    <mergeCell ref="D35:E35"/>
    <mergeCell ref="G19:H19"/>
    <mergeCell ref="G20:H20"/>
    <mergeCell ref="G34:I34"/>
    <mergeCell ref="C39:E39"/>
    <mergeCell ref="B40:E40"/>
    <mergeCell ref="B43:J43"/>
    <mergeCell ref="I48:J48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58:J58"/>
    <mergeCell ref="C58:E58"/>
    <mergeCell ref="I59:J59"/>
    <mergeCell ref="C59:E59"/>
    <mergeCell ref="I60:J60"/>
    <mergeCell ref="C60:E60"/>
    <mergeCell ref="I61:J61"/>
    <mergeCell ref="C61:E61"/>
    <mergeCell ref="I65:J65"/>
    <mergeCell ref="I62:J62"/>
    <mergeCell ref="C62:E62"/>
    <mergeCell ref="I63:J63"/>
    <mergeCell ref="C63:E63"/>
    <mergeCell ref="I64:J64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3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5" t="s">
        <v>6</v>
      </c>
      <c r="B1" s="235"/>
      <c r="C1" s="236"/>
      <c r="D1" s="235"/>
      <c r="E1" s="235"/>
      <c r="F1" s="235"/>
      <c r="G1" s="235"/>
    </row>
    <row r="2" spans="1:7" ht="24.95" customHeight="1" x14ac:dyDescent="0.2">
      <c r="A2" s="68" t="s">
        <v>41</v>
      </c>
      <c r="B2" s="67"/>
      <c r="C2" s="237"/>
      <c r="D2" s="237"/>
      <c r="E2" s="237"/>
      <c r="F2" s="237"/>
      <c r="G2" s="238"/>
    </row>
    <row r="3" spans="1:7" ht="24.95" hidden="1" customHeight="1" x14ac:dyDescent="0.2">
      <c r="A3" s="68" t="s">
        <v>7</v>
      </c>
      <c r="B3" s="67"/>
      <c r="C3" s="237"/>
      <c r="D3" s="237"/>
      <c r="E3" s="237"/>
      <c r="F3" s="237"/>
      <c r="G3" s="238"/>
    </row>
    <row r="4" spans="1:7" ht="24.95" hidden="1" customHeight="1" x14ac:dyDescent="0.2">
      <c r="A4" s="68" t="s">
        <v>8</v>
      </c>
      <c r="B4" s="67"/>
      <c r="C4" s="237"/>
      <c r="D4" s="237"/>
      <c r="E4" s="237"/>
      <c r="F4" s="237"/>
      <c r="G4" s="238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71"/>
  <sheetViews>
    <sheetView topLeftCell="A147" workbookViewId="0">
      <selection activeCell="F162" sqref="F162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1" t="s">
        <v>6</v>
      </c>
      <c r="B1" s="251"/>
      <c r="C1" s="251"/>
      <c r="D1" s="251"/>
      <c r="E1" s="251"/>
      <c r="F1" s="251"/>
      <c r="G1" s="251"/>
      <c r="AE1" t="s">
        <v>92</v>
      </c>
    </row>
    <row r="2" spans="1:60" ht="24.95" customHeight="1" x14ac:dyDescent="0.2">
      <c r="A2" s="133" t="s">
        <v>91</v>
      </c>
      <c r="B2" s="131"/>
      <c r="C2" s="252" t="s">
        <v>46</v>
      </c>
      <c r="D2" s="253"/>
      <c r="E2" s="253"/>
      <c r="F2" s="253"/>
      <c r="G2" s="254"/>
      <c r="AE2" t="s">
        <v>93</v>
      </c>
    </row>
    <row r="3" spans="1:60" ht="24.95" customHeight="1" x14ac:dyDescent="0.2">
      <c r="A3" s="134" t="s">
        <v>7</v>
      </c>
      <c r="B3" s="132"/>
      <c r="C3" s="255" t="s">
        <v>43</v>
      </c>
      <c r="D3" s="256"/>
      <c r="E3" s="256"/>
      <c r="F3" s="256"/>
      <c r="G3" s="257"/>
      <c r="AE3" t="s">
        <v>94</v>
      </c>
    </row>
    <row r="4" spans="1:60" ht="24.95" hidden="1" customHeight="1" x14ac:dyDescent="0.2">
      <c r="A4" s="134" t="s">
        <v>8</v>
      </c>
      <c r="B4" s="132"/>
      <c r="C4" s="255"/>
      <c r="D4" s="256"/>
      <c r="E4" s="256"/>
      <c r="F4" s="256"/>
      <c r="G4" s="257"/>
      <c r="AE4" t="s">
        <v>95</v>
      </c>
    </row>
    <row r="5" spans="1:60" hidden="1" x14ac:dyDescent="0.2">
      <c r="A5" s="135" t="s">
        <v>96</v>
      </c>
      <c r="B5" s="136"/>
      <c r="C5" s="136"/>
      <c r="D5" s="137"/>
      <c r="E5" s="137"/>
      <c r="F5" s="137"/>
      <c r="G5" s="138"/>
      <c r="AE5" t="s">
        <v>97</v>
      </c>
    </row>
    <row r="7" spans="1:60" ht="38.25" x14ac:dyDescent="0.2">
      <c r="A7" s="143" t="s">
        <v>98</v>
      </c>
      <c r="B7" s="144" t="s">
        <v>99</v>
      </c>
      <c r="C7" s="144" t="s">
        <v>100</v>
      </c>
      <c r="D7" s="143" t="s">
        <v>101</v>
      </c>
      <c r="E7" s="143" t="s">
        <v>102</v>
      </c>
      <c r="F7" s="139" t="s">
        <v>103</v>
      </c>
      <c r="G7" s="160" t="s">
        <v>28</v>
      </c>
      <c r="H7" s="161" t="s">
        <v>29</v>
      </c>
      <c r="I7" s="161" t="s">
        <v>104</v>
      </c>
      <c r="J7" s="161" t="s">
        <v>30</v>
      </c>
      <c r="K7" s="161" t="s">
        <v>105</v>
      </c>
      <c r="L7" s="161" t="s">
        <v>106</v>
      </c>
      <c r="M7" s="161" t="s">
        <v>107</v>
      </c>
      <c r="N7" s="161" t="s">
        <v>108</v>
      </c>
      <c r="O7" s="161" t="s">
        <v>109</v>
      </c>
      <c r="P7" s="161" t="s">
        <v>110</v>
      </c>
      <c r="Q7" s="161" t="s">
        <v>111</v>
      </c>
      <c r="R7" s="161" t="s">
        <v>112</v>
      </c>
      <c r="S7" s="161" t="s">
        <v>113</v>
      </c>
      <c r="T7" s="161" t="s">
        <v>114</v>
      </c>
      <c r="U7" s="146" t="s">
        <v>115</v>
      </c>
    </row>
    <row r="8" spans="1:60" x14ac:dyDescent="0.2">
      <c r="A8" s="162" t="s">
        <v>116</v>
      </c>
      <c r="B8" s="163" t="s">
        <v>59</v>
      </c>
      <c r="C8" s="164" t="s">
        <v>60</v>
      </c>
      <c r="D8" s="165"/>
      <c r="E8" s="166"/>
      <c r="F8" s="167"/>
      <c r="G8" s="167">
        <f>SUMIF(AE9:AE10,"&lt;&gt;NOR",G9:G10)</f>
        <v>0</v>
      </c>
      <c r="H8" s="167"/>
      <c r="I8" s="167">
        <f>SUM(I9:I10)</f>
        <v>0</v>
      </c>
      <c r="J8" s="167"/>
      <c r="K8" s="167">
        <f>SUM(K9:K10)</f>
        <v>0</v>
      </c>
      <c r="L8" s="167"/>
      <c r="M8" s="167">
        <f>SUM(M9:M10)</f>
        <v>0</v>
      </c>
      <c r="N8" s="145"/>
      <c r="O8" s="145">
        <f>SUM(O9:O10)</f>
        <v>0.71460999999999997</v>
      </c>
      <c r="P8" s="145"/>
      <c r="Q8" s="145">
        <f>SUM(Q9:Q10)</f>
        <v>0</v>
      </c>
      <c r="R8" s="145"/>
      <c r="S8" s="145"/>
      <c r="T8" s="162"/>
      <c r="U8" s="145">
        <f>SUM(U9:U10)</f>
        <v>3.91</v>
      </c>
      <c r="AE8" t="s">
        <v>117</v>
      </c>
    </row>
    <row r="9" spans="1:60" outlineLevel="1" x14ac:dyDescent="0.2">
      <c r="A9" s="141">
        <v>1</v>
      </c>
      <c r="B9" s="141" t="s">
        <v>118</v>
      </c>
      <c r="C9" s="178" t="s">
        <v>119</v>
      </c>
      <c r="D9" s="147" t="s">
        <v>120</v>
      </c>
      <c r="E9" s="154">
        <v>4.8600000000000003</v>
      </c>
      <c r="F9" s="157">
        <f>H9+J9</f>
        <v>0</v>
      </c>
      <c r="G9" s="260">
        <f>ROUND(E9*F9,2)</f>
        <v>0</v>
      </c>
      <c r="H9" s="158"/>
      <c r="I9" s="158">
        <f>ROUND(E9*H9,2)</f>
        <v>0</v>
      </c>
      <c r="J9" s="158"/>
      <c r="K9" s="158">
        <f>ROUND(E9*J9,2)</f>
        <v>0</v>
      </c>
      <c r="L9" s="158">
        <v>21</v>
      </c>
      <c r="M9" s="158">
        <f>G9*(1+L9/100)</f>
        <v>0</v>
      </c>
      <c r="N9" s="148">
        <v>0.14704</v>
      </c>
      <c r="O9" s="148">
        <f>ROUND(E9*N9,5)</f>
        <v>0.71460999999999997</v>
      </c>
      <c r="P9" s="148">
        <v>0</v>
      </c>
      <c r="Q9" s="148">
        <f>ROUND(E9*P9,5)</f>
        <v>0</v>
      </c>
      <c r="R9" s="148"/>
      <c r="S9" s="148"/>
      <c r="T9" s="149">
        <v>0.80500000000000005</v>
      </c>
      <c r="U9" s="148">
        <f>ROUND(E9*T9,2)</f>
        <v>3.91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121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outlineLevel="1" x14ac:dyDescent="0.2">
      <c r="A10" s="141"/>
      <c r="B10" s="141"/>
      <c r="C10" s="179" t="s">
        <v>122</v>
      </c>
      <c r="D10" s="150"/>
      <c r="E10" s="155">
        <v>4.8600000000000003</v>
      </c>
      <c r="F10" s="260"/>
      <c r="G10" s="260"/>
      <c r="H10" s="158"/>
      <c r="I10" s="158"/>
      <c r="J10" s="158"/>
      <c r="K10" s="158"/>
      <c r="L10" s="158"/>
      <c r="M10" s="158"/>
      <c r="N10" s="148"/>
      <c r="O10" s="148"/>
      <c r="P10" s="148"/>
      <c r="Q10" s="148"/>
      <c r="R10" s="148"/>
      <c r="S10" s="148"/>
      <c r="T10" s="149"/>
      <c r="U10" s="148"/>
      <c r="V10" s="140"/>
      <c r="W10" s="140"/>
      <c r="X10" s="140"/>
      <c r="Y10" s="140"/>
      <c r="Z10" s="140"/>
      <c r="AA10" s="140"/>
      <c r="AB10" s="140"/>
      <c r="AC10" s="140"/>
      <c r="AD10" s="140"/>
      <c r="AE10" s="140" t="s">
        <v>123</v>
      </c>
      <c r="AF10" s="140">
        <v>0</v>
      </c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</row>
    <row r="11" spans="1:60" x14ac:dyDescent="0.2">
      <c r="A11" s="142" t="s">
        <v>116</v>
      </c>
      <c r="B11" s="142" t="s">
        <v>61</v>
      </c>
      <c r="C11" s="180" t="s">
        <v>62</v>
      </c>
      <c r="D11" s="151"/>
      <c r="E11" s="156"/>
      <c r="F11" s="261"/>
      <c r="G11" s="261">
        <f>SUMIF(AE12:AE50,"&lt;&gt;NOR",G12:G50)</f>
        <v>0</v>
      </c>
      <c r="H11" s="159"/>
      <c r="I11" s="159">
        <f>SUM(I12:I50)</f>
        <v>0</v>
      </c>
      <c r="J11" s="159"/>
      <c r="K11" s="159">
        <f>SUM(K12:K50)</f>
        <v>0</v>
      </c>
      <c r="L11" s="159"/>
      <c r="M11" s="159">
        <f>SUM(M12:M50)</f>
        <v>0</v>
      </c>
      <c r="N11" s="152"/>
      <c r="O11" s="152">
        <f>SUM(O12:O50)</f>
        <v>34.105519999999999</v>
      </c>
      <c r="P11" s="152"/>
      <c r="Q11" s="152">
        <f>SUM(Q12:Q50)</f>
        <v>0</v>
      </c>
      <c r="R11" s="152"/>
      <c r="S11" s="152"/>
      <c r="T11" s="153"/>
      <c r="U11" s="152">
        <f>SUM(U12:U50)</f>
        <v>2489.9899999999993</v>
      </c>
      <c r="AE11" t="s">
        <v>117</v>
      </c>
    </row>
    <row r="12" spans="1:60" outlineLevel="1" x14ac:dyDescent="0.2">
      <c r="A12" s="141">
        <v>2</v>
      </c>
      <c r="B12" s="141" t="s">
        <v>124</v>
      </c>
      <c r="C12" s="178" t="s">
        <v>125</v>
      </c>
      <c r="D12" s="147" t="s">
        <v>120</v>
      </c>
      <c r="E12" s="154">
        <v>3887.8343</v>
      </c>
      <c r="F12" s="157">
        <v>0</v>
      </c>
      <c r="G12" s="260">
        <f>ROUND(E12*F12,2)</f>
        <v>0</v>
      </c>
      <c r="H12" s="158"/>
      <c r="I12" s="158">
        <f>ROUND(E12*H12,2)</f>
        <v>0</v>
      </c>
      <c r="J12" s="158"/>
      <c r="K12" s="158">
        <f>ROUND(E12*J12,2)</f>
        <v>0</v>
      </c>
      <c r="L12" s="158">
        <v>21</v>
      </c>
      <c r="M12" s="158">
        <f>G12*(1+L12/100)</f>
        <v>0</v>
      </c>
      <c r="N12" s="148">
        <v>5.6499999999999996E-3</v>
      </c>
      <c r="O12" s="148">
        <f>ROUND(E12*N12,5)</f>
        <v>21.966259999999998</v>
      </c>
      <c r="P12" s="148">
        <v>0</v>
      </c>
      <c r="Q12" s="148">
        <f>ROUND(E12*P12,5)</f>
        <v>0</v>
      </c>
      <c r="R12" s="148"/>
      <c r="S12" s="148"/>
      <c r="T12" s="149">
        <v>0.315</v>
      </c>
      <c r="U12" s="148">
        <f>ROUND(E12*T12,2)</f>
        <v>1224.67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121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ht="56.25" outlineLevel="1" x14ac:dyDescent="0.2">
      <c r="A13" s="141"/>
      <c r="B13" s="141"/>
      <c r="C13" s="179" t="s">
        <v>126</v>
      </c>
      <c r="D13" s="150"/>
      <c r="E13" s="155">
        <v>1133.4001000000001</v>
      </c>
      <c r="F13" s="260"/>
      <c r="G13" s="260"/>
      <c r="H13" s="158"/>
      <c r="I13" s="158"/>
      <c r="J13" s="158"/>
      <c r="K13" s="158"/>
      <c r="L13" s="158"/>
      <c r="M13" s="158"/>
      <c r="N13" s="148"/>
      <c r="O13" s="148"/>
      <c r="P13" s="148"/>
      <c r="Q13" s="148"/>
      <c r="R13" s="148"/>
      <c r="S13" s="148"/>
      <c r="T13" s="149"/>
      <c r="U13" s="148"/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123</v>
      </c>
      <c r="AF13" s="140">
        <v>0</v>
      </c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ht="33.75" outlineLevel="1" x14ac:dyDescent="0.2">
      <c r="A14" s="141"/>
      <c r="B14" s="141"/>
      <c r="C14" s="179" t="s">
        <v>127</v>
      </c>
      <c r="D14" s="150"/>
      <c r="E14" s="155">
        <v>228.4855</v>
      </c>
      <c r="F14" s="260"/>
      <c r="G14" s="260"/>
      <c r="H14" s="158"/>
      <c r="I14" s="158"/>
      <c r="J14" s="158"/>
      <c r="K14" s="158"/>
      <c r="L14" s="158"/>
      <c r="M14" s="158"/>
      <c r="N14" s="148"/>
      <c r="O14" s="148"/>
      <c r="P14" s="148"/>
      <c r="Q14" s="148"/>
      <c r="R14" s="148"/>
      <c r="S14" s="148"/>
      <c r="T14" s="149"/>
      <c r="U14" s="148"/>
      <c r="V14" s="140"/>
      <c r="W14" s="140"/>
      <c r="X14" s="140"/>
      <c r="Y14" s="140"/>
      <c r="Z14" s="140"/>
      <c r="AA14" s="140"/>
      <c r="AB14" s="140"/>
      <c r="AC14" s="140"/>
      <c r="AD14" s="140"/>
      <c r="AE14" s="140" t="s">
        <v>123</v>
      </c>
      <c r="AF14" s="140">
        <v>0</v>
      </c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</row>
    <row r="15" spans="1:60" ht="90" outlineLevel="1" x14ac:dyDescent="0.2">
      <c r="A15" s="141"/>
      <c r="B15" s="141"/>
      <c r="C15" s="179" t="s">
        <v>128</v>
      </c>
      <c r="D15" s="150"/>
      <c r="E15" s="155">
        <v>941.42629999999997</v>
      </c>
      <c r="F15" s="260"/>
      <c r="G15" s="260"/>
      <c r="H15" s="158"/>
      <c r="I15" s="158"/>
      <c r="J15" s="158"/>
      <c r="K15" s="158"/>
      <c r="L15" s="158"/>
      <c r="M15" s="158"/>
      <c r="N15" s="148"/>
      <c r="O15" s="148"/>
      <c r="P15" s="148"/>
      <c r="Q15" s="148"/>
      <c r="R15" s="148"/>
      <c r="S15" s="148"/>
      <c r="T15" s="149"/>
      <c r="U15" s="148"/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123</v>
      </c>
      <c r="AF15" s="140">
        <v>0</v>
      </c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ht="22.5" outlineLevel="1" x14ac:dyDescent="0.2">
      <c r="A16" s="141"/>
      <c r="B16" s="141"/>
      <c r="C16" s="179" t="s">
        <v>129</v>
      </c>
      <c r="D16" s="150"/>
      <c r="E16" s="155">
        <v>57.695999999999998</v>
      </c>
      <c r="F16" s="260"/>
      <c r="G16" s="260"/>
      <c r="H16" s="158"/>
      <c r="I16" s="158"/>
      <c r="J16" s="158"/>
      <c r="K16" s="158"/>
      <c r="L16" s="158"/>
      <c r="M16" s="158"/>
      <c r="N16" s="148"/>
      <c r="O16" s="148"/>
      <c r="P16" s="148"/>
      <c r="Q16" s="148"/>
      <c r="R16" s="148"/>
      <c r="S16" s="148"/>
      <c r="T16" s="149"/>
      <c r="U16" s="148"/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123</v>
      </c>
      <c r="AF16" s="140">
        <v>0</v>
      </c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ht="56.25" outlineLevel="1" x14ac:dyDescent="0.2">
      <c r="A17" s="141"/>
      <c r="B17" s="141"/>
      <c r="C17" s="179" t="s">
        <v>130</v>
      </c>
      <c r="D17" s="150"/>
      <c r="E17" s="155">
        <v>406.18819999999999</v>
      </c>
      <c r="F17" s="260"/>
      <c r="G17" s="260"/>
      <c r="H17" s="158"/>
      <c r="I17" s="158"/>
      <c r="J17" s="158"/>
      <c r="K17" s="158"/>
      <c r="L17" s="158"/>
      <c r="M17" s="158"/>
      <c r="N17" s="148"/>
      <c r="O17" s="148"/>
      <c r="P17" s="148"/>
      <c r="Q17" s="148"/>
      <c r="R17" s="148"/>
      <c r="S17" s="148"/>
      <c r="T17" s="149"/>
      <c r="U17" s="148"/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123</v>
      </c>
      <c r="AF17" s="140">
        <v>0</v>
      </c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ht="45" outlineLevel="1" x14ac:dyDescent="0.2">
      <c r="A18" s="141"/>
      <c r="B18" s="141"/>
      <c r="C18" s="179" t="s">
        <v>131</v>
      </c>
      <c r="D18" s="150"/>
      <c r="E18" s="155">
        <v>204.2878</v>
      </c>
      <c r="F18" s="260"/>
      <c r="G18" s="260"/>
      <c r="H18" s="158"/>
      <c r="I18" s="158"/>
      <c r="J18" s="158"/>
      <c r="K18" s="158"/>
      <c r="L18" s="158"/>
      <c r="M18" s="158"/>
      <c r="N18" s="148"/>
      <c r="O18" s="148"/>
      <c r="P18" s="148"/>
      <c r="Q18" s="148"/>
      <c r="R18" s="148"/>
      <c r="S18" s="148"/>
      <c r="T18" s="149"/>
      <c r="U18" s="148"/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123</v>
      </c>
      <c r="AF18" s="140">
        <v>0</v>
      </c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ht="45" outlineLevel="1" x14ac:dyDescent="0.2">
      <c r="A19" s="141"/>
      <c r="B19" s="141"/>
      <c r="C19" s="179" t="s">
        <v>132</v>
      </c>
      <c r="D19" s="150"/>
      <c r="E19" s="155">
        <v>375.47300000000001</v>
      </c>
      <c r="F19" s="260"/>
      <c r="G19" s="260"/>
      <c r="H19" s="158"/>
      <c r="I19" s="158"/>
      <c r="J19" s="158"/>
      <c r="K19" s="158"/>
      <c r="L19" s="158"/>
      <c r="M19" s="158"/>
      <c r="N19" s="148"/>
      <c r="O19" s="148"/>
      <c r="P19" s="148"/>
      <c r="Q19" s="148"/>
      <c r="R19" s="148"/>
      <c r="S19" s="148"/>
      <c r="T19" s="149"/>
      <c r="U19" s="148"/>
      <c r="V19" s="140"/>
      <c r="W19" s="140"/>
      <c r="X19" s="140"/>
      <c r="Y19" s="140"/>
      <c r="Z19" s="140"/>
      <c r="AA19" s="140"/>
      <c r="AB19" s="140"/>
      <c r="AC19" s="140"/>
      <c r="AD19" s="140"/>
      <c r="AE19" s="140" t="s">
        <v>123</v>
      </c>
      <c r="AF19" s="140">
        <v>0</v>
      </c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</row>
    <row r="20" spans="1:60" ht="56.25" outlineLevel="1" x14ac:dyDescent="0.2">
      <c r="A20" s="141"/>
      <c r="B20" s="141"/>
      <c r="C20" s="179" t="s">
        <v>133</v>
      </c>
      <c r="D20" s="150"/>
      <c r="E20" s="155">
        <v>366.0462</v>
      </c>
      <c r="F20" s="260"/>
      <c r="G20" s="260"/>
      <c r="H20" s="158"/>
      <c r="I20" s="158"/>
      <c r="J20" s="158"/>
      <c r="K20" s="158"/>
      <c r="L20" s="158"/>
      <c r="M20" s="158"/>
      <c r="N20" s="148"/>
      <c r="O20" s="148"/>
      <c r="P20" s="148"/>
      <c r="Q20" s="148"/>
      <c r="R20" s="148"/>
      <c r="S20" s="148"/>
      <c r="T20" s="149"/>
      <c r="U20" s="148"/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123</v>
      </c>
      <c r="AF20" s="140">
        <v>0</v>
      </c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outlineLevel="1" x14ac:dyDescent="0.2">
      <c r="A21" s="141"/>
      <c r="B21" s="141"/>
      <c r="C21" s="179" t="s">
        <v>134</v>
      </c>
      <c r="D21" s="150"/>
      <c r="E21" s="155">
        <v>174.8312</v>
      </c>
      <c r="F21" s="260"/>
      <c r="G21" s="260"/>
      <c r="H21" s="158"/>
      <c r="I21" s="158"/>
      <c r="J21" s="158"/>
      <c r="K21" s="158"/>
      <c r="L21" s="158"/>
      <c r="M21" s="158"/>
      <c r="N21" s="148"/>
      <c r="O21" s="148"/>
      <c r="P21" s="148"/>
      <c r="Q21" s="148"/>
      <c r="R21" s="148"/>
      <c r="S21" s="148"/>
      <c r="T21" s="149"/>
      <c r="U21" s="148"/>
      <c r="V21" s="140"/>
      <c r="W21" s="140"/>
      <c r="X21" s="140"/>
      <c r="Y21" s="140"/>
      <c r="Z21" s="140"/>
      <c r="AA21" s="140"/>
      <c r="AB21" s="140"/>
      <c r="AC21" s="140"/>
      <c r="AD21" s="140"/>
      <c r="AE21" s="140" t="s">
        <v>123</v>
      </c>
      <c r="AF21" s="140">
        <v>0</v>
      </c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</row>
    <row r="22" spans="1:60" ht="22.5" outlineLevel="1" x14ac:dyDescent="0.2">
      <c r="A22" s="141">
        <v>3</v>
      </c>
      <c r="B22" s="141" t="s">
        <v>135</v>
      </c>
      <c r="C22" s="178" t="s">
        <v>136</v>
      </c>
      <c r="D22" s="147" t="s">
        <v>120</v>
      </c>
      <c r="E22" s="154">
        <v>207.60400000000001</v>
      </c>
      <c r="F22" s="157">
        <f>H22+J22</f>
        <v>0</v>
      </c>
      <c r="G22" s="260">
        <f>ROUND(E22*F22,2)</f>
        <v>0</v>
      </c>
      <c r="H22" s="158"/>
      <c r="I22" s="158">
        <f>ROUND(E22*H22,2)</f>
        <v>0</v>
      </c>
      <c r="J22" s="158"/>
      <c r="K22" s="158">
        <f>ROUND(E22*J22,2)</f>
        <v>0</v>
      </c>
      <c r="L22" s="158">
        <v>21</v>
      </c>
      <c r="M22" s="158">
        <f>G22*(1+L22/100)</f>
        <v>0</v>
      </c>
      <c r="N22" s="148">
        <v>5.5199999999999997E-3</v>
      </c>
      <c r="O22" s="148">
        <f>ROUND(E22*N22,5)</f>
        <v>1.1459699999999999</v>
      </c>
      <c r="P22" s="148">
        <v>0</v>
      </c>
      <c r="Q22" s="148">
        <f>ROUND(E22*P22,5)</f>
        <v>0</v>
      </c>
      <c r="R22" s="148"/>
      <c r="S22" s="148"/>
      <c r="T22" s="149">
        <v>0.315</v>
      </c>
      <c r="U22" s="148">
        <f>ROUND(E22*T22,2)</f>
        <v>65.400000000000006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121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outlineLevel="1" x14ac:dyDescent="0.2">
      <c r="A23" s="141"/>
      <c r="B23" s="141"/>
      <c r="C23" s="179" t="s">
        <v>137</v>
      </c>
      <c r="D23" s="150"/>
      <c r="E23" s="155">
        <v>207.60400000000001</v>
      </c>
      <c r="F23" s="260"/>
      <c r="G23" s="260"/>
      <c r="H23" s="158"/>
      <c r="I23" s="158"/>
      <c r="J23" s="158"/>
      <c r="K23" s="158"/>
      <c r="L23" s="158"/>
      <c r="M23" s="158"/>
      <c r="N23" s="148"/>
      <c r="O23" s="148"/>
      <c r="P23" s="148"/>
      <c r="Q23" s="148"/>
      <c r="R23" s="148"/>
      <c r="S23" s="148"/>
      <c r="T23" s="149"/>
      <c r="U23" s="148"/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123</v>
      </c>
      <c r="AF23" s="140">
        <v>0</v>
      </c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ht="22.5" outlineLevel="1" x14ac:dyDescent="0.2">
      <c r="A24" s="141">
        <v>4</v>
      </c>
      <c r="B24" s="141" t="s">
        <v>138</v>
      </c>
      <c r="C24" s="178" t="s">
        <v>139</v>
      </c>
      <c r="D24" s="147" t="s">
        <v>120</v>
      </c>
      <c r="E24" s="154">
        <v>207.60400000000001</v>
      </c>
      <c r="F24" s="157">
        <f>H24+J24</f>
        <v>0</v>
      </c>
      <c r="G24" s="260">
        <f>ROUND(E24*F24,2)</f>
        <v>0</v>
      </c>
      <c r="H24" s="158"/>
      <c r="I24" s="158">
        <f>ROUND(E24*H24,2)</f>
        <v>0</v>
      </c>
      <c r="J24" s="158"/>
      <c r="K24" s="158">
        <f>ROUND(E24*J24,2)</f>
        <v>0</v>
      </c>
      <c r="L24" s="158">
        <v>21</v>
      </c>
      <c r="M24" s="158">
        <f>G24*(1+L24/100)</f>
        <v>0</v>
      </c>
      <c r="N24" s="148">
        <v>3.1800000000000001E-3</v>
      </c>
      <c r="O24" s="148">
        <f>ROUND(E24*N24,5)</f>
        <v>0.66017999999999999</v>
      </c>
      <c r="P24" s="148">
        <v>0</v>
      </c>
      <c r="Q24" s="148">
        <f>ROUND(E24*P24,5)</f>
        <v>0</v>
      </c>
      <c r="R24" s="148"/>
      <c r="S24" s="148"/>
      <c r="T24" s="149">
        <v>0.39</v>
      </c>
      <c r="U24" s="148">
        <f>ROUND(E24*T24,2)</f>
        <v>80.97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121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outlineLevel="1" x14ac:dyDescent="0.2">
      <c r="A25" s="141"/>
      <c r="B25" s="141"/>
      <c r="C25" s="179" t="s">
        <v>137</v>
      </c>
      <c r="D25" s="150"/>
      <c r="E25" s="155">
        <v>207.60400000000001</v>
      </c>
      <c r="F25" s="260"/>
      <c r="G25" s="260"/>
      <c r="H25" s="158"/>
      <c r="I25" s="158"/>
      <c r="J25" s="158"/>
      <c r="K25" s="158"/>
      <c r="L25" s="158"/>
      <c r="M25" s="158"/>
      <c r="N25" s="148"/>
      <c r="O25" s="148"/>
      <c r="P25" s="148"/>
      <c r="Q25" s="148"/>
      <c r="R25" s="148"/>
      <c r="S25" s="148"/>
      <c r="T25" s="149"/>
      <c r="U25" s="148"/>
      <c r="V25" s="140"/>
      <c r="W25" s="140"/>
      <c r="X25" s="140"/>
      <c r="Y25" s="140"/>
      <c r="Z25" s="140"/>
      <c r="AA25" s="140"/>
      <c r="AB25" s="140"/>
      <c r="AC25" s="140"/>
      <c r="AD25" s="140"/>
      <c r="AE25" s="140" t="s">
        <v>123</v>
      </c>
      <c r="AF25" s="140">
        <v>0</v>
      </c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</row>
    <row r="26" spans="1:60" ht="22.5" outlineLevel="1" x14ac:dyDescent="0.2">
      <c r="A26" s="141">
        <v>5</v>
      </c>
      <c r="B26" s="141" t="s">
        <v>140</v>
      </c>
      <c r="C26" s="178" t="s">
        <v>141</v>
      </c>
      <c r="D26" s="147" t="s">
        <v>120</v>
      </c>
      <c r="E26" s="154">
        <v>1278.5074999999999</v>
      </c>
      <c r="F26" s="157">
        <f>H26+J26</f>
        <v>0</v>
      </c>
      <c r="G26" s="260">
        <f>ROUND(E26*F26,2)</f>
        <v>0</v>
      </c>
      <c r="H26" s="158"/>
      <c r="I26" s="158">
        <f>ROUND(E26*H26,2)</f>
        <v>0</v>
      </c>
      <c r="J26" s="158"/>
      <c r="K26" s="158">
        <f>ROUND(E26*J26,2)</f>
        <v>0</v>
      </c>
      <c r="L26" s="158">
        <v>21</v>
      </c>
      <c r="M26" s="158">
        <f>G26*(1+L26/100)</f>
        <v>0</v>
      </c>
      <c r="N26" s="148">
        <v>2.4199999999999998E-3</v>
      </c>
      <c r="O26" s="148">
        <f>ROUND(E26*N26,5)</f>
        <v>3.0939899999999998</v>
      </c>
      <c r="P26" s="148">
        <v>0</v>
      </c>
      <c r="Q26" s="148">
        <f>ROUND(E26*P26,5)</f>
        <v>0</v>
      </c>
      <c r="R26" s="148"/>
      <c r="S26" s="148"/>
      <c r="T26" s="149">
        <v>0.22400999999999999</v>
      </c>
      <c r="U26" s="148">
        <f>ROUND(E26*T26,2)</f>
        <v>286.39999999999998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121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ht="33.75" outlineLevel="1" x14ac:dyDescent="0.2">
      <c r="A27" s="141"/>
      <c r="B27" s="141"/>
      <c r="C27" s="179" t="s">
        <v>142</v>
      </c>
      <c r="D27" s="150"/>
      <c r="E27" s="155">
        <v>312.6671</v>
      </c>
      <c r="F27" s="260"/>
      <c r="G27" s="260"/>
      <c r="H27" s="158"/>
      <c r="I27" s="158"/>
      <c r="J27" s="158"/>
      <c r="K27" s="158"/>
      <c r="L27" s="158"/>
      <c r="M27" s="158"/>
      <c r="N27" s="148"/>
      <c r="O27" s="148"/>
      <c r="P27" s="148"/>
      <c r="Q27" s="148"/>
      <c r="R27" s="148"/>
      <c r="S27" s="148"/>
      <c r="T27" s="149"/>
      <c r="U27" s="148"/>
      <c r="V27" s="140"/>
      <c r="W27" s="140"/>
      <c r="X27" s="140"/>
      <c r="Y27" s="140"/>
      <c r="Z27" s="140"/>
      <c r="AA27" s="140"/>
      <c r="AB27" s="140"/>
      <c r="AC27" s="140"/>
      <c r="AD27" s="140"/>
      <c r="AE27" s="140" t="s">
        <v>123</v>
      </c>
      <c r="AF27" s="140">
        <v>0</v>
      </c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</row>
    <row r="28" spans="1:60" ht="22.5" outlineLevel="1" x14ac:dyDescent="0.2">
      <c r="A28" s="141"/>
      <c r="B28" s="141"/>
      <c r="C28" s="179" t="s">
        <v>143</v>
      </c>
      <c r="D28" s="150"/>
      <c r="E28" s="155">
        <v>202.95750000000001</v>
      </c>
      <c r="F28" s="260"/>
      <c r="G28" s="260"/>
      <c r="H28" s="158"/>
      <c r="I28" s="158"/>
      <c r="J28" s="158"/>
      <c r="K28" s="158"/>
      <c r="L28" s="158"/>
      <c r="M28" s="158"/>
      <c r="N28" s="148"/>
      <c r="O28" s="148"/>
      <c r="P28" s="148"/>
      <c r="Q28" s="148"/>
      <c r="R28" s="148"/>
      <c r="S28" s="148"/>
      <c r="T28" s="149"/>
      <c r="U28" s="148"/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123</v>
      </c>
      <c r="AF28" s="140">
        <v>0</v>
      </c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ht="33.75" outlineLevel="1" x14ac:dyDescent="0.2">
      <c r="A29" s="141"/>
      <c r="B29" s="141"/>
      <c r="C29" s="179" t="s">
        <v>144</v>
      </c>
      <c r="D29" s="150"/>
      <c r="E29" s="155">
        <v>245.13069999999999</v>
      </c>
      <c r="F29" s="260"/>
      <c r="G29" s="260"/>
      <c r="H29" s="158"/>
      <c r="I29" s="158"/>
      <c r="J29" s="158"/>
      <c r="K29" s="158"/>
      <c r="L29" s="158"/>
      <c r="M29" s="158"/>
      <c r="N29" s="148"/>
      <c r="O29" s="148"/>
      <c r="P29" s="148"/>
      <c r="Q29" s="148"/>
      <c r="R29" s="148"/>
      <c r="S29" s="148"/>
      <c r="T29" s="149"/>
      <c r="U29" s="148"/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123</v>
      </c>
      <c r="AF29" s="140">
        <v>0</v>
      </c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1"/>
      <c r="B30" s="141"/>
      <c r="C30" s="179" t="s">
        <v>145</v>
      </c>
      <c r="D30" s="150"/>
      <c r="E30" s="155">
        <v>41.866</v>
      </c>
      <c r="F30" s="260"/>
      <c r="G30" s="260"/>
      <c r="H30" s="158"/>
      <c r="I30" s="158"/>
      <c r="J30" s="158"/>
      <c r="K30" s="158"/>
      <c r="L30" s="158"/>
      <c r="M30" s="158"/>
      <c r="N30" s="148"/>
      <c r="O30" s="148"/>
      <c r="P30" s="148"/>
      <c r="Q30" s="148"/>
      <c r="R30" s="148"/>
      <c r="S30" s="148"/>
      <c r="T30" s="149"/>
      <c r="U30" s="148"/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123</v>
      </c>
      <c r="AF30" s="140">
        <v>0</v>
      </c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2.5" outlineLevel="1" x14ac:dyDescent="0.2">
      <c r="A31" s="141"/>
      <c r="B31" s="141"/>
      <c r="C31" s="179" t="s">
        <v>146</v>
      </c>
      <c r="D31" s="150"/>
      <c r="E31" s="155">
        <v>130.32499999999999</v>
      </c>
      <c r="F31" s="260"/>
      <c r="G31" s="260"/>
      <c r="H31" s="158"/>
      <c r="I31" s="158"/>
      <c r="J31" s="158"/>
      <c r="K31" s="158"/>
      <c r="L31" s="158"/>
      <c r="M31" s="158"/>
      <c r="N31" s="148"/>
      <c r="O31" s="148"/>
      <c r="P31" s="148"/>
      <c r="Q31" s="148"/>
      <c r="R31" s="148"/>
      <c r="S31" s="148"/>
      <c r="T31" s="149"/>
      <c r="U31" s="148"/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123</v>
      </c>
      <c r="AF31" s="140">
        <v>0</v>
      </c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ht="22.5" outlineLevel="1" x14ac:dyDescent="0.2">
      <c r="A32" s="141"/>
      <c r="B32" s="141"/>
      <c r="C32" s="179" t="s">
        <v>147</v>
      </c>
      <c r="D32" s="150"/>
      <c r="E32" s="155">
        <v>75.620999999999995</v>
      </c>
      <c r="F32" s="260"/>
      <c r="G32" s="260"/>
      <c r="H32" s="158"/>
      <c r="I32" s="158"/>
      <c r="J32" s="158"/>
      <c r="K32" s="158"/>
      <c r="L32" s="158"/>
      <c r="M32" s="158"/>
      <c r="N32" s="148"/>
      <c r="O32" s="148"/>
      <c r="P32" s="148"/>
      <c r="Q32" s="148"/>
      <c r="R32" s="148"/>
      <c r="S32" s="148"/>
      <c r="T32" s="149"/>
      <c r="U32" s="148"/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123</v>
      </c>
      <c r="AF32" s="140">
        <v>0</v>
      </c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ht="22.5" outlineLevel="1" x14ac:dyDescent="0.2">
      <c r="A33" s="141"/>
      <c r="B33" s="141"/>
      <c r="C33" s="179" t="s">
        <v>148</v>
      </c>
      <c r="D33" s="150"/>
      <c r="E33" s="155">
        <v>160.11199999999999</v>
      </c>
      <c r="F33" s="260"/>
      <c r="G33" s="260"/>
      <c r="H33" s="158"/>
      <c r="I33" s="158"/>
      <c r="J33" s="158"/>
      <c r="K33" s="158"/>
      <c r="L33" s="158"/>
      <c r="M33" s="158"/>
      <c r="N33" s="148"/>
      <c r="O33" s="148"/>
      <c r="P33" s="148"/>
      <c r="Q33" s="148"/>
      <c r="R33" s="148"/>
      <c r="S33" s="148"/>
      <c r="T33" s="149"/>
      <c r="U33" s="148"/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123</v>
      </c>
      <c r="AF33" s="140">
        <v>0</v>
      </c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ht="22.5" outlineLevel="1" x14ac:dyDescent="0.2">
      <c r="A34" s="141"/>
      <c r="B34" s="141"/>
      <c r="C34" s="179" t="s">
        <v>149</v>
      </c>
      <c r="D34" s="150"/>
      <c r="E34" s="155">
        <v>109.8282</v>
      </c>
      <c r="F34" s="260"/>
      <c r="G34" s="260"/>
      <c r="H34" s="158"/>
      <c r="I34" s="158"/>
      <c r="J34" s="158"/>
      <c r="K34" s="158"/>
      <c r="L34" s="158"/>
      <c r="M34" s="158"/>
      <c r="N34" s="148"/>
      <c r="O34" s="148"/>
      <c r="P34" s="148"/>
      <c r="Q34" s="148"/>
      <c r="R34" s="148"/>
      <c r="S34" s="148"/>
      <c r="T34" s="149"/>
      <c r="U34" s="148"/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123</v>
      </c>
      <c r="AF34" s="140">
        <v>0</v>
      </c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ht="22.5" outlineLevel="1" x14ac:dyDescent="0.2">
      <c r="A35" s="141">
        <v>6</v>
      </c>
      <c r="B35" s="141" t="s">
        <v>150</v>
      </c>
      <c r="C35" s="178" t="s">
        <v>151</v>
      </c>
      <c r="D35" s="147" t="s">
        <v>120</v>
      </c>
      <c r="E35" s="154">
        <v>2355.0403000000001</v>
      </c>
      <c r="F35" s="157">
        <f>H35+J35</f>
        <v>0</v>
      </c>
      <c r="G35" s="260">
        <f>ROUND(E35*F35,2)</f>
        <v>0</v>
      </c>
      <c r="H35" s="158"/>
      <c r="I35" s="158">
        <f>ROUND(E35*H35,2)</f>
        <v>0</v>
      </c>
      <c r="J35" s="158"/>
      <c r="K35" s="158">
        <f>ROUND(E35*J35,2)</f>
        <v>0</v>
      </c>
      <c r="L35" s="158">
        <v>21</v>
      </c>
      <c r="M35" s="158">
        <f>G35*(1+L35/100)</f>
        <v>0</v>
      </c>
      <c r="N35" s="148">
        <v>2.4199999999999998E-3</v>
      </c>
      <c r="O35" s="148">
        <f>ROUND(E35*N35,5)</f>
        <v>5.6992000000000003</v>
      </c>
      <c r="P35" s="148">
        <v>0</v>
      </c>
      <c r="Q35" s="148">
        <f>ROUND(E35*P35,5)</f>
        <v>0</v>
      </c>
      <c r="R35" s="148"/>
      <c r="S35" s="148"/>
      <c r="T35" s="149">
        <v>0.22400999999999999</v>
      </c>
      <c r="U35" s="148">
        <f>ROUND(E35*T35,2)</f>
        <v>527.54999999999995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121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ht="22.5" outlineLevel="1" x14ac:dyDescent="0.2">
      <c r="A36" s="141"/>
      <c r="B36" s="141"/>
      <c r="C36" s="179" t="s">
        <v>152</v>
      </c>
      <c r="D36" s="150"/>
      <c r="E36" s="155">
        <v>751.23599999999999</v>
      </c>
      <c r="F36" s="260"/>
      <c r="G36" s="260"/>
      <c r="H36" s="158"/>
      <c r="I36" s="158"/>
      <c r="J36" s="158"/>
      <c r="K36" s="158"/>
      <c r="L36" s="158"/>
      <c r="M36" s="158"/>
      <c r="N36" s="148"/>
      <c r="O36" s="148"/>
      <c r="P36" s="148"/>
      <c r="Q36" s="148"/>
      <c r="R36" s="148"/>
      <c r="S36" s="148"/>
      <c r="T36" s="149"/>
      <c r="U36" s="148"/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123</v>
      </c>
      <c r="AF36" s="140">
        <v>0</v>
      </c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/>
      <c r="B37" s="141"/>
      <c r="C37" s="179" t="s">
        <v>153</v>
      </c>
      <c r="D37" s="150"/>
      <c r="E37" s="155"/>
      <c r="F37" s="260"/>
      <c r="G37" s="260"/>
      <c r="H37" s="158"/>
      <c r="I37" s="158"/>
      <c r="J37" s="158"/>
      <c r="K37" s="158"/>
      <c r="L37" s="158"/>
      <c r="M37" s="158"/>
      <c r="N37" s="148"/>
      <c r="O37" s="148"/>
      <c r="P37" s="148"/>
      <c r="Q37" s="148"/>
      <c r="R37" s="148"/>
      <c r="S37" s="148"/>
      <c r="T37" s="149"/>
      <c r="U37" s="148"/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123</v>
      </c>
      <c r="AF37" s="140">
        <v>0</v>
      </c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ht="22.5" outlineLevel="1" x14ac:dyDescent="0.2">
      <c r="A38" s="141"/>
      <c r="B38" s="141"/>
      <c r="C38" s="179" t="s">
        <v>154</v>
      </c>
      <c r="D38" s="150"/>
      <c r="E38" s="155">
        <v>654.32560000000001</v>
      </c>
      <c r="F38" s="260"/>
      <c r="G38" s="260"/>
      <c r="H38" s="158"/>
      <c r="I38" s="158"/>
      <c r="J38" s="158"/>
      <c r="K38" s="158"/>
      <c r="L38" s="158"/>
      <c r="M38" s="158"/>
      <c r="N38" s="148"/>
      <c r="O38" s="148"/>
      <c r="P38" s="148"/>
      <c r="Q38" s="148"/>
      <c r="R38" s="148"/>
      <c r="S38" s="148"/>
      <c r="T38" s="149"/>
      <c r="U38" s="148"/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123</v>
      </c>
      <c r="AF38" s="140">
        <v>0</v>
      </c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/>
      <c r="B39" s="141"/>
      <c r="C39" s="179" t="s">
        <v>155</v>
      </c>
      <c r="D39" s="150"/>
      <c r="E39" s="155"/>
      <c r="F39" s="260"/>
      <c r="G39" s="260"/>
      <c r="H39" s="158"/>
      <c r="I39" s="158"/>
      <c r="J39" s="158"/>
      <c r="K39" s="158"/>
      <c r="L39" s="158"/>
      <c r="M39" s="158"/>
      <c r="N39" s="148"/>
      <c r="O39" s="148"/>
      <c r="P39" s="148"/>
      <c r="Q39" s="148"/>
      <c r="R39" s="148"/>
      <c r="S39" s="148"/>
      <c r="T39" s="149"/>
      <c r="U39" s="148"/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123</v>
      </c>
      <c r="AF39" s="140">
        <v>0</v>
      </c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ht="22.5" outlineLevel="1" x14ac:dyDescent="0.2">
      <c r="A40" s="141"/>
      <c r="B40" s="141"/>
      <c r="C40" s="179" t="s">
        <v>156</v>
      </c>
      <c r="D40" s="150"/>
      <c r="E40" s="155">
        <v>259.83069999999998</v>
      </c>
      <c r="F40" s="260"/>
      <c r="G40" s="260"/>
      <c r="H40" s="158"/>
      <c r="I40" s="158"/>
      <c r="J40" s="158"/>
      <c r="K40" s="158"/>
      <c r="L40" s="158"/>
      <c r="M40" s="158"/>
      <c r="N40" s="148"/>
      <c r="O40" s="148"/>
      <c r="P40" s="148"/>
      <c r="Q40" s="148"/>
      <c r="R40" s="148"/>
      <c r="S40" s="148"/>
      <c r="T40" s="149"/>
      <c r="U40" s="148"/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123</v>
      </c>
      <c r="AF40" s="140">
        <v>0</v>
      </c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ht="22.5" outlineLevel="1" x14ac:dyDescent="0.2">
      <c r="A41" s="141"/>
      <c r="B41" s="141"/>
      <c r="C41" s="179" t="s">
        <v>157</v>
      </c>
      <c r="D41" s="150"/>
      <c r="E41" s="155">
        <v>112.3078</v>
      </c>
      <c r="F41" s="260"/>
      <c r="G41" s="260"/>
      <c r="H41" s="158"/>
      <c r="I41" s="158"/>
      <c r="J41" s="158"/>
      <c r="K41" s="158"/>
      <c r="L41" s="158"/>
      <c r="M41" s="158"/>
      <c r="N41" s="148"/>
      <c r="O41" s="148"/>
      <c r="P41" s="148"/>
      <c r="Q41" s="148"/>
      <c r="R41" s="148"/>
      <c r="S41" s="148"/>
      <c r="T41" s="149"/>
      <c r="U41" s="148"/>
      <c r="V41" s="140"/>
      <c r="W41" s="140"/>
      <c r="X41" s="140"/>
      <c r="Y41" s="140"/>
      <c r="Z41" s="140"/>
      <c r="AA41" s="140"/>
      <c r="AB41" s="140"/>
      <c r="AC41" s="140"/>
      <c r="AD41" s="140"/>
      <c r="AE41" s="140" t="s">
        <v>123</v>
      </c>
      <c r="AF41" s="140">
        <v>0</v>
      </c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</row>
    <row r="42" spans="1:60" ht="22.5" outlineLevel="1" x14ac:dyDescent="0.2">
      <c r="A42" s="141"/>
      <c r="B42" s="141"/>
      <c r="C42" s="179" t="s">
        <v>158</v>
      </c>
      <c r="D42" s="150"/>
      <c r="E42" s="155">
        <v>159.22499999999999</v>
      </c>
      <c r="F42" s="260"/>
      <c r="G42" s="260"/>
      <c r="H42" s="158"/>
      <c r="I42" s="158"/>
      <c r="J42" s="158"/>
      <c r="K42" s="158"/>
      <c r="L42" s="158"/>
      <c r="M42" s="158"/>
      <c r="N42" s="148"/>
      <c r="O42" s="148"/>
      <c r="P42" s="148"/>
      <c r="Q42" s="148"/>
      <c r="R42" s="148"/>
      <c r="S42" s="148"/>
      <c r="T42" s="149"/>
      <c r="U42" s="148"/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123</v>
      </c>
      <c r="AF42" s="140">
        <v>0</v>
      </c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ht="33.75" outlineLevel="1" x14ac:dyDescent="0.2">
      <c r="A43" s="141"/>
      <c r="B43" s="141"/>
      <c r="C43" s="179" t="s">
        <v>159</v>
      </c>
      <c r="D43" s="150"/>
      <c r="E43" s="155">
        <v>243.28399999999999</v>
      </c>
      <c r="F43" s="260"/>
      <c r="G43" s="260"/>
      <c r="H43" s="158"/>
      <c r="I43" s="158"/>
      <c r="J43" s="158"/>
      <c r="K43" s="158"/>
      <c r="L43" s="158"/>
      <c r="M43" s="158"/>
      <c r="N43" s="148"/>
      <c r="O43" s="148"/>
      <c r="P43" s="148"/>
      <c r="Q43" s="148"/>
      <c r="R43" s="148"/>
      <c r="S43" s="148"/>
      <c r="T43" s="149"/>
      <c r="U43" s="148"/>
      <c r="V43" s="140"/>
      <c r="W43" s="140"/>
      <c r="X43" s="140"/>
      <c r="Y43" s="140"/>
      <c r="Z43" s="140"/>
      <c r="AA43" s="140"/>
      <c r="AB43" s="140"/>
      <c r="AC43" s="140"/>
      <c r="AD43" s="140"/>
      <c r="AE43" s="140" t="s">
        <v>123</v>
      </c>
      <c r="AF43" s="140">
        <v>0</v>
      </c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</row>
    <row r="44" spans="1:60" outlineLevel="1" x14ac:dyDescent="0.2">
      <c r="A44" s="141"/>
      <c r="B44" s="141"/>
      <c r="C44" s="179" t="s">
        <v>134</v>
      </c>
      <c r="D44" s="150"/>
      <c r="E44" s="155">
        <v>174.8312</v>
      </c>
      <c r="F44" s="260"/>
      <c r="G44" s="260"/>
      <c r="H44" s="158"/>
      <c r="I44" s="158"/>
      <c r="J44" s="158"/>
      <c r="K44" s="158"/>
      <c r="L44" s="158"/>
      <c r="M44" s="158"/>
      <c r="N44" s="148"/>
      <c r="O44" s="148"/>
      <c r="P44" s="148"/>
      <c r="Q44" s="148"/>
      <c r="R44" s="148"/>
      <c r="S44" s="148"/>
      <c r="T44" s="149"/>
      <c r="U44" s="148"/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123</v>
      </c>
      <c r="AF44" s="140">
        <v>0</v>
      </c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ht="22.5" outlineLevel="1" x14ac:dyDescent="0.2">
      <c r="A45" s="141">
        <v>7</v>
      </c>
      <c r="B45" s="141" t="s">
        <v>160</v>
      </c>
      <c r="C45" s="178" t="s">
        <v>161</v>
      </c>
      <c r="D45" s="147" t="s">
        <v>120</v>
      </c>
      <c r="E45" s="154">
        <v>5.71</v>
      </c>
      <c r="F45" s="157">
        <f>H45+J45</f>
        <v>0</v>
      </c>
      <c r="G45" s="260">
        <f>ROUND(E45*F45,2)</f>
        <v>0</v>
      </c>
      <c r="H45" s="158"/>
      <c r="I45" s="158">
        <f>ROUND(E45*H45,2)</f>
        <v>0</v>
      </c>
      <c r="J45" s="158"/>
      <c r="K45" s="158">
        <f>ROUND(E45*J45,2)</f>
        <v>0</v>
      </c>
      <c r="L45" s="158">
        <v>21</v>
      </c>
      <c r="M45" s="158">
        <f>G45*(1+L45/100)</f>
        <v>0</v>
      </c>
      <c r="N45" s="148">
        <v>3.5000000000000001E-3</v>
      </c>
      <c r="O45" s="148">
        <f>ROUND(E45*N45,5)</f>
        <v>1.9990000000000001E-2</v>
      </c>
      <c r="P45" s="148">
        <v>0</v>
      </c>
      <c r="Q45" s="148">
        <f>ROUND(E45*P45,5)</f>
        <v>0</v>
      </c>
      <c r="R45" s="148"/>
      <c r="S45" s="148"/>
      <c r="T45" s="149">
        <v>0.24</v>
      </c>
      <c r="U45" s="148">
        <f>ROUND(E45*T45,2)</f>
        <v>1.37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121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/>
      <c r="B46" s="141"/>
      <c r="C46" s="179" t="s">
        <v>162</v>
      </c>
      <c r="D46" s="150"/>
      <c r="E46" s="155">
        <v>5.71</v>
      </c>
      <c r="F46" s="260"/>
      <c r="G46" s="260"/>
      <c r="H46" s="158"/>
      <c r="I46" s="158"/>
      <c r="J46" s="158"/>
      <c r="K46" s="158"/>
      <c r="L46" s="158"/>
      <c r="M46" s="158"/>
      <c r="N46" s="148"/>
      <c r="O46" s="148"/>
      <c r="P46" s="148"/>
      <c r="Q46" s="148"/>
      <c r="R46" s="148"/>
      <c r="S46" s="148"/>
      <c r="T46" s="149"/>
      <c r="U46" s="148"/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123</v>
      </c>
      <c r="AF46" s="140">
        <v>0</v>
      </c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ht="22.5" outlineLevel="1" x14ac:dyDescent="0.2">
      <c r="A47" s="141">
        <v>8</v>
      </c>
      <c r="B47" s="141" t="s">
        <v>163</v>
      </c>
      <c r="C47" s="178" t="s">
        <v>164</v>
      </c>
      <c r="D47" s="147" t="s">
        <v>120</v>
      </c>
      <c r="E47" s="154">
        <v>207.60400000000001</v>
      </c>
      <c r="F47" s="157">
        <f>H47+J47</f>
        <v>0</v>
      </c>
      <c r="G47" s="260">
        <f>ROUND(E47*F47,2)</f>
        <v>0</v>
      </c>
      <c r="H47" s="158"/>
      <c r="I47" s="158">
        <f>ROUND(E47*H47,2)</f>
        <v>0</v>
      </c>
      <c r="J47" s="158"/>
      <c r="K47" s="158">
        <f>ROUND(E47*J47,2)</f>
        <v>0</v>
      </c>
      <c r="L47" s="158">
        <v>21</v>
      </c>
      <c r="M47" s="158">
        <f>G47*(1+L47/100)</f>
        <v>0</v>
      </c>
      <c r="N47" s="148">
        <v>3.5E-4</v>
      </c>
      <c r="O47" s="148">
        <f>ROUND(E47*N47,5)</f>
        <v>7.2660000000000002E-2</v>
      </c>
      <c r="P47" s="148">
        <v>0</v>
      </c>
      <c r="Q47" s="148">
        <f>ROUND(E47*P47,5)</f>
        <v>0</v>
      </c>
      <c r="R47" s="148"/>
      <c r="S47" s="148"/>
      <c r="T47" s="149">
        <v>6.83E-2</v>
      </c>
      <c r="U47" s="148">
        <f>ROUND(E47*T47,2)</f>
        <v>14.18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121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outlineLevel="1" x14ac:dyDescent="0.2">
      <c r="A48" s="141"/>
      <c r="B48" s="141"/>
      <c r="C48" s="179" t="s">
        <v>165</v>
      </c>
      <c r="D48" s="150"/>
      <c r="E48" s="155">
        <v>207.60400000000001</v>
      </c>
      <c r="F48" s="260"/>
      <c r="G48" s="260"/>
      <c r="H48" s="158"/>
      <c r="I48" s="158"/>
      <c r="J48" s="158"/>
      <c r="K48" s="158"/>
      <c r="L48" s="158"/>
      <c r="M48" s="158"/>
      <c r="N48" s="148"/>
      <c r="O48" s="148"/>
      <c r="P48" s="148"/>
      <c r="Q48" s="148"/>
      <c r="R48" s="148"/>
      <c r="S48" s="148"/>
      <c r="T48" s="149"/>
      <c r="U48" s="148"/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123</v>
      </c>
      <c r="AF48" s="140">
        <v>0</v>
      </c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2.5" outlineLevel="1" x14ac:dyDescent="0.2">
      <c r="A49" s="141">
        <v>9</v>
      </c>
      <c r="B49" s="141" t="s">
        <v>166</v>
      </c>
      <c r="C49" s="178" t="s">
        <v>167</v>
      </c>
      <c r="D49" s="147" t="s">
        <v>120</v>
      </c>
      <c r="E49" s="154">
        <v>4135.0514000000003</v>
      </c>
      <c r="F49" s="157">
        <f>H49+J49</f>
        <v>0</v>
      </c>
      <c r="G49" s="260">
        <f>ROUND(E49*F49,2)</f>
        <v>0</v>
      </c>
      <c r="H49" s="158"/>
      <c r="I49" s="158">
        <f>ROUND(E49*H49,2)</f>
        <v>0</v>
      </c>
      <c r="J49" s="158"/>
      <c r="K49" s="158">
        <f>ROUND(E49*J49,2)</f>
        <v>0</v>
      </c>
      <c r="L49" s="158">
        <v>21</v>
      </c>
      <c r="M49" s="158">
        <f>G49*(1+L49/100)</f>
        <v>0</v>
      </c>
      <c r="N49" s="148">
        <v>3.5E-4</v>
      </c>
      <c r="O49" s="148">
        <f>ROUND(E49*N49,5)</f>
        <v>1.4472700000000001</v>
      </c>
      <c r="P49" s="148">
        <v>0</v>
      </c>
      <c r="Q49" s="148">
        <f>ROUND(E49*P49,5)</f>
        <v>0</v>
      </c>
      <c r="R49" s="148"/>
      <c r="S49" s="148"/>
      <c r="T49" s="149">
        <v>7.0000000000000007E-2</v>
      </c>
      <c r="U49" s="148">
        <f>ROUND(E49*T49,2)</f>
        <v>289.45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121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outlineLevel="1" x14ac:dyDescent="0.2">
      <c r="A50" s="141"/>
      <c r="B50" s="141"/>
      <c r="C50" s="179" t="s">
        <v>168</v>
      </c>
      <c r="D50" s="150"/>
      <c r="E50" s="155">
        <v>4135.0514000000003</v>
      </c>
      <c r="F50" s="260"/>
      <c r="G50" s="260"/>
      <c r="H50" s="158"/>
      <c r="I50" s="158"/>
      <c r="J50" s="158"/>
      <c r="K50" s="158"/>
      <c r="L50" s="158"/>
      <c r="M50" s="158"/>
      <c r="N50" s="148"/>
      <c r="O50" s="148"/>
      <c r="P50" s="148"/>
      <c r="Q50" s="148"/>
      <c r="R50" s="148"/>
      <c r="S50" s="148"/>
      <c r="T50" s="149"/>
      <c r="U50" s="148"/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123</v>
      </c>
      <c r="AF50" s="140">
        <v>0</v>
      </c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x14ac:dyDescent="0.2">
      <c r="A51" s="142" t="s">
        <v>116</v>
      </c>
      <c r="B51" s="142" t="s">
        <v>63</v>
      </c>
      <c r="C51" s="180" t="s">
        <v>64</v>
      </c>
      <c r="D51" s="151"/>
      <c r="E51" s="156"/>
      <c r="F51" s="261"/>
      <c r="G51" s="261">
        <f>SUMIF(AE52:AE77,"&lt;&gt;NOR",G52:G77)</f>
        <v>0</v>
      </c>
      <c r="H51" s="159"/>
      <c r="I51" s="159">
        <f>SUM(I52:I77)</f>
        <v>0</v>
      </c>
      <c r="J51" s="159"/>
      <c r="K51" s="159">
        <f>SUM(K52:K77)</f>
        <v>0</v>
      </c>
      <c r="L51" s="159"/>
      <c r="M51" s="159">
        <f>SUM(M52:M77)</f>
        <v>0</v>
      </c>
      <c r="N51" s="152"/>
      <c r="O51" s="152">
        <f>SUM(O52:O77)</f>
        <v>16.646999999999998</v>
      </c>
      <c r="P51" s="152"/>
      <c r="Q51" s="152">
        <f>SUM(Q52:Q77)</f>
        <v>0</v>
      </c>
      <c r="R51" s="152"/>
      <c r="S51" s="152"/>
      <c r="T51" s="153"/>
      <c r="U51" s="152">
        <f>SUM(U52:U77)</f>
        <v>1915.0900000000001</v>
      </c>
      <c r="AE51" t="s">
        <v>117</v>
      </c>
    </row>
    <row r="52" spans="1:60" ht="22.5" outlineLevel="1" x14ac:dyDescent="0.2">
      <c r="A52" s="141">
        <v>10</v>
      </c>
      <c r="B52" s="141" t="s">
        <v>169</v>
      </c>
      <c r="C52" s="178" t="s">
        <v>170</v>
      </c>
      <c r="D52" s="147" t="s">
        <v>120</v>
      </c>
      <c r="E52" s="154">
        <v>207.60400000000001</v>
      </c>
      <c r="F52" s="157">
        <f>H52+J52</f>
        <v>0</v>
      </c>
      <c r="G52" s="260">
        <f>ROUND(E52*F52,2)</f>
        <v>0</v>
      </c>
      <c r="H52" s="158"/>
      <c r="I52" s="158">
        <f>ROUND(E52*H52,2)</f>
        <v>0</v>
      </c>
      <c r="J52" s="158"/>
      <c r="K52" s="158">
        <f>ROUND(E52*J52,2)</f>
        <v>0</v>
      </c>
      <c r="L52" s="158">
        <v>21</v>
      </c>
      <c r="M52" s="158">
        <f>G52*(1+L52/100)</f>
        <v>0</v>
      </c>
      <c r="N52" s="148">
        <v>3.6099999999999999E-3</v>
      </c>
      <c r="O52" s="148">
        <f>ROUND(E52*N52,5)</f>
        <v>0.74944999999999995</v>
      </c>
      <c r="P52" s="148">
        <v>0</v>
      </c>
      <c r="Q52" s="148">
        <f>ROUND(E52*P52,5)</f>
        <v>0</v>
      </c>
      <c r="R52" s="148"/>
      <c r="S52" s="148"/>
      <c r="T52" s="149">
        <v>0.44400000000000001</v>
      </c>
      <c r="U52" s="148">
        <f>ROUND(E52*T52,2)</f>
        <v>92.18</v>
      </c>
      <c r="V52" s="140"/>
      <c r="W52" s="140"/>
      <c r="X52" s="140"/>
      <c r="Y52" s="140"/>
      <c r="Z52" s="140"/>
      <c r="AA52" s="140"/>
      <c r="AB52" s="140"/>
      <c r="AC52" s="140"/>
      <c r="AD52" s="140"/>
      <c r="AE52" s="140" t="s">
        <v>121</v>
      </c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</row>
    <row r="53" spans="1:60" outlineLevel="1" x14ac:dyDescent="0.2">
      <c r="A53" s="141"/>
      <c r="B53" s="141"/>
      <c r="C53" s="179" t="s">
        <v>137</v>
      </c>
      <c r="D53" s="150"/>
      <c r="E53" s="155">
        <v>207.60400000000001</v>
      </c>
      <c r="F53" s="260"/>
      <c r="G53" s="260"/>
      <c r="H53" s="158"/>
      <c r="I53" s="158"/>
      <c r="J53" s="158"/>
      <c r="K53" s="158"/>
      <c r="L53" s="158"/>
      <c r="M53" s="158"/>
      <c r="N53" s="148"/>
      <c r="O53" s="148"/>
      <c r="P53" s="148"/>
      <c r="Q53" s="148"/>
      <c r="R53" s="148"/>
      <c r="S53" s="148"/>
      <c r="T53" s="149"/>
      <c r="U53" s="148"/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123</v>
      </c>
      <c r="AF53" s="140">
        <v>0</v>
      </c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ht="22.5" outlineLevel="1" x14ac:dyDescent="0.2">
      <c r="A54" s="141">
        <v>11</v>
      </c>
      <c r="B54" s="141" t="s">
        <v>171</v>
      </c>
      <c r="C54" s="178" t="s">
        <v>172</v>
      </c>
      <c r="D54" s="147" t="s">
        <v>120</v>
      </c>
      <c r="E54" s="154">
        <v>3887.8343</v>
      </c>
      <c r="F54" s="157">
        <f>H54+J54</f>
        <v>0</v>
      </c>
      <c r="G54" s="260">
        <f>ROUND(E54*F54,2)</f>
        <v>0</v>
      </c>
      <c r="H54" s="158"/>
      <c r="I54" s="158">
        <f>ROUND(E54*H54,2)</f>
        <v>0</v>
      </c>
      <c r="J54" s="158"/>
      <c r="K54" s="158">
        <f>ROUND(E54*J54,2)</f>
        <v>0</v>
      </c>
      <c r="L54" s="158">
        <v>21</v>
      </c>
      <c r="M54" s="158">
        <f>G54*(1+L54/100)</f>
        <v>0</v>
      </c>
      <c r="N54" s="148">
        <v>3.6099999999999999E-3</v>
      </c>
      <c r="O54" s="148">
        <f>ROUND(E54*N54,5)</f>
        <v>14.035080000000001</v>
      </c>
      <c r="P54" s="148">
        <v>0</v>
      </c>
      <c r="Q54" s="148">
        <f>ROUND(E54*P54,5)</f>
        <v>0</v>
      </c>
      <c r="R54" s="148"/>
      <c r="S54" s="148"/>
      <c r="T54" s="149">
        <v>0.36199999999999999</v>
      </c>
      <c r="U54" s="148">
        <f>ROUND(E54*T54,2)</f>
        <v>1407.4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121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ht="56.25" outlineLevel="1" x14ac:dyDescent="0.2">
      <c r="A55" s="141"/>
      <c r="B55" s="141"/>
      <c r="C55" s="179" t="s">
        <v>126</v>
      </c>
      <c r="D55" s="150"/>
      <c r="E55" s="155">
        <v>1133.4001000000001</v>
      </c>
      <c r="F55" s="260"/>
      <c r="G55" s="260"/>
      <c r="H55" s="158"/>
      <c r="I55" s="158"/>
      <c r="J55" s="158"/>
      <c r="K55" s="158"/>
      <c r="L55" s="158"/>
      <c r="M55" s="158"/>
      <c r="N55" s="148"/>
      <c r="O55" s="148"/>
      <c r="P55" s="148"/>
      <c r="Q55" s="148"/>
      <c r="R55" s="148"/>
      <c r="S55" s="148"/>
      <c r="T55" s="149"/>
      <c r="U55" s="148"/>
      <c r="V55" s="140"/>
      <c r="W55" s="140"/>
      <c r="X55" s="140"/>
      <c r="Y55" s="140"/>
      <c r="Z55" s="140"/>
      <c r="AA55" s="140"/>
      <c r="AB55" s="140"/>
      <c r="AC55" s="140"/>
      <c r="AD55" s="140"/>
      <c r="AE55" s="140" t="s">
        <v>123</v>
      </c>
      <c r="AF55" s="140">
        <v>0</v>
      </c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</row>
    <row r="56" spans="1:60" ht="33.75" outlineLevel="1" x14ac:dyDescent="0.2">
      <c r="A56" s="141"/>
      <c r="B56" s="141"/>
      <c r="C56" s="179" t="s">
        <v>127</v>
      </c>
      <c r="D56" s="150"/>
      <c r="E56" s="155">
        <v>228.4855</v>
      </c>
      <c r="F56" s="260"/>
      <c r="G56" s="260"/>
      <c r="H56" s="158"/>
      <c r="I56" s="158"/>
      <c r="J56" s="158"/>
      <c r="K56" s="158"/>
      <c r="L56" s="158"/>
      <c r="M56" s="158"/>
      <c r="N56" s="148"/>
      <c r="O56" s="148"/>
      <c r="P56" s="148"/>
      <c r="Q56" s="148"/>
      <c r="R56" s="148"/>
      <c r="S56" s="148"/>
      <c r="T56" s="149"/>
      <c r="U56" s="148"/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123</v>
      </c>
      <c r="AF56" s="140">
        <v>0</v>
      </c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90" outlineLevel="1" x14ac:dyDescent="0.2">
      <c r="A57" s="141"/>
      <c r="B57" s="141"/>
      <c r="C57" s="179" t="s">
        <v>128</v>
      </c>
      <c r="D57" s="150"/>
      <c r="E57" s="155">
        <v>941.42629999999997</v>
      </c>
      <c r="F57" s="260"/>
      <c r="G57" s="260"/>
      <c r="H57" s="158"/>
      <c r="I57" s="158"/>
      <c r="J57" s="158"/>
      <c r="K57" s="158"/>
      <c r="L57" s="158"/>
      <c r="M57" s="158"/>
      <c r="N57" s="148"/>
      <c r="O57" s="148"/>
      <c r="P57" s="148"/>
      <c r="Q57" s="148"/>
      <c r="R57" s="148"/>
      <c r="S57" s="148"/>
      <c r="T57" s="149"/>
      <c r="U57" s="148"/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123</v>
      </c>
      <c r="AF57" s="140">
        <v>0</v>
      </c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ht="22.5" outlineLevel="1" x14ac:dyDescent="0.2">
      <c r="A58" s="141"/>
      <c r="B58" s="141"/>
      <c r="C58" s="179" t="s">
        <v>129</v>
      </c>
      <c r="D58" s="150"/>
      <c r="E58" s="155">
        <v>57.695999999999998</v>
      </c>
      <c r="F58" s="260"/>
      <c r="G58" s="260"/>
      <c r="H58" s="158"/>
      <c r="I58" s="158"/>
      <c r="J58" s="158"/>
      <c r="K58" s="158"/>
      <c r="L58" s="158"/>
      <c r="M58" s="158"/>
      <c r="N58" s="148"/>
      <c r="O58" s="148"/>
      <c r="P58" s="148"/>
      <c r="Q58" s="148"/>
      <c r="R58" s="148"/>
      <c r="S58" s="148"/>
      <c r="T58" s="149"/>
      <c r="U58" s="148"/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123</v>
      </c>
      <c r="AF58" s="140">
        <v>0</v>
      </c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ht="56.25" outlineLevel="1" x14ac:dyDescent="0.2">
      <c r="A59" s="141"/>
      <c r="B59" s="141"/>
      <c r="C59" s="179" t="s">
        <v>130</v>
      </c>
      <c r="D59" s="150"/>
      <c r="E59" s="155">
        <v>406.18819999999999</v>
      </c>
      <c r="F59" s="260"/>
      <c r="G59" s="260"/>
      <c r="H59" s="158"/>
      <c r="I59" s="158"/>
      <c r="J59" s="158"/>
      <c r="K59" s="158"/>
      <c r="L59" s="158"/>
      <c r="M59" s="158"/>
      <c r="N59" s="148"/>
      <c r="O59" s="148"/>
      <c r="P59" s="148"/>
      <c r="Q59" s="148"/>
      <c r="R59" s="148"/>
      <c r="S59" s="148"/>
      <c r="T59" s="149"/>
      <c r="U59" s="148"/>
      <c r="V59" s="140"/>
      <c r="W59" s="140"/>
      <c r="X59" s="140"/>
      <c r="Y59" s="140"/>
      <c r="Z59" s="140"/>
      <c r="AA59" s="140"/>
      <c r="AB59" s="140"/>
      <c r="AC59" s="140"/>
      <c r="AD59" s="140"/>
      <c r="AE59" s="140" t="s">
        <v>123</v>
      </c>
      <c r="AF59" s="140">
        <v>0</v>
      </c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</row>
    <row r="60" spans="1:60" ht="45" outlineLevel="1" x14ac:dyDescent="0.2">
      <c r="A60" s="141"/>
      <c r="B60" s="141"/>
      <c r="C60" s="179" t="s">
        <v>131</v>
      </c>
      <c r="D60" s="150"/>
      <c r="E60" s="155">
        <v>204.2878</v>
      </c>
      <c r="F60" s="260"/>
      <c r="G60" s="260"/>
      <c r="H60" s="158"/>
      <c r="I60" s="158"/>
      <c r="J60" s="158"/>
      <c r="K60" s="158"/>
      <c r="L60" s="158"/>
      <c r="M60" s="158"/>
      <c r="N60" s="148"/>
      <c r="O60" s="148"/>
      <c r="P60" s="148"/>
      <c r="Q60" s="148"/>
      <c r="R60" s="148"/>
      <c r="S60" s="148"/>
      <c r="T60" s="149"/>
      <c r="U60" s="148"/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123</v>
      </c>
      <c r="AF60" s="140">
        <v>0</v>
      </c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45" outlineLevel="1" x14ac:dyDescent="0.2">
      <c r="A61" s="141"/>
      <c r="B61" s="141"/>
      <c r="C61" s="179" t="s">
        <v>132</v>
      </c>
      <c r="D61" s="150"/>
      <c r="E61" s="155">
        <v>375.47300000000001</v>
      </c>
      <c r="F61" s="260"/>
      <c r="G61" s="260"/>
      <c r="H61" s="158"/>
      <c r="I61" s="158"/>
      <c r="J61" s="158"/>
      <c r="K61" s="158"/>
      <c r="L61" s="158"/>
      <c r="M61" s="158"/>
      <c r="N61" s="148"/>
      <c r="O61" s="148"/>
      <c r="P61" s="148"/>
      <c r="Q61" s="148"/>
      <c r="R61" s="148"/>
      <c r="S61" s="148"/>
      <c r="T61" s="149"/>
      <c r="U61" s="148"/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123</v>
      </c>
      <c r="AF61" s="140">
        <v>0</v>
      </c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48" customHeight="1" outlineLevel="1" x14ac:dyDescent="0.2">
      <c r="A62" s="141"/>
      <c r="B62" s="141"/>
      <c r="C62" s="179" t="s">
        <v>133</v>
      </c>
      <c r="D62" s="150"/>
      <c r="E62" s="155">
        <v>366.0462</v>
      </c>
      <c r="F62" s="260"/>
      <c r="G62" s="260"/>
      <c r="H62" s="158"/>
      <c r="I62" s="158"/>
      <c r="J62" s="158"/>
      <c r="K62" s="158"/>
      <c r="L62" s="158"/>
      <c r="M62" s="158"/>
      <c r="N62" s="148"/>
      <c r="O62" s="148"/>
      <c r="P62" s="148"/>
      <c r="Q62" s="148"/>
      <c r="R62" s="148"/>
      <c r="S62" s="148"/>
      <c r="T62" s="149"/>
      <c r="U62" s="148"/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123</v>
      </c>
      <c r="AF62" s="140">
        <v>0</v>
      </c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outlineLevel="1" x14ac:dyDescent="0.2">
      <c r="A63" s="141"/>
      <c r="B63" s="141"/>
      <c r="C63" s="179" t="s">
        <v>134</v>
      </c>
      <c r="D63" s="150"/>
      <c r="E63" s="155">
        <v>174.8312</v>
      </c>
      <c r="F63" s="260"/>
      <c r="G63" s="260"/>
      <c r="H63" s="158"/>
      <c r="I63" s="158"/>
      <c r="J63" s="158"/>
      <c r="K63" s="158"/>
      <c r="L63" s="158"/>
      <c r="M63" s="158"/>
      <c r="N63" s="148"/>
      <c r="O63" s="148"/>
      <c r="P63" s="148"/>
      <c r="Q63" s="148"/>
      <c r="R63" s="148"/>
      <c r="S63" s="148"/>
      <c r="T63" s="149"/>
      <c r="U63" s="148"/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123</v>
      </c>
      <c r="AF63" s="140">
        <v>0</v>
      </c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>
        <v>12</v>
      </c>
      <c r="B64" s="141" t="s">
        <v>173</v>
      </c>
      <c r="C64" s="178" t="s">
        <v>174</v>
      </c>
      <c r="D64" s="147" t="s">
        <v>120</v>
      </c>
      <c r="E64" s="154">
        <v>469.78160000000003</v>
      </c>
      <c r="F64" s="157">
        <f>H64+J64</f>
        <v>0</v>
      </c>
      <c r="G64" s="260">
        <f>ROUND(E64*F64,2)</f>
        <v>0</v>
      </c>
      <c r="H64" s="158"/>
      <c r="I64" s="158">
        <f>ROUND(E64*H64,2)</f>
        <v>0</v>
      </c>
      <c r="J64" s="158"/>
      <c r="K64" s="158">
        <f>ROUND(E64*J64,2)</f>
        <v>0</v>
      </c>
      <c r="L64" s="158">
        <v>21</v>
      </c>
      <c r="M64" s="158">
        <f>G64*(1+L64/100)</f>
        <v>0</v>
      </c>
      <c r="N64" s="148">
        <v>5.2999999999999998E-4</v>
      </c>
      <c r="O64" s="148">
        <f>ROUND(E64*N64,5)</f>
        <v>0.24898000000000001</v>
      </c>
      <c r="P64" s="148">
        <v>0</v>
      </c>
      <c r="Q64" s="148">
        <f>ROUND(E64*P64,5)</f>
        <v>0</v>
      </c>
      <c r="R64" s="148"/>
      <c r="S64" s="148"/>
      <c r="T64" s="149">
        <v>0.21</v>
      </c>
      <c r="U64" s="148">
        <f>ROUND(E64*T64,2)</f>
        <v>98.65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121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ht="22.5" outlineLevel="1" x14ac:dyDescent="0.2">
      <c r="A65" s="141"/>
      <c r="B65" s="141"/>
      <c r="C65" s="179" t="s">
        <v>175</v>
      </c>
      <c r="D65" s="150"/>
      <c r="E65" s="155">
        <v>183.98560000000001</v>
      </c>
      <c r="F65" s="260"/>
      <c r="G65" s="260"/>
      <c r="H65" s="158"/>
      <c r="I65" s="158"/>
      <c r="J65" s="158"/>
      <c r="K65" s="158"/>
      <c r="L65" s="158"/>
      <c r="M65" s="158"/>
      <c r="N65" s="148"/>
      <c r="O65" s="148"/>
      <c r="P65" s="148"/>
      <c r="Q65" s="148"/>
      <c r="R65" s="148"/>
      <c r="S65" s="148"/>
      <c r="T65" s="149"/>
      <c r="U65" s="148"/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123</v>
      </c>
      <c r="AF65" s="140">
        <v>0</v>
      </c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ht="22.5" outlineLevel="1" x14ac:dyDescent="0.2">
      <c r="A66" s="141"/>
      <c r="B66" s="141"/>
      <c r="C66" s="179" t="s">
        <v>176</v>
      </c>
      <c r="D66" s="150"/>
      <c r="E66" s="155">
        <v>120.7</v>
      </c>
      <c r="F66" s="260"/>
      <c r="G66" s="260"/>
      <c r="H66" s="158"/>
      <c r="I66" s="158"/>
      <c r="J66" s="158"/>
      <c r="K66" s="158"/>
      <c r="L66" s="158"/>
      <c r="M66" s="158"/>
      <c r="N66" s="148"/>
      <c r="O66" s="148"/>
      <c r="P66" s="148"/>
      <c r="Q66" s="148"/>
      <c r="R66" s="148"/>
      <c r="S66" s="148"/>
      <c r="T66" s="149"/>
      <c r="U66" s="148"/>
      <c r="V66" s="140"/>
      <c r="W66" s="140"/>
      <c r="X66" s="140"/>
      <c r="Y66" s="140"/>
      <c r="Z66" s="140"/>
      <c r="AA66" s="140"/>
      <c r="AB66" s="140"/>
      <c r="AC66" s="140"/>
      <c r="AD66" s="140"/>
      <c r="AE66" s="140" t="s">
        <v>123</v>
      </c>
      <c r="AF66" s="140">
        <v>0</v>
      </c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</row>
    <row r="67" spans="1:60" outlineLevel="1" x14ac:dyDescent="0.2">
      <c r="A67" s="141"/>
      <c r="B67" s="141"/>
      <c r="C67" s="179" t="s">
        <v>177</v>
      </c>
      <c r="D67" s="150"/>
      <c r="E67" s="155">
        <v>165.096</v>
      </c>
      <c r="F67" s="260"/>
      <c r="G67" s="260"/>
      <c r="H67" s="158"/>
      <c r="I67" s="158"/>
      <c r="J67" s="158"/>
      <c r="K67" s="158"/>
      <c r="L67" s="158"/>
      <c r="M67" s="158"/>
      <c r="N67" s="148"/>
      <c r="O67" s="148"/>
      <c r="P67" s="148"/>
      <c r="Q67" s="148"/>
      <c r="R67" s="148"/>
      <c r="S67" s="148"/>
      <c r="T67" s="149"/>
      <c r="U67" s="148"/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123</v>
      </c>
      <c r="AF67" s="140">
        <v>0</v>
      </c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1">
        <v>13</v>
      </c>
      <c r="B68" s="141" t="s">
        <v>178</v>
      </c>
      <c r="C68" s="178" t="s">
        <v>179</v>
      </c>
      <c r="D68" s="147" t="s">
        <v>120</v>
      </c>
      <c r="E68" s="154">
        <v>31.722000000000001</v>
      </c>
      <c r="F68" s="157">
        <f>H68+J68</f>
        <v>0</v>
      </c>
      <c r="G68" s="260">
        <f>ROUND(E68*F68,2)</f>
        <v>0</v>
      </c>
      <c r="H68" s="158"/>
      <c r="I68" s="158">
        <f>ROUND(E68*H68,2)</f>
        <v>0</v>
      </c>
      <c r="J68" s="158"/>
      <c r="K68" s="158">
        <f>ROUND(E68*J68,2)</f>
        <v>0</v>
      </c>
      <c r="L68" s="158">
        <v>21</v>
      </c>
      <c r="M68" s="158">
        <f>G68*(1+L68/100)</f>
        <v>0</v>
      </c>
      <c r="N68" s="148">
        <v>5.2999999999999998E-4</v>
      </c>
      <c r="O68" s="148">
        <f>ROUND(E68*N68,5)</f>
        <v>1.6809999999999999E-2</v>
      </c>
      <c r="P68" s="148">
        <v>0</v>
      </c>
      <c r="Q68" s="148">
        <f>ROUND(E68*P68,5)</f>
        <v>0</v>
      </c>
      <c r="R68" s="148"/>
      <c r="S68" s="148"/>
      <c r="T68" s="149">
        <v>0.21</v>
      </c>
      <c r="U68" s="148">
        <f>ROUND(E68*T68,2)</f>
        <v>6.66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121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/>
      <c r="B69" s="141"/>
      <c r="C69" s="179" t="s">
        <v>180</v>
      </c>
      <c r="D69" s="150"/>
      <c r="E69" s="155">
        <v>31.722000000000001</v>
      </c>
      <c r="F69" s="260"/>
      <c r="G69" s="260"/>
      <c r="H69" s="158"/>
      <c r="I69" s="158"/>
      <c r="J69" s="158"/>
      <c r="K69" s="158"/>
      <c r="L69" s="158"/>
      <c r="M69" s="158"/>
      <c r="N69" s="148"/>
      <c r="O69" s="148"/>
      <c r="P69" s="148"/>
      <c r="Q69" s="148"/>
      <c r="R69" s="148"/>
      <c r="S69" s="148"/>
      <c r="T69" s="149"/>
      <c r="U69" s="148"/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123</v>
      </c>
      <c r="AF69" s="140">
        <v>0</v>
      </c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ht="22.5" outlineLevel="1" x14ac:dyDescent="0.2">
      <c r="A70" s="141">
        <v>14</v>
      </c>
      <c r="B70" s="141" t="s">
        <v>181</v>
      </c>
      <c r="C70" s="178" t="s">
        <v>182</v>
      </c>
      <c r="D70" s="147" t="s">
        <v>120</v>
      </c>
      <c r="E70" s="154">
        <v>16.125</v>
      </c>
      <c r="F70" s="157">
        <f>H70+J70</f>
        <v>0</v>
      </c>
      <c r="G70" s="260">
        <f>ROUND(E70*F70,2)</f>
        <v>0</v>
      </c>
      <c r="H70" s="158"/>
      <c r="I70" s="158">
        <f>ROUND(E70*H70,2)</f>
        <v>0</v>
      </c>
      <c r="J70" s="158"/>
      <c r="K70" s="158">
        <f>ROUND(E70*J70,2)</f>
        <v>0</v>
      </c>
      <c r="L70" s="158">
        <v>21</v>
      </c>
      <c r="M70" s="158">
        <f>G70*(1+L70/100)</f>
        <v>0</v>
      </c>
      <c r="N70" s="148">
        <v>9.4000000000000004E-3</v>
      </c>
      <c r="O70" s="148">
        <f>ROUND(E70*N70,5)</f>
        <v>0.15157999999999999</v>
      </c>
      <c r="P70" s="148">
        <v>0</v>
      </c>
      <c r="Q70" s="148">
        <f>ROUND(E70*P70,5)</f>
        <v>0</v>
      </c>
      <c r="R70" s="148"/>
      <c r="S70" s="148"/>
      <c r="T70" s="149">
        <v>0.85699999999999998</v>
      </c>
      <c r="U70" s="148">
        <f>ROUND(E70*T70,2)</f>
        <v>13.82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121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outlineLevel="1" x14ac:dyDescent="0.2">
      <c r="A71" s="141"/>
      <c r="B71" s="141"/>
      <c r="C71" s="179" t="s">
        <v>183</v>
      </c>
      <c r="D71" s="150"/>
      <c r="E71" s="155">
        <v>16.125</v>
      </c>
      <c r="F71" s="260"/>
      <c r="G71" s="260"/>
      <c r="H71" s="158"/>
      <c r="I71" s="158"/>
      <c r="J71" s="158"/>
      <c r="K71" s="158"/>
      <c r="L71" s="158"/>
      <c r="M71" s="158"/>
      <c r="N71" s="148"/>
      <c r="O71" s="148"/>
      <c r="P71" s="148"/>
      <c r="Q71" s="148"/>
      <c r="R71" s="148"/>
      <c r="S71" s="148"/>
      <c r="T71" s="149"/>
      <c r="U71" s="148"/>
      <c r="V71" s="140"/>
      <c r="W71" s="140"/>
      <c r="X71" s="140"/>
      <c r="Y71" s="140"/>
      <c r="Z71" s="140"/>
      <c r="AA71" s="140"/>
      <c r="AB71" s="140"/>
      <c r="AC71" s="140"/>
      <c r="AD71" s="140"/>
      <c r="AE71" s="140" t="s">
        <v>123</v>
      </c>
      <c r="AF71" s="140">
        <v>0</v>
      </c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</row>
    <row r="72" spans="1:60" outlineLevel="1" x14ac:dyDescent="0.2">
      <c r="A72" s="141">
        <v>15</v>
      </c>
      <c r="B72" s="141" t="s">
        <v>184</v>
      </c>
      <c r="C72" s="178" t="s">
        <v>185</v>
      </c>
      <c r="D72" s="147" t="s">
        <v>120</v>
      </c>
      <c r="E72" s="154">
        <v>4095.4382999999998</v>
      </c>
      <c r="F72" s="157">
        <f>H72+J72</f>
        <v>0</v>
      </c>
      <c r="G72" s="260">
        <f>ROUND(E72*F72,2)</f>
        <v>0</v>
      </c>
      <c r="H72" s="158"/>
      <c r="I72" s="158">
        <f>ROUND(E72*H72,2)</f>
        <v>0</v>
      </c>
      <c r="J72" s="158"/>
      <c r="K72" s="158">
        <f>ROUND(E72*J72,2)</f>
        <v>0</v>
      </c>
      <c r="L72" s="158">
        <v>21</v>
      </c>
      <c r="M72" s="158">
        <f>G72*(1+L72/100)</f>
        <v>0</v>
      </c>
      <c r="N72" s="148">
        <v>3.5E-4</v>
      </c>
      <c r="O72" s="148">
        <f>ROUND(E72*N72,5)</f>
        <v>1.4334</v>
      </c>
      <c r="P72" s="148">
        <v>0</v>
      </c>
      <c r="Q72" s="148">
        <f>ROUND(E72*P72,5)</f>
        <v>0</v>
      </c>
      <c r="R72" s="148"/>
      <c r="S72" s="148"/>
      <c r="T72" s="149">
        <v>7.0000000000000007E-2</v>
      </c>
      <c r="U72" s="148">
        <f>ROUND(E72*T72,2)</f>
        <v>286.68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121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/>
      <c r="B73" s="141"/>
      <c r="C73" s="179" t="s">
        <v>186</v>
      </c>
      <c r="D73" s="150"/>
      <c r="E73" s="155">
        <v>4095.4382999999998</v>
      </c>
      <c r="F73" s="260"/>
      <c r="G73" s="260"/>
      <c r="H73" s="158"/>
      <c r="I73" s="158"/>
      <c r="J73" s="158"/>
      <c r="K73" s="158"/>
      <c r="L73" s="158"/>
      <c r="M73" s="158"/>
      <c r="N73" s="148"/>
      <c r="O73" s="148"/>
      <c r="P73" s="148"/>
      <c r="Q73" s="148"/>
      <c r="R73" s="148"/>
      <c r="S73" s="148"/>
      <c r="T73" s="149"/>
      <c r="U73" s="148"/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123</v>
      </c>
      <c r="AF73" s="140">
        <v>0</v>
      </c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ht="22.5" outlineLevel="1" x14ac:dyDescent="0.2">
      <c r="A74" s="141">
        <v>16</v>
      </c>
      <c r="B74" s="141" t="s">
        <v>187</v>
      </c>
      <c r="C74" s="178" t="s">
        <v>282</v>
      </c>
      <c r="D74" s="147" t="s">
        <v>188</v>
      </c>
      <c r="E74" s="154">
        <v>30</v>
      </c>
      <c r="F74" s="157">
        <f>H74+J74</f>
        <v>0</v>
      </c>
      <c r="G74" s="260">
        <f>ROUND(E74*F74,2)</f>
        <v>0</v>
      </c>
      <c r="H74" s="158"/>
      <c r="I74" s="158">
        <f>ROUND(E74*H74,2)</f>
        <v>0</v>
      </c>
      <c r="J74" s="158"/>
      <c r="K74" s="158">
        <f>ROUND(E74*J74,2)</f>
        <v>0</v>
      </c>
      <c r="L74" s="158">
        <v>21</v>
      </c>
      <c r="M74" s="158">
        <f>G74*(1+L74/100)</f>
        <v>0</v>
      </c>
      <c r="N74" s="148">
        <v>3.8999999999999999E-4</v>
      </c>
      <c r="O74" s="148">
        <f>ROUND(E74*N74,5)</f>
        <v>1.17E-2</v>
      </c>
      <c r="P74" s="148">
        <v>0</v>
      </c>
      <c r="Q74" s="148">
        <f>ROUND(E74*P74,5)</f>
        <v>0</v>
      </c>
      <c r="R74" s="148"/>
      <c r="S74" s="148"/>
      <c r="T74" s="149">
        <v>0.12</v>
      </c>
      <c r="U74" s="148">
        <f>ROUND(E74*T74,2)</f>
        <v>3.6</v>
      </c>
      <c r="V74" s="140"/>
      <c r="W74" s="140"/>
      <c r="X74" s="140"/>
      <c r="Y74" s="140"/>
      <c r="Z74" s="140"/>
      <c r="AA74" s="140"/>
      <c r="AB74" s="140"/>
      <c r="AC74" s="140"/>
      <c r="AD74" s="140"/>
      <c r="AE74" s="140" t="s">
        <v>121</v>
      </c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</row>
    <row r="75" spans="1:60" outlineLevel="1" x14ac:dyDescent="0.2">
      <c r="A75" s="141"/>
      <c r="B75" s="141"/>
      <c r="C75" s="179" t="s">
        <v>189</v>
      </c>
      <c r="D75" s="150"/>
      <c r="E75" s="155">
        <v>30</v>
      </c>
      <c r="F75" s="260"/>
      <c r="G75" s="260"/>
      <c r="H75" s="158"/>
      <c r="I75" s="158"/>
      <c r="J75" s="158"/>
      <c r="K75" s="158"/>
      <c r="L75" s="158"/>
      <c r="M75" s="158"/>
      <c r="N75" s="148"/>
      <c r="O75" s="148"/>
      <c r="P75" s="148"/>
      <c r="Q75" s="148"/>
      <c r="R75" s="148"/>
      <c r="S75" s="148"/>
      <c r="T75" s="149"/>
      <c r="U75" s="148"/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123</v>
      </c>
      <c r="AF75" s="140">
        <v>0</v>
      </c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1">
        <v>17</v>
      </c>
      <c r="B76" s="141" t="s">
        <v>190</v>
      </c>
      <c r="C76" s="178" t="s">
        <v>283</v>
      </c>
      <c r="D76" s="147" t="s">
        <v>191</v>
      </c>
      <c r="E76" s="154">
        <v>38.1</v>
      </c>
      <c r="F76" s="157">
        <f>H76+J76</f>
        <v>0</v>
      </c>
      <c r="G76" s="260">
        <f>ROUND(E76*F76,2)</f>
        <v>0</v>
      </c>
      <c r="H76" s="158"/>
      <c r="I76" s="158">
        <f>ROUND(E76*H76,2)</f>
        <v>0</v>
      </c>
      <c r="J76" s="158"/>
      <c r="K76" s="158">
        <f>ROUND(E76*J76,2)</f>
        <v>0</v>
      </c>
      <c r="L76" s="158">
        <v>21</v>
      </c>
      <c r="M76" s="158">
        <f>G76*(1+L76/100)</f>
        <v>0</v>
      </c>
      <c r="N76" s="148">
        <v>0</v>
      </c>
      <c r="O76" s="148">
        <f>ROUND(E76*N76,5)</f>
        <v>0</v>
      </c>
      <c r="P76" s="148">
        <v>0</v>
      </c>
      <c r="Q76" s="148">
        <f>ROUND(E76*P76,5)</f>
        <v>0</v>
      </c>
      <c r="R76" s="148"/>
      <c r="S76" s="148"/>
      <c r="T76" s="149">
        <v>0.16</v>
      </c>
      <c r="U76" s="148">
        <f>ROUND(E76*T76,2)</f>
        <v>6.1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121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41"/>
      <c r="B77" s="141"/>
      <c r="C77" s="179" t="s">
        <v>192</v>
      </c>
      <c r="D77" s="150"/>
      <c r="E77" s="155">
        <v>38.1</v>
      </c>
      <c r="F77" s="260"/>
      <c r="G77" s="260"/>
      <c r="H77" s="158"/>
      <c r="I77" s="158"/>
      <c r="J77" s="158"/>
      <c r="K77" s="158"/>
      <c r="L77" s="158"/>
      <c r="M77" s="158"/>
      <c r="N77" s="148"/>
      <c r="O77" s="148"/>
      <c r="P77" s="148"/>
      <c r="Q77" s="148"/>
      <c r="R77" s="148"/>
      <c r="S77" s="148"/>
      <c r="T77" s="149"/>
      <c r="U77" s="148"/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123</v>
      </c>
      <c r="AF77" s="140">
        <v>0</v>
      </c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x14ac:dyDescent="0.2">
      <c r="A78" s="142" t="s">
        <v>116</v>
      </c>
      <c r="B78" s="142" t="s">
        <v>65</v>
      </c>
      <c r="C78" s="180" t="s">
        <v>66</v>
      </c>
      <c r="D78" s="151"/>
      <c r="E78" s="156"/>
      <c r="F78" s="261"/>
      <c r="G78" s="261">
        <f>SUMIF(AE79:AE82,"&lt;&gt;NOR",G79:G82)</f>
        <v>0</v>
      </c>
      <c r="H78" s="159"/>
      <c r="I78" s="159">
        <f>SUM(I79:I82)</f>
        <v>0</v>
      </c>
      <c r="J78" s="159"/>
      <c r="K78" s="159">
        <f>SUM(K79:K82)</f>
        <v>0</v>
      </c>
      <c r="L78" s="159"/>
      <c r="M78" s="159">
        <f>SUM(M79:M82)</f>
        <v>0</v>
      </c>
      <c r="N78" s="152"/>
      <c r="O78" s="152">
        <f>SUM(O79:O82)</f>
        <v>85.613</v>
      </c>
      <c r="P78" s="152"/>
      <c r="Q78" s="152">
        <f>SUM(Q79:Q82)</f>
        <v>0</v>
      </c>
      <c r="R78" s="152"/>
      <c r="S78" s="152"/>
      <c r="T78" s="153"/>
      <c r="U78" s="152">
        <f>SUM(U79:U82)</f>
        <v>1195.4000000000001</v>
      </c>
      <c r="AE78" t="s">
        <v>117</v>
      </c>
    </row>
    <row r="79" spans="1:60" ht="32.450000000000003" customHeight="1" outlineLevel="1" x14ac:dyDescent="0.2">
      <c r="A79" s="141">
        <v>18</v>
      </c>
      <c r="B79" s="141" t="s">
        <v>193</v>
      </c>
      <c r="C79" s="178" t="s">
        <v>296</v>
      </c>
      <c r="D79" s="147" t="s">
        <v>120</v>
      </c>
      <c r="E79" s="154">
        <v>4300</v>
      </c>
      <c r="F79" s="157">
        <f>H79+J79</f>
        <v>0</v>
      </c>
      <c r="G79" s="260">
        <f>ROUND(E79*F79,2)</f>
        <v>0</v>
      </c>
      <c r="H79" s="158"/>
      <c r="I79" s="158">
        <f>ROUND(E79*H79,2)</f>
        <v>0</v>
      </c>
      <c r="J79" s="158"/>
      <c r="K79" s="158">
        <f>ROUND(E79*J79,2)</f>
        <v>0</v>
      </c>
      <c r="L79" s="158">
        <v>21</v>
      </c>
      <c r="M79" s="158">
        <f>G79*(1+L79/100)</f>
        <v>0</v>
      </c>
      <c r="N79" s="148">
        <v>1.8380000000000001E-2</v>
      </c>
      <c r="O79" s="148">
        <f>ROUND(E79*N79,5)</f>
        <v>79.034000000000006</v>
      </c>
      <c r="P79" s="148">
        <v>0</v>
      </c>
      <c r="Q79" s="148">
        <f>ROUND(E79*P79,5)</f>
        <v>0</v>
      </c>
      <c r="R79" s="148"/>
      <c r="S79" s="148"/>
      <c r="T79" s="149">
        <v>0.13</v>
      </c>
      <c r="U79" s="148">
        <f>ROUND(E79*T79,2)</f>
        <v>559</v>
      </c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121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41">
        <v>19</v>
      </c>
      <c r="B80" s="141" t="s">
        <v>194</v>
      </c>
      <c r="C80" s="178" t="s">
        <v>195</v>
      </c>
      <c r="D80" s="147" t="s">
        <v>120</v>
      </c>
      <c r="E80" s="154">
        <v>4300</v>
      </c>
      <c r="F80" s="157">
        <f>H80+J80</f>
        <v>0</v>
      </c>
      <c r="G80" s="260">
        <f>ROUND(E80*F80,2)</f>
        <v>0</v>
      </c>
      <c r="H80" s="158"/>
      <c r="I80" s="158">
        <f>ROUND(E80*H80,2)</f>
        <v>0</v>
      </c>
      <c r="J80" s="158"/>
      <c r="K80" s="158">
        <f>ROUND(E80*J80,2)</f>
        <v>0</v>
      </c>
      <c r="L80" s="158">
        <v>21</v>
      </c>
      <c r="M80" s="158">
        <f>G80*(1+L80/100)</f>
        <v>0</v>
      </c>
      <c r="N80" s="148">
        <v>9.3000000000000005E-4</v>
      </c>
      <c r="O80" s="148">
        <f>ROUND(E80*N80,5)</f>
        <v>3.9990000000000001</v>
      </c>
      <c r="P80" s="148">
        <v>0</v>
      </c>
      <c r="Q80" s="148">
        <f>ROUND(E80*P80,5)</f>
        <v>0</v>
      </c>
      <c r="R80" s="148"/>
      <c r="S80" s="148"/>
      <c r="T80" s="149">
        <v>6.0000000000000001E-3</v>
      </c>
      <c r="U80" s="148">
        <f>ROUND(E80*T80,2)</f>
        <v>25.8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121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60" outlineLevel="1" x14ac:dyDescent="0.2">
      <c r="A81" s="141">
        <v>20</v>
      </c>
      <c r="B81" s="141" t="s">
        <v>196</v>
      </c>
      <c r="C81" s="178" t="s">
        <v>197</v>
      </c>
      <c r="D81" s="147" t="s">
        <v>120</v>
      </c>
      <c r="E81" s="154">
        <v>4300</v>
      </c>
      <c r="F81" s="157">
        <f>H81+J81</f>
        <v>0</v>
      </c>
      <c r="G81" s="260">
        <f>ROUND(E81*F81,2)</f>
        <v>0</v>
      </c>
      <c r="H81" s="158"/>
      <c r="I81" s="158">
        <f>ROUND(E81*H81,2)</f>
        <v>0</v>
      </c>
      <c r="J81" s="158"/>
      <c r="K81" s="158">
        <f>ROUND(E81*J81,2)</f>
        <v>0</v>
      </c>
      <c r="L81" s="158">
        <v>21</v>
      </c>
      <c r="M81" s="158">
        <f>G81*(1+L81/100)</f>
        <v>0</v>
      </c>
      <c r="N81" s="148">
        <v>0</v>
      </c>
      <c r="O81" s="148">
        <f>ROUND(E81*N81,5)</f>
        <v>0</v>
      </c>
      <c r="P81" s="148">
        <v>0</v>
      </c>
      <c r="Q81" s="148">
        <f>ROUND(E81*P81,5)</f>
        <v>0</v>
      </c>
      <c r="R81" s="148"/>
      <c r="S81" s="148"/>
      <c r="T81" s="149">
        <v>0.10199999999999999</v>
      </c>
      <c r="U81" s="148">
        <f>ROUND(E81*T81,2)</f>
        <v>438.6</v>
      </c>
      <c r="V81" s="140"/>
      <c r="W81" s="140"/>
      <c r="X81" s="140"/>
      <c r="Y81" s="140"/>
      <c r="Z81" s="140"/>
      <c r="AA81" s="140"/>
      <c r="AB81" s="140"/>
      <c r="AC81" s="140"/>
      <c r="AD81" s="140"/>
      <c r="AE81" s="140" t="s">
        <v>121</v>
      </c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</row>
    <row r="82" spans="1:60" ht="22.5" outlineLevel="1" x14ac:dyDescent="0.2">
      <c r="A82" s="141">
        <v>21</v>
      </c>
      <c r="B82" s="141" t="s">
        <v>198</v>
      </c>
      <c r="C82" s="178" t="s">
        <v>281</v>
      </c>
      <c r="D82" s="147" t="s">
        <v>120</v>
      </c>
      <c r="E82" s="154">
        <v>4300</v>
      </c>
      <c r="F82" s="157">
        <f>H82+J82</f>
        <v>0</v>
      </c>
      <c r="G82" s="260">
        <f>ROUND(E82*F82,2)</f>
        <v>0</v>
      </c>
      <c r="H82" s="158"/>
      <c r="I82" s="158">
        <f>ROUND(E82*H82,2)</f>
        <v>0</v>
      </c>
      <c r="J82" s="158"/>
      <c r="K82" s="158">
        <f>ROUND(E82*J82,2)</f>
        <v>0</v>
      </c>
      <c r="L82" s="158">
        <v>21</v>
      </c>
      <c r="M82" s="158">
        <f>G82*(1+L82/100)</f>
        <v>0</v>
      </c>
      <c r="N82" s="148">
        <v>5.9999999999999995E-4</v>
      </c>
      <c r="O82" s="148">
        <f>ROUND(E82*N82,5)</f>
        <v>2.58</v>
      </c>
      <c r="P82" s="148">
        <v>0</v>
      </c>
      <c r="Q82" s="148">
        <f>ROUND(E82*P82,5)</f>
        <v>0</v>
      </c>
      <c r="R82" s="148"/>
      <c r="S82" s="148"/>
      <c r="T82" s="149">
        <v>0.04</v>
      </c>
      <c r="U82" s="148">
        <f>ROUND(E82*T82,2)</f>
        <v>172</v>
      </c>
      <c r="V82" s="140"/>
      <c r="W82" s="140"/>
      <c r="X82" s="140"/>
      <c r="Y82" s="140"/>
      <c r="Z82" s="140"/>
      <c r="AA82" s="140"/>
      <c r="AB82" s="140"/>
      <c r="AC82" s="140"/>
      <c r="AD82" s="140"/>
      <c r="AE82" s="140" t="s">
        <v>121</v>
      </c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</row>
    <row r="83" spans="1:60" x14ac:dyDescent="0.2">
      <c r="A83" s="142" t="s">
        <v>116</v>
      </c>
      <c r="B83" s="142" t="s">
        <v>67</v>
      </c>
      <c r="C83" s="180" t="s">
        <v>68</v>
      </c>
      <c r="D83" s="151"/>
      <c r="E83" s="156"/>
      <c r="F83" s="261"/>
      <c r="G83" s="261">
        <f>SUMIF(AE84:AE85,"&lt;&gt;NOR",G84:G85)</f>
        <v>0</v>
      </c>
      <c r="H83" s="159"/>
      <c r="I83" s="159">
        <f>SUM(I84:I85)</f>
        <v>0</v>
      </c>
      <c r="J83" s="159"/>
      <c r="K83" s="159">
        <f>SUM(K84:K85)</f>
        <v>0</v>
      </c>
      <c r="L83" s="159"/>
      <c r="M83" s="159">
        <f>SUM(M84:M85)</f>
        <v>0</v>
      </c>
      <c r="N83" s="152"/>
      <c r="O83" s="152">
        <f>SUM(O84:O85)</f>
        <v>4.2199999999999998E-3</v>
      </c>
      <c r="P83" s="152"/>
      <c r="Q83" s="152">
        <f>SUM(Q84:Q85)</f>
        <v>0.51659999999999995</v>
      </c>
      <c r="R83" s="152"/>
      <c r="S83" s="152"/>
      <c r="T83" s="153"/>
      <c r="U83" s="152">
        <f>SUM(U84:U85)</f>
        <v>5.22</v>
      </c>
      <c r="AE83" t="s">
        <v>117</v>
      </c>
    </row>
    <row r="84" spans="1:60" outlineLevel="1" x14ac:dyDescent="0.2">
      <c r="A84" s="141">
        <v>22</v>
      </c>
      <c r="B84" s="141" t="s">
        <v>199</v>
      </c>
      <c r="C84" s="178" t="s">
        <v>200</v>
      </c>
      <c r="D84" s="147" t="s">
        <v>120</v>
      </c>
      <c r="E84" s="154">
        <v>6.3</v>
      </c>
      <c r="F84" s="157">
        <f>H84+J84</f>
        <v>0</v>
      </c>
      <c r="G84" s="260">
        <f>ROUND(E84*F84,2)</f>
        <v>0</v>
      </c>
      <c r="H84" s="158"/>
      <c r="I84" s="158">
        <f>ROUND(E84*H84,2)</f>
        <v>0</v>
      </c>
      <c r="J84" s="158"/>
      <c r="K84" s="158">
        <f>ROUND(E84*J84,2)</f>
        <v>0</v>
      </c>
      <c r="L84" s="158">
        <v>21</v>
      </c>
      <c r="M84" s="158">
        <f>G84*(1+L84/100)</f>
        <v>0</v>
      </c>
      <c r="N84" s="148">
        <v>6.7000000000000002E-4</v>
      </c>
      <c r="O84" s="148">
        <f>ROUND(E84*N84,5)</f>
        <v>4.2199999999999998E-3</v>
      </c>
      <c r="P84" s="148">
        <v>8.2000000000000003E-2</v>
      </c>
      <c r="Q84" s="148">
        <f>ROUND(E84*P84,5)</f>
        <v>0.51659999999999995</v>
      </c>
      <c r="R84" s="148"/>
      <c r="S84" s="148"/>
      <c r="T84" s="149">
        <v>0.82837000000000005</v>
      </c>
      <c r="U84" s="148">
        <f>ROUND(E84*T84,2)</f>
        <v>5.22</v>
      </c>
      <c r="V84" s="140"/>
      <c r="W84" s="140"/>
      <c r="X84" s="140"/>
      <c r="Y84" s="140"/>
      <c r="Z84" s="140"/>
      <c r="AA84" s="140"/>
      <c r="AB84" s="140"/>
      <c r="AC84" s="140"/>
      <c r="AD84" s="140"/>
      <c r="AE84" s="140" t="s">
        <v>201</v>
      </c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</row>
    <row r="85" spans="1:60" outlineLevel="1" x14ac:dyDescent="0.2">
      <c r="A85" s="141"/>
      <c r="B85" s="141"/>
      <c r="C85" s="179" t="s">
        <v>202</v>
      </c>
      <c r="D85" s="150"/>
      <c r="E85" s="155">
        <v>6.3</v>
      </c>
      <c r="F85" s="260"/>
      <c r="G85" s="260"/>
      <c r="H85" s="158"/>
      <c r="I85" s="158"/>
      <c r="J85" s="158"/>
      <c r="K85" s="158"/>
      <c r="L85" s="158"/>
      <c r="M85" s="158"/>
      <c r="N85" s="148"/>
      <c r="O85" s="148"/>
      <c r="P85" s="148"/>
      <c r="Q85" s="148"/>
      <c r="R85" s="148"/>
      <c r="S85" s="148"/>
      <c r="T85" s="149"/>
      <c r="U85" s="148"/>
      <c r="V85" s="140"/>
      <c r="W85" s="140"/>
      <c r="X85" s="140"/>
      <c r="Y85" s="140"/>
      <c r="Z85" s="140"/>
      <c r="AA85" s="140"/>
      <c r="AB85" s="140"/>
      <c r="AC85" s="140"/>
      <c r="AD85" s="140"/>
      <c r="AE85" s="140" t="s">
        <v>123</v>
      </c>
      <c r="AF85" s="140">
        <v>0</v>
      </c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</row>
    <row r="86" spans="1:60" x14ac:dyDescent="0.2">
      <c r="A86" s="142" t="s">
        <v>116</v>
      </c>
      <c r="B86" s="142" t="s">
        <v>69</v>
      </c>
      <c r="C86" s="180" t="s">
        <v>70</v>
      </c>
      <c r="D86" s="151"/>
      <c r="E86" s="156"/>
      <c r="F86" s="261"/>
      <c r="G86" s="261">
        <f>SUMIF(AE87:AE108,"&lt;&gt;NOR",G87:G108)</f>
        <v>0</v>
      </c>
      <c r="H86" s="159"/>
      <c r="I86" s="159">
        <f>SUM(I87:I108)</f>
        <v>0</v>
      </c>
      <c r="J86" s="159"/>
      <c r="K86" s="159">
        <f>SUM(K87:K108)</f>
        <v>0</v>
      </c>
      <c r="L86" s="159"/>
      <c r="M86" s="159">
        <f>SUM(M87:M108)</f>
        <v>0</v>
      </c>
      <c r="N86" s="152"/>
      <c r="O86" s="152">
        <f>SUM(O87:O108)</f>
        <v>0</v>
      </c>
      <c r="P86" s="152"/>
      <c r="Q86" s="152">
        <f>SUM(Q87:Q108)</f>
        <v>72.333169999999996</v>
      </c>
      <c r="R86" s="152"/>
      <c r="S86" s="152"/>
      <c r="T86" s="153"/>
      <c r="U86" s="152">
        <f>SUM(U87:U108)</f>
        <v>363.64</v>
      </c>
      <c r="AE86" t="s">
        <v>117</v>
      </c>
    </row>
    <row r="87" spans="1:60" outlineLevel="1" x14ac:dyDescent="0.2">
      <c r="A87" s="141">
        <v>23</v>
      </c>
      <c r="B87" s="141" t="s">
        <v>203</v>
      </c>
      <c r="C87" s="178" t="s">
        <v>204</v>
      </c>
      <c r="D87" s="147" t="s">
        <v>120</v>
      </c>
      <c r="E87" s="154">
        <v>812.73220000000003</v>
      </c>
      <c r="F87" s="157">
        <f>H87+J87</f>
        <v>0</v>
      </c>
      <c r="G87" s="260">
        <f>ROUND(E87*F87,2)</f>
        <v>0</v>
      </c>
      <c r="H87" s="158"/>
      <c r="I87" s="158">
        <f>ROUND(E87*H87,2)</f>
        <v>0</v>
      </c>
      <c r="J87" s="158"/>
      <c r="K87" s="158">
        <f>ROUND(E87*J87,2)</f>
        <v>0</v>
      </c>
      <c r="L87" s="158">
        <v>21</v>
      </c>
      <c r="M87" s="158">
        <f>G87*(1+L87/100)</f>
        <v>0</v>
      </c>
      <c r="N87" s="148">
        <v>0</v>
      </c>
      <c r="O87" s="148">
        <f>ROUND(E87*N87,5)</f>
        <v>0</v>
      </c>
      <c r="P87" s="148">
        <v>8.8999999999999996E-2</v>
      </c>
      <c r="Q87" s="148">
        <f>ROUND(E87*P87,5)</f>
        <v>72.333169999999996</v>
      </c>
      <c r="R87" s="148"/>
      <c r="S87" s="148"/>
      <c r="T87" s="149">
        <v>0.39</v>
      </c>
      <c r="U87" s="148">
        <f>ROUND(E87*T87,2)</f>
        <v>316.97000000000003</v>
      </c>
      <c r="V87" s="140"/>
      <c r="W87" s="140"/>
      <c r="X87" s="140"/>
      <c r="Y87" s="140"/>
      <c r="Z87" s="140"/>
      <c r="AA87" s="140"/>
      <c r="AB87" s="140"/>
      <c r="AC87" s="140"/>
      <c r="AD87" s="140"/>
      <c r="AE87" s="140" t="s">
        <v>121</v>
      </c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</row>
    <row r="88" spans="1:60" ht="22.5" outlineLevel="1" x14ac:dyDescent="0.2">
      <c r="A88" s="141"/>
      <c r="B88" s="141"/>
      <c r="C88" s="179" t="s">
        <v>205</v>
      </c>
      <c r="D88" s="150"/>
      <c r="E88" s="155">
        <v>270.346</v>
      </c>
      <c r="F88" s="260"/>
      <c r="G88" s="260"/>
      <c r="H88" s="158"/>
      <c r="I88" s="158"/>
      <c r="J88" s="158"/>
      <c r="K88" s="158"/>
      <c r="L88" s="158"/>
      <c r="M88" s="158"/>
      <c r="N88" s="148"/>
      <c r="O88" s="148"/>
      <c r="P88" s="148"/>
      <c r="Q88" s="148"/>
      <c r="R88" s="148"/>
      <c r="S88" s="148"/>
      <c r="T88" s="149"/>
      <c r="U88" s="148"/>
      <c r="V88" s="140"/>
      <c r="W88" s="140"/>
      <c r="X88" s="140"/>
      <c r="Y88" s="140"/>
      <c r="Z88" s="140"/>
      <c r="AA88" s="140"/>
      <c r="AB88" s="140"/>
      <c r="AC88" s="140"/>
      <c r="AD88" s="140"/>
      <c r="AE88" s="140" t="s">
        <v>123</v>
      </c>
      <c r="AF88" s="140">
        <v>0</v>
      </c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</row>
    <row r="89" spans="1:60" outlineLevel="1" x14ac:dyDescent="0.2">
      <c r="A89" s="141"/>
      <c r="B89" s="141"/>
      <c r="C89" s="179" t="s">
        <v>206</v>
      </c>
      <c r="D89" s="150"/>
      <c r="E89" s="155">
        <v>19.928000000000001</v>
      </c>
      <c r="F89" s="260"/>
      <c r="G89" s="260"/>
      <c r="H89" s="158"/>
      <c r="I89" s="158"/>
      <c r="J89" s="158"/>
      <c r="K89" s="158"/>
      <c r="L89" s="158"/>
      <c r="M89" s="158"/>
      <c r="N89" s="148"/>
      <c r="O89" s="148"/>
      <c r="P89" s="148"/>
      <c r="Q89" s="148"/>
      <c r="R89" s="148"/>
      <c r="S89" s="148"/>
      <c r="T89" s="149"/>
      <c r="U89" s="148"/>
      <c r="V89" s="140"/>
      <c r="W89" s="140"/>
      <c r="X89" s="140"/>
      <c r="Y89" s="140"/>
      <c r="Z89" s="140"/>
      <c r="AA89" s="140"/>
      <c r="AB89" s="140"/>
      <c r="AC89" s="140"/>
      <c r="AD89" s="140"/>
      <c r="AE89" s="140" t="s">
        <v>123</v>
      </c>
      <c r="AF89" s="140">
        <v>0</v>
      </c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</row>
    <row r="90" spans="1:60" ht="33.75" outlineLevel="1" x14ac:dyDescent="0.2">
      <c r="A90" s="141"/>
      <c r="B90" s="141"/>
      <c r="C90" s="179" t="s">
        <v>207</v>
      </c>
      <c r="D90" s="150"/>
      <c r="E90" s="155">
        <v>201.95519999999999</v>
      </c>
      <c r="F90" s="260"/>
      <c r="G90" s="260"/>
      <c r="H90" s="158"/>
      <c r="I90" s="158"/>
      <c r="J90" s="158"/>
      <c r="K90" s="158"/>
      <c r="L90" s="158"/>
      <c r="M90" s="158"/>
      <c r="N90" s="148"/>
      <c r="O90" s="148"/>
      <c r="P90" s="148"/>
      <c r="Q90" s="148"/>
      <c r="R90" s="148"/>
      <c r="S90" s="148"/>
      <c r="T90" s="149"/>
      <c r="U90" s="148"/>
      <c r="V90" s="140"/>
      <c r="W90" s="140"/>
      <c r="X90" s="140"/>
      <c r="Y90" s="140"/>
      <c r="Z90" s="140"/>
      <c r="AA90" s="140"/>
      <c r="AB90" s="140"/>
      <c r="AC90" s="140"/>
      <c r="AD90" s="140"/>
      <c r="AE90" s="140" t="s">
        <v>123</v>
      </c>
      <c r="AF90" s="140">
        <v>0</v>
      </c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</row>
    <row r="91" spans="1:60" outlineLevel="1" x14ac:dyDescent="0.2">
      <c r="A91" s="141"/>
      <c r="B91" s="141"/>
      <c r="C91" s="179" t="s">
        <v>208</v>
      </c>
      <c r="D91" s="150"/>
      <c r="E91" s="155">
        <v>15.83</v>
      </c>
      <c r="F91" s="260"/>
      <c r="G91" s="260"/>
      <c r="H91" s="158"/>
      <c r="I91" s="158"/>
      <c r="J91" s="158"/>
      <c r="K91" s="158"/>
      <c r="L91" s="158"/>
      <c r="M91" s="158"/>
      <c r="N91" s="148"/>
      <c r="O91" s="148"/>
      <c r="P91" s="148"/>
      <c r="Q91" s="148"/>
      <c r="R91" s="148"/>
      <c r="S91" s="148"/>
      <c r="T91" s="149"/>
      <c r="U91" s="148"/>
      <c r="V91" s="140"/>
      <c r="W91" s="140"/>
      <c r="X91" s="140"/>
      <c r="Y91" s="140"/>
      <c r="Z91" s="140"/>
      <c r="AA91" s="140"/>
      <c r="AB91" s="140"/>
      <c r="AC91" s="140"/>
      <c r="AD91" s="140"/>
      <c r="AE91" s="140" t="s">
        <v>123</v>
      </c>
      <c r="AF91" s="140">
        <v>0</v>
      </c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</row>
    <row r="92" spans="1:60" ht="22.5" outlineLevel="1" x14ac:dyDescent="0.2">
      <c r="A92" s="141"/>
      <c r="B92" s="141"/>
      <c r="C92" s="179" t="s">
        <v>209</v>
      </c>
      <c r="D92" s="150"/>
      <c r="E92" s="155">
        <v>119.8065</v>
      </c>
      <c r="F92" s="260"/>
      <c r="G92" s="260"/>
      <c r="H92" s="158"/>
      <c r="I92" s="158"/>
      <c r="J92" s="158"/>
      <c r="K92" s="158"/>
      <c r="L92" s="158"/>
      <c r="M92" s="158"/>
      <c r="N92" s="148"/>
      <c r="O92" s="148"/>
      <c r="P92" s="148"/>
      <c r="Q92" s="148"/>
      <c r="R92" s="148"/>
      <c r="S92" s="148"/>
      <c r="T92" s="149"/>
      <c r="U92" s="148"/>
      <c r="V92" s="140"/>
      <c r="W92" s="140"/>
      <c r="X92" s="140"/>
      <c r="Y92" s="140"/>
      <c r="Z92" s="140"/>
      <c r="AA92" s="140"/>
      <c r="AB92" s="140"/>
      <c r="AC92" s="140"/>
      <c r="AD92" s="140"/>
      <c r="AE92" s="140" t="s">
        <v>123</v>
      </c>
      <c r="AF92" s="140">
        <v>0</v>
      </c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</row>
    <row r="93" spans="1:60" ht="22.5" outlineLevel="1" x14ac:dyDescent="0.2">
      <c r="A93" s="141"/>
      <c r="B93" s="141"/>
      <c r="C93" s="179" t="s">
        <v>210</v>
      </c>
      <c r="D93" s="150"/>
      <c r="E93" s="155">
        <v>86.424000000000007</v>
      </c>
      <c r="F93" s="260"/>
      <c r="G93" s="260"/>
      <c r="H93" s="158"/>
      <c r="I93" s="158"/>
      <c r="J93" s="158"/>
      <c r="K93" s="158"/>
      <c r="L93" s="158"/>
      <c r="M93" s="158"/>
      <c r="N93" s="148"/>
      <c r="O93" s="148"/>
      <c r="P93" s="148"/>
      <c r="Q93" s="148"/>
      <c r="R93" s="148"/>
      <c r="S93" s="148"/>
      <c r="T93" s="149"/>
      <c r="U93" s="148"/>
      <c r="V93" s="140"/>
      <c r="W93" s="140"/>
      <c r="X93" s="140"/>
      <c r="Y93" s="140"/>
      <c r="Z93" s="140"/>
      <c r="AA93" s="140"/>
      <c r="AB93" s="140"/>
      <c r="AC93" s="140"/>
      <c r="AD93" s="140"/>
      <c r="AE93" s="140" t="s">
        <v>123</v>
      </c>
      <c r="AF93" s="140">
        <v>0</v>
      </c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</row>
    <row r="94" spans="1:60" outlineLevel="1" x14ac:dyDescent="0.2">
      <c r="A94" s="141"/>
      <c r="B94" s="141"/>
      <c r="C94" s="179" t="s">
        <v>211</v>
      </c>
      <c r="D94" s="150"/>
      <c r="E94" s="155">
        <v>3.585</v>
      </c>
      <c r="F94" s="260"/>
      <c r="G94" s="260"/>
      <c r="H94" s="158"/>
      <c r="I94" s="158"/>
      <c r="J94" s="158"/>
      <c r="K94" s="158"/>
      <c r="L94" s="158"/>
      <c r="M94" s="158"/>
      <c r="N94" s="148"/>
      <c r="O94" s="148"/>
      <c r="P94" s="148"/>
      <c r="Q94" s="148"/>
      <c r="R94" s="148"/>
      <c r="S94" s="148"/>
      <c r="T94" s="149"/>
      <c r="U94" s="148"/>
      <c r="V94" s="140"/>
      <c r="W94" s="140"/>
      <c r="X94" s="140"/>
      <c r="Y94" s="140"/>
      <c r="Z94" s="140"/>
      <c r="AA94" s="140"/>
      <c r="AB94" s="140"/>
      <c r="AC94" s="140"/>
      <c r="AD94" s="140"/>
      <c r="AE94" s="140" t="s">
        <v>123</v>
      </c>
      <c r="AF94" s="140">
        <v>0</v>
      </c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</row>
    <row r="95" spans="1:60" ht="22.5" outlineLevel="1" x14ac:dyDescent="0.2">
      <c r="A95" s="141"/>
      <c r="B95" s="141"/>
      <c r="C95" s="179" t="s">
        <v>212</v>
      </c>
      <c r="D95" s="150"/>
      <c r="E95" s="155">
        <v>62.829500000000003</v>
      </c>
      <c r="F95" s="260"/>
      <c r="G95" s="260"/>
      <c r="H95" s="158"/>
      <c r="I95" s="158"/>
      <c r="J95" s="158"/>
      <c r="K95" s="158"/>
      <c r="L95" s="158"/>
      <c r="M95" s="158"/>
      <c r="N95" s="148"/>
      <c r="O95" s="148"/>
      <c r="P95" s="148"/>
      <c r="Q95" s="148"/>
      <c r="R95" s="148"/>
      <c r="S95" s="148"/>
      <c r="T95" s="149"/>
      <c r="U95" s="148"/>
      <c r="V95" s="140"/>
      <c r="W95" s="140"/>
      <c r="X95" s="140"/>
      <c r="Y95" s="140"/>
      <c r="Z95" s="140"/>
      <c r="AA95" s="140"/>
      <c r="AB95" s="140"/>
      <c r="AC95" s="140"/>
      <c r="AD95" s="140"/>
      <c r="AE95" s="140" t="s">
        <v>123</v>
      </c>
      <c r="AF95" s="140">
        <v>0</v>
      </c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</row>
    <row r="96" spans="1:60" outlineLevel="1" x14ac:dyDescent="0.2">
      <c r="A96" s="141"/>
      <c r="B96" s="141"/>
      <c r="C96" s="179" t="s">
        <v>213</v>
      </c>
      <c r="D96" s="150"/>
      <c r="E96" s="155">
        <v>32.027999999999999</v>
      </c>
      <c r="F96" s="260"/>
      <c r="G96" s="260"/>
      <c r="H96" s="158"/>
      <c r="I96" s="158"/>
      <c r="J96" s="158"/>
      <c r="K96" s="158"/>
      <c r="L96" s="158"/>
      <c r="M96" s="158"/>
      <c r="N96" s="148"/>
      <c r="O96" s="148"/>
      <c r="P96" s="148"/>
      <c r="Q96" s="148"/>
      <c r="R96" s="148"/>
      <c r="S96" s="148"/>
      <c r="T96" s="149"/>
      <c r="U96" s="148"/>
      <c r="V96" s="140"/>
      <c r="W96" s="140"/>
      <c r="X96" s="140"/>
      <c r="Y96" s="140"/>
      <c r="Z96" s="140"/>
      <c r="AA96" s="140"/>
      <c r="AB96" s="140"/>
      <c r="AC96" s="140"/>
      <c r="AD96" s="140"/>
      <c r="AE96" s="140" t="s">
        <v>123</v>
      </c>
      <c r="AF96" s="140">
        <v>0</v>
      </c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</row>
    <row r="97" spans="1:60" outlineLevel="1" x14ac:dyDescent="0.2">
      <c r="A97" s="141">
        <v>24</v>
      </c>
      <c r="B97" s="141" t="s">
        <v>214</v>
      </c>
      <c r="C97" s="178" t="s">
        <v>215</v>
      </c>
      <c r="D97" s="147" t="s">
        <v>216</v>
      </c>
      <c r="E97" s="154">
        <v>72.849770000000007</v>
      </c>
      <c r="F97" s="157">
        <f>H97+J97</f>
        <v>0</v>
      </c>
      <c r="G97" s="260">
        <f>ROUND(E97*F97,2)</f>
        <v>0</v>
      </c>
      <c r="H97" s="158"/>
      <c r="I97" s="158">
        <f>ROUND(E97*H97,2)</f>
        <v>0</v>
      </c>
      <c r="J97" s="158"/>
      <c r="K97" s="158">
        <f>ROUND(E97*J97,2)</f>
        <v>0</v>
      </c>
      <c r="L97" s="158">
        <v>21</v>
      </c>
      <c r="M97" s="158">
        <f>G97*(1+L97/100)</f>
        <v>0</v>
      </c>
      <c r="N97" s="148">
        <v>0</v>
      </c>
      <c r="O97" s="148">
        <f>ROUND(E97*N97,5)</f>
        <v>0</v>
      </c>
      <c r="P97" s="148">
        <v>0</v>
      </c>
      <c r="Q97" s="148">
        <f>ROUND(E97*P97,5)</f>
        <v>0</v>
      </c>
      <c r="R97" s="148"/>
      <c r="S97" s="148"/>
      <c r="T97" s="149">
        <v>0.49</v>
      </c>
      <c r="U97" s="148">
        <f>ROUND(E97*T97,2)</f>
        <v>35.700000000000003</v>
      </c>
      <c r="V97" s="140"/>
      <c r="W97" s="140"/>
      <c r="X97" s="140"/>
      <c r="Y97" s="140"/>
      <c r="Z97" s="140"/>
      <c r="AA97" s="140"/>
      <c r="AB97" s="140"/>
      <c r="AC97" s="140"/>
      <c r="AD97" s="140"/>
      <c r="AE97" s="140" t="s">
        <v>121</v>
      </c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</row>
    <row r="98" spans="1:60" outlineLevel="1" x14ac:dyDescent="0.2">
      <c r="A98" s="141"/>
      <c r="B98" s="141"/>
      <c r="C98" s="179" t="s">
        <v>217</v>
      </c>
      <c r="D98" s="150"/>
      <c r="E98" s="155">
        <v>72.849770000000007</v>
      </c>
      <c r="F98" s="260"/>
      <c r="G98" s="260"/>
      <c r="H98" s="158"/>
      <c r="I98" s="158"/>
      <c r="J98" s="158"/>
      <c r="K98" s="158"/>
      <c r="L98" s="158"/>
      <c r="M98" s="158"/>
      <c r="N98" s="148"/>
      <c r="O98" s="148"/>
      <c r="P98" s="148"/>
      <c r="Q98" s="148"/>
      <c r="R98" s="148"/>
      <c r="S98" s="148"/>
      <c r="T98" s="149"/>
      <c r="U98" s="148"/>
      <c r="V98" s="140"/>
      <c r="W98" s="140"/>
      <c r="X98" s="140"/>
      <c r="Y98" s="140"/>
      <c r="Z98" s="140"/>
      <c r="AA98" s="140"/>
      <c r="AB98" s="140"/>
      <c r="AC98" s="140"/>
      <c r="AD98" s="140"/>
      <c r="AE98" s="140" t="s">
        <v>123</v>
      </c>
      <c r="AF98" s="140">
        <v>0</v>
      </c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</row>
    <row r="99" spans="1:60" outlineLevel="1" x14ac:dyDescent="0.2">
      <c r="A99" s="141">
        <v>25</v>
      </c>
      <c r="B99" s="141" t="s">
        <v>218</v>
      </c>
      <c r="C99" s="178" t="s">
        <v>219</v>
      </c>
      <c r="D99" s="147" t="s">
        <v>216</v>
      </c>
      <c r="E99" s="154">
        <v>218.54930999999999</v>
      </c>
      <c r="F99" s="157">
        <f>H99+J99</f>
        <v>0</v>
      </c>
      <c r="G99" s="260">
        <f>ROUND(E99*F99,2)</f>
        <v>0</v>
      </c>
      <c r="H99" s="158"/>
      <c r="I99" s="158">
        <f>ROUND(E99*H99,2)</f>
        <v>0</v>
      </c>
      <c r="J99" s="158"/>
      <c r="K99" s="158">
        <f>ROUND(E99*J99,2)</f>
        <v>0</v>
      </c>
      <c r="L99" s="158">
        <v>21</v>
      </c>
      <c r="M99" s="158">
        <f>G99*(1+L99/100)</f>
        <v>0</v>
      </c>
      <c r="N99" s="148">
        <v>0</v>
      </c>
      <c r="O99" s="148">
        <f>ROUND(E99*N99,5)</f>
        <v>0</v>
      </c>
      <c r="P99" s="148">
        <v>0</v>
      </c>
      <c r="Q99" s="148">
        <f>ROUND(E99*P99,5)</f>
        <v>0</v>
      </c>
      <c r="R99" s="148"/>
      <c r="S99" s="148"/>
      <c r="T99" s="149">
        <v>0</v>
      </c>
      <c r="U99" s="148">
        <f>ROUND(E99*T99,2)</f>
        <v>0</v>
      </c>
      <c r="V99" s="140"/>
      <c r="W99" s="140"/>
      <c r="X99" s="140"/>
      <c r="Y99" s="140"/>
      <c r="Z99" s="140"/>
      <c r="AA99" s="140"/>
      <c r="AB99" s="140"/>
      <c r="AC99" s="140"/>
      <c r="AD99" s="140"/>
      <c r="AE99" s="140" t="s">
        <v>121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</row>
    <row r="100" spans="1:60" outlineLevel="1" x14ac:dyDescent="0.2">
      <c r="A100" s="141"/>
      <c r="B100" s="141"/>
      <c r="C100" s="179" t="s">
        <v>220</v>
      </c>
      <c r="D100" s="150"/>
      <c r="E100" s="155">
        <v>218.54930999999999</v>
      </c>
      <c r="F100" s="260"/>
      <c r="G100" s="260"/>
      <c r="H100" s="158"/>
      <c r="I100" s="158"/>
      <c r="J100" s="158"/>
      <c r="K100" s="158"/>
      <c r="L100" s="158"/>
      <c r="M100" s="158"/>
      <c r="N100" s="148"/>
      <c r="O100" s="148"/>
      <c r="P100" s="148"/>
      <c r="Q100" s="148"/>
      <c r="R100" s="148"/>
      <c r="S100" s="148"/>
      <c r="T100" s="149"/>
      <c r="U100" s="148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 t="s">
        <v>123</v>
      </c>
      <c r="AF100" s="140">
        <v>0</v>
      </c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</row>
    <row r="101" spans="1:60" ht="22.5" outlineLevel="1" x14ac:dyDescent="0.2">
      <c r="A101" s="141">
        <v>26</v>
      </c>
      <c r="B101" s="141" t="s">
        <v>221</v>
      </c>
      <c r="C101" s="178" t="s">
        <v>222</v>
      </c>
      <c r="D101" s="147" t="s">
        <v>216</v>
      </c>
      <c r="E101" s="154">
        <v>72.849770000000007</v>
      </c>
      <c r="F101" s="157">
        <f>H101+J101</f>
        <v>0</v>
      </c>
      <c r="G101" s="260">
        <f>ROUND(E101*F101,2)</f>
        <v>0</v>
      </c>
      <c r="H101" s="158"/>
      <c r="I101" s="158">
        <f>ROUND(E101*H101,2)</f>
        <v>0</v>
      </c>
      <c r="J101" s="158"/>
      <c r="K101" s="158">
        <f>ROUND(E101*J101,2)</f>
        <v>0</v>
      </c>
      <c r="L101" s="158">
        <v>21</v>
      </c>
      <c r="M101" s="158">
        <f>G101*(1+L101/100)</f>
        <v>0</v>
      </c>
      <c r="N101" s="148">
        <v>0</v>
      </c>
      <c r="O101" s="148">
        <f>ROUND(E101*N101,5)</f>
        <v>0</v>
      </c>
      <c r="P101" s="148">
        <v>0</v>
      </c>
      <c r="Q101" s="148">
        <f>ROUND(E101*P101,5)</f>
        <v>0</v>
      </c>
      <c r="R101" s="148"/>
      <c r="S101" s="148"/>
      <c r="T101" s="149">
        <v>0</v>
      </c>
      <c r="U101" s="148">
        <f>ROUND(E101*T101,2)</f>
        <v>0</v>
      </c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 t="s">
        <v>121</v>
      </c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</row>
    <row r="102" spans="1:60" outlineLevel="1" x14ac:dyDescent="0.2">
      <c r="A102" s="141"/>
      <c r="B102" s="141"/>
      <c r="C102" s="179" t="s">
        <v>217</v>
      </c>
      <c r="D102" s="150"/>
      <c r="E102" s="155">
        <v>72.849770000000007</v>
      </c>
      <c r="F102" s="260"/>
      <c r="G102" s="260"/>
      <c r="H102" s="158"/>
      <c r="I102" s="158"/>
      <c r="J102" s="158"/>
      <c r="K102" s="158"/>
      <c r="L102" s="158"/>
      <c r="M102" s="158"/>
      <c r="N102" s="148"/>
      <c r="O102" s="148"/>
      <c r="P102" s="148"/>
      <c r="Q102" s="148"/>
      <c r="R102" s="148"/>
      <c r="S102" s="148"/>
      <c r="T102" s="149"/>
      <c r="U102" s="148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 t="s">
        <v>123</v>
      </c>
      <c r="AF102" s="140">
        <v>0</v>
      </c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</row>
    <row r="103" spans="1:60" outlineLevel="1" x14ac:dyDescent="0.2">
      <c r="A103" s="141">
        <v>27</v>
      </c>
      <c r="B103" s="141" t="s">
        <v>223</v>
      </c>
      <c r="C103" s="178" t="s">
        <v>224</v>
      </c>
      <c r="D103" s="147" t="s">
        <v>216</v>
      </c>
      <c r="E103" s="154">
        <v>72.849770000000007</v>
      </c>
      <c r="F103" s="157">
        <f>H103+J103</f>
        <v>0</v>
      </c>
      <c r="G103" s="260">
        <f>ROUND(E103*F103,2)</f>
        <v>0</v>
      </c>
      <c r="H103" s="158"/>
      <c r="I103" s="158">
        <f>ROUND(E103*H103,2)</f>
        <v>0</v>
      </c>
      <c r="J103" s="158"/>
      <c r="K103" s="158">
        <f>ROUND(E103*J103,2)</f>
        <v>0</v>
      </c>
      <c r="L103" s="158">
        <v>21</v>
      </c>
      <c r="M103" s="158">
        <f>G103*(1+L103/100)</f>
        <v>0</v>
      </c>
      <c r="N103" s="148">
        <v>0</v>
      </c>
      <c r="O103" s="148">
        <f>ROUND(E103*N103,5)</f>
        <v>0</v>
      </c>
      <c r="P103" s="148">
        <v>0</v>
      </c>
      <c r="Q103" s="148">
        <f>ROUND(E103*P103,5)</f>
        <v>0</v>
      </c>
      <c r="R103" s="148"/>
      <c r="S103" s="148"/>
      <c r="T103" s="149">
        <v>6.0000000000000001E-3</v>
      </c>
      <c r="U103" s="148">
        <f>ROUND(E103*T103,2)</f>
        <v>0.44</v>
      </c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 t="s">
        <v>121</v>
      </c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</row>
    <row r="104" spans="1:60" outlineLevel="1" x14ac:dyDescent="0.2">
      <c r="A104" s="141"/>
      <c r="B104" s="141"/>
      <c r="C104" s="179" t="s">
        <v>217</v>
      </c>
      <c r="D104" s="150"/>
      <c r="E104" s="155">
        <v>72.849770000000007</v>
      </c>
      <c r="F104" s="260"/>
      <c r="G104" s="260"/>
      <c r="H104" s="158"/>
      <c r="I104" s="158"/>
      <c r="J104" s="158"/>
      <c r="K104" s="158"/>
      <c r="L104" s="158"/>
      <c r="M104" s="158"/>
      <c r="N104" s="148"/>
      <c r="O104" s="148"/>
      <c r="P104" s="148"/>
      <c r="Q104" s="148"/>
      <c r="R104" s="148"/>
      <c r="S104" s="148"/>
      <c r="T104" s="149"/>
      <c r="U104" s="148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 t="s">
        <v>123</v>
      </c>
      <c r="AF104" s="140">
        <v>0</v>
      </c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</row>
    <row r="105" spans="1:60" ht="22.5" outlineLevel="1" x14ac:dyDescent="0.2">
      <c r="A105" s="141">
        <v>28</v>
      </c>
      <c r="B105" s="141" t="s">
        <v>291</v>
      </c>
      <c r="C105" s="178" t="s">
        <v>290</v>
      </c>
      <c r="D105" s="147" t="s">
        <v>216</v>
      </c>
      <c r="E105" s="154">
        <v>72.849770000000007</v>
      </c>
      <c r="F105" s="157">
        <f>H105+J105</f>
        <v>0</v>
      </c>
      <c r="G105" s="260">
        <f>ROUND(E105*F105,2)</f>
        <v>0</v>
      </c>
      <c r="H105" s="158"/>
      <c r="I105" s="158">
        <f>ROUND(E105*H105,2)</f>
        <v>0</v>
      </c>
      <c r="J105" s="158"/>
      <c r="K105" s="158">
        <f>ROUND(E105*J105,2)</f>
        <v>0</v>
      </c>
      <c r="L105" s="158">
        <v>21</v>
      </c>
      <c r="M105" s="158">
        <f>G105*(1+L105/100)</f>
        <v>0</v>
      </c>
      <c r="N105" s="148">
        <v>0</v>
      </c>
      <c r="O105" s="148">
        <f>ROUND(E105*N105,5)</f>
        <v>0</v>
      </c>
      <c r="P105" s="148">
        <v>0</v>
      </c>
      <c r="Q105" s="148">
        <f>ROUND(E105*P105,5)</f>
        <v>0</v>
      </c>
      <c r="R105" s="148"/>
      <c r="S105" s="148"/>
      <c r="T105" s="149">
        <v>9.9000000000000005E-2</v>
      </c>
      <c r="U105" s="148">
        <f>ROUND(E105*T105,2)</f>
        <v>7.21</v>
      </c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 t="s">
        <v>121</v>
      </c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</row>
    <row r="106" spans="1:60" outlineLevel="1" x14ac:dyDescent="0.2">
      <c r="A106" s="141"/>
      <c r="B106" s="141"/>
      <c r="C106" s="179" t="s">
        <v>217</v>
      </c>
      <c r="D106" s="150"/>
      <c r="E106" s="155">
        <v>72.849770000000007</v>
      </c>
      <c r="F106" s="260"/>
      <c r="G106" s="260"/>
      <c r="H106" s="158"/>
      <c r="I106" s="158"/>
      <c r="J106" s="158"/>
      <c r="K106" s="158"/>
      <c r="L106" s="158"/>
      <c r="M106" s="158"/>
      <c r="N106" s="148"/>
      <c r="O106" s="148"/>
      <c r="P106" s="148"/>
      <c r="Q106" s="148"/>
      <c r="R106" s="148"/>
      <c r="S106" s="148"/>
      <c r="T106" s="149"/>
      <c r="U106" s="148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 t="s">
        <v>123</v>
      </c>
      <c r="AF106" s="140">
        <v>0</v>
      </c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</row>
    <row r="107" spans="1:60" ht="34.15" customHeight="1" outlineLevel="1" x14ac:dyDescent="0.2">
      <c r="A107" s="141">
        <v>29</v>
      </c>
      <c r="B107" s="141" t="s">
        <v>293</v>
      </c>
      <c r="C107" s="178" t="s">
        <v>292</v>
      </c>
      <c r="D107" s="147" t="s">
        <v>191</v>
      </c>
      <c r="E107" s="154">
        <v>1105</v>
      </c>
      <c r="F107" s="157"/>
      <c r="G107" s="260">
        <f>ROUND(E107*F107,2)</f>
        <v>0</v>
      </c>
      <c r="H107" s="158"/>
      <c r="I107" s="158">
        <f>ROUND(E107*H107,2)</f>
        <v>0</v>
      </c>
      <c r="J107" s="158"/>
      <c r="K107" s="158">
        <f>ROUND(E107*J107,2)</f>
        <v>0</v>
      </c>
      <c r="L107" s="158">
        <v>21</v>
      </c>
      <c r="M107" s="158">
        <f>G107*(1+L107/100)</f>
        <v>0</v>
      </c>
      <c r="N107" s="148">
        <v>0</v>
      </c>
      <c r="O107" s="148">
        <f>ROUND(E107*N107,5)</f>
        <v>0</v>
      </c>
      <c r="P107" s="148">
        <v>0</v>
      </c>
      <c r="Q107" s="148">
        <f>ROUND(E107*P107,5)</f>
        <v>0</v>
      </c>
      <c r="R107" s="148"/>
      <c r="S107" s="148"/>
      <c r="T107" s="149">
        <v>3.0000000000000001E-3</v>
      </c>
      <c r="U107" s="148">
        <f>ROUND(E107*T107,2)</f>
        <v>3.32</v>
      </c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 t="s">
        <v>121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</row>
    <row r="108" spans="1:60" ht="43.15" customHeight="1" outlineLevel="1" x14ac:dyDescent="0.2">
      <c r="A108" s="141"/>
      <c r="B108" s="141"/>
      <c r="C108" s="179" t="s">
        <v>294</v>
      </c>
      <c r="D108" s="150"/>
      <c r="E108" s="155"/>
      <c r="F108" s="260"/>
      <c r="G108" s="260"/>
      <c r="H108" s="158"/>
      <c r="I108" s="158"/>
      <c r="J108" s="158"/>
      <c r="K108" s="158"/>
      <c r="L108" s="158"/>
      <c r="M108" s="158"/>
      <c r="N108" s="148"/>
      <c r="O108" s="148"/>
      <c r="P108" s="148"/>
      <c r="Q108" s="148"/>
      <c r="R108" s="148"/>
      <c r="S108" s="148"/>
      <c r="T108" s="149"/>
      <c r="U108" s="148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 t="s">
        <v>123</v>
      </c>
      <c r="AF108" s="140">
        <v>0</v>
      </c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</row>
    <row r="109" spans="1:60" x14ac:dyDescent="0.2">
      <c r="A109" s="142" t="s">
        <v>116</v>
      </c>
      <c r="B109" s="142" t="s">
        <v>71</v>
      </c>
      <c r="C109" s="180" t="s">
        <v>72</v>
      </c>
      <c r="D109" s="151"/>
      <c r="E109" s="156"/>
      <c r="F109" s="261"/>
      <c r="G109" s="261">
        <f>SUMIF(AE110:AE110,"&lt;&gt;NOR",G110:G110)</f>
        <v>0</v>
      </c>
      <c r="H109" s="159"/>
      <c r="I109" s="159">
        <f>SUM(I110:I110)</f>
        <v>0</v>
      </c>
      <c r="J109" s="159"/>
      <c r="K109" s="159">
        <f>SUM(K110:K110)</f>
        <v>0</v>
      </c>
      <c r="L109" s="159"/>
      <c r="M109" s="159">
        <f>SUM(M110:M110)</f>
        <v>0</v>
      </c>
      <c r="N109" s="152"/>
      <c r="O109" s="152">
        <f>SUM(O110:O110)</f>
        <v>0</v>
      </c>
      <c r="P109" s="152"/>
      <c r="Q109" s="152">
        <f>SUM(Q110:Q110)</f>
        <v>0</v>
      </c>
      <c r="R109" s="152"/>
      <c r="S109" s="152"/>
      <c r="T109" s="153"/>
      <c r="U109" s="152">
        <f>SUM(U110:U110)</f>
        <v>44.04</v>
      </c>
      <c r="AE109" t="s">
        <v>117</v>
      </c>
    </row>
    <row r="110" spans="1:60" outlineLevel="1" x14ac:dyDescent="0.2">
      <c r="A110" s="141">
        <v>30</v>
      </c>
      <c r="B110" s="141" t="s">
        <v>225</v>
      </c>
      <c r="C110" s="178" t="s">
        <v>226</v>
      </c>
      <c r="D110" s="147" t="s">
        <v>216</v>
      </c>
      <c r="E110" s="154">
        <v>143.45946000000001</v>
      </c>
      <c r="F110" s="157">
        <f>H110+J110</f>
        <v>0</v>
      </c>
      <c r="G110" s="260">
        <f>ROUND(E110*F110,2)</f>
        <v>0</v>
      </c>
      <c r="H110" s="158"/>
      <c r="I110" s="158">
        <f>ROUND(E110*H110,2)</f>
        <v>0</v>
      </c>
      <c r="J110" s="158"/>
      <c r="K110" s="158">
        <f>ROUND(E110*J110,2)</f>
        <v>0</v>
      </c>
      <c r="L110" s="158">
        <v>21</v>
      </c>
      <c r="M110" s="158">
        <f>G110*(1+L110/100)</f>
        <v>0</v>
      </c>
      <c r="N110" s="148">
        <v>0</v>
      </c>
      <c r="O110" s="148">
        <f>ROUND(E110*N110,5)</f>
        <v>0</v>
      </c>
      <c r="P110" s="148">
        <v>0</v>
      </c>
      <c r="Q110" s="148">
        <f>ROUND(E110*P110,5)</f>
        <v>0</v>
      </c>
      <c r="R110" s="148"/>
      <c r="S110" s="148"/>
      <c r="T110" s="149">
        <v>0.307</v>
      </c>
      <c r="U110" s="148">
        <f>ROUND(E110*T110,2)</f>
        <v>44.04</v>
      </c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 t="s">
        <v>121</v>
      </c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</row>
    <row r="111" spans="1:60" x14ac:dyDescent="0.2">
      <c r="A111" s="142" t="s">
        <v>116</v>
      </c>
      <c r="B111" s="142" t="s">
        <v>73</v>
      </c>
      <c r="C111" s="180" t="s">
        <v>74</v>
      </c>
      <c r="D111" s="151"/>
      <c r="E111" s="156"/>
      <c r="F111" s="261"/>
      <c r="G111" s="261">
        <f>SUMIF(AE112:AE113,"&lt;&gt;NOR",G112:G113)</f>
        <v>0</v>
      </c>
      <c r="H111" s="159"/>
      <c r="I111" s="159">
        <f>SUM(I112:I113)</f>
        <v>0</v>
      </c>
      <c r="J111" s="159"/>
      <c r="K111" s="159">
        <f>SUM(K112:K113)</f>
        <v>0</v>
      </c>
      <c r="L111" s="159"/>
      <c r="M111" s="159">
        <f>SUM(M112:M113)</f>
        <v>0</v>
      </c>
      <c r="N111" s="152"/>
      <c r="O111" s="152">
        <f>SUM(O112:O113)</f>
        <v>1.8259999999999998E-2</v>
      </c>
      <c r="P111" s="152"/>
      <c r="Q111" s="152">
        <f>SUM(Q112:Q113)</f>
        <v>0</v>
      </c>
      <c r="R111" s="152"/>
      <c r="S111" s="152"/>
      <c r="T111" s="153"/>
      <c r="U111" s="152">
        <f>SUM(U112:U113)</f>
        <v>5.53</v>
      </c>
      <c r="AE111" t="s">
        <v>117</v>
      </c>
    </row>
    <row r="112" spans="1:60" ht="22.5" outlineLevel="1" x14ac:dyDescent="0.2">
      <c r="A112" s="141">
        <v>31</v>
      </c>
      <c r="B112" s="141" t="s">
        <v>227</v>
      </c>
      <c r="C112" s="178" t="s">
        <v>228</v>
      </c>
      <c r="D112" s="147" t="s">
        <v>191</v>
      </c>
      <c r="E112" s="154">
        <v>55.33</v>
      </c>
      <c r="F112" s="157">
        <f>H112+J112</f>
        <v>0</v>
      </c>
      <c r="G112" s="260">
        <f>ROUND(E112*F112,2)</f>
        <v>0</v>
      </c>
      <c r="H112" s="158"/>
      <c r="I112" s="158">
        <f>ROUND(E112*H112,2)</f>
        <v>0</v>
      </c>
      <c r="J112" s="158"/>
      <c r="K112" s="158">
        <f>ROUND(E112*J112,2)</f>
        <v>0</v>
      </c>
      <c r="L112" s="158">
        <v>21</v>
      </c>
      <c r="M112" s="158">
        <f>G112*(1+L112/100)</f>
        <v>0</v>
      </c>
      <c r="N112" s="148">
        <v>3.3E-4</v>
      </c>
      <c r="O112" s="148">
        <f>ROUND(E112*N112,5)</f>
        <v>1.8259999999999998E-2</v>
      </c>
      <c r="P112" s="148">
        <v>0</v>
      </c>
      <c r="Q112" s="148">
        <f>ROUND(E112*P112,5)</f>
        <v>0</v>
      </c>
      <c r="R112" s="148"/>
      <c r="S112" s="148"/>
      <c r="T112" s="149">
        <v>0.1</v>
      </c>
      <c r="U112" s="148">
        <f>ROUND(E112*T112,2)</f>
        <v>5.53</v>
      </c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 t="s">
        <v>121</v>
      </c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</row>
    <row r="113" spans="1:60" outlineLevel="1" x14ac:dyDescent="0.2">
      <c r="A113" s="141"/>
      <c r="B113" s="141"/>
      <c r="C113" s="179" t="s">
        <v>229</v>
      </c>
      <c r="D113" s="150"/>
      <c r="E113" s="155">
        <v>55.33</v>
      </c>
      <c r="F113" s="260"/>
      <c r="G113" s="260"/>
      <c r="H113" s="158"/>
      <c r="I113" s="158"/>
      <c r="J113" s="158"/>
      <c r="K113" s="158"/>
      <c r="L113" s="158"/>
      <c r="M113" s="158"/>
      <c r="N113" s="148"/>
      <c r="O113" s="148"/>
      <c r="P113" s="148"/>
      <c r="Q113" s="148"/>
      <c r="R113" s="148"/>
      <c r="S113" s="148"/>
      <c r="T113" s="149"/>
      <c r="U113" s="148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 t="s">
        <v>123</v>
      </c>
      <c r="AF113" s="140">
        <v>0</v>
      </c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</row>
    <row r="114" spans="1:60" x14ac:dyDescent="0.2">
      <c r="A114" s="142" t="s">
        <v>116</v>
      </c>
      <c r="B114" s="142" t="s">
        <v>75</v>
      </c>
      <c r="C114" s="180" t="s">
        <v>76</v>
      </c>
      <c r="D114" s="151"/>
      <c r="E114" s="156"/>
      <c r="F114" s="261"/>
      <c r="G114" s="261">
        <f>SUMIF(AE115:AE126,"&lt;&gt;NOR",G115:G126)</f>
        <v>0</v>
      </c>
      <c r="H114" s="159"/>
      <c r="I114" s="159">
        <f>SUM(I115:I126)</f>
        <v>0</v>
      </c>
      <c r="J114" s="159"/>
      <c r="K114" s="159">
        <f>SUM(K115:K126)</f>
        <v>0</v>
      </c>
      <c r="L114" s="159"/>
      <c r="M114" s="159">
        <f>SUM(M115:M126)</f>
        <v>0</v>
      </c>
      <c r="N114" s="152"/>
      <c r="O114" s="152">
        <f>SUM(O115:O126)</f>
        <v>1.6495600000000001</v>
      </c>
      <c r="P114" s="152"/>
      <c r="Q114" s="152">
        <f>SUM(Q115:Q126)</f>
        <v>1.8561700000000001</v>
      </c>
      <c r="R114" s="152"/>
      <c r="S114" s="152"/>
      <c r="T114" s="153"/>
      <c r="U114" s="152">
        <f>SUM(U115:U126)</f>
        <v>760.2600000000001</v>
      </c>
      <c r="AE114" t="s">
        <v>117</v>
      </c>
    </row>
    <row r="115" spans="1:60" ht="14.45" customHeight="1" outlineLevel="1" x14ac:dyDescent="0.2">
      <c r="A115" s="141">
        <v>32</v>
      </c>
      <c r="B115" s="141" t="s">
        <v>230</v>
      </c>
      <c r="C115" s="178" t="s">
        <v>289</v>
      </c>
      <c r="D115" s="147" t="s">
        <v>191</v>
      </c>
      <c r="E115" s="154">
        <v>646.75</v>
      </c>
      <c r="F115" s="157">
        <f>H115+J115</f>
        <v>0</v>
      </c>
      <c r="G115" s="260">
        <f>ROUND(E115*F115,2)</f>
        <v>0</v>
      </c>
      <c r="H115" s="158"/>
      <c r="I115" s="158">
        <f>ROUND(E115*H115,2)</f>
        <v>0</v>
      </c>
      <c r="J115" s="158"/>
      <c r="K115" s="158">
        <f>ROUND(E115*J115,2)</f>
        <v>0</v>
      </c>
      <c r="L115" s="158">
        <v>21</v>
      </c>
      <c r="M115" s="158">
        <f>G115*(1+L115/100)</f>
        <v>0</v>
      </c>
      <c r="N115" s="148">
        <v>2.4299999999999999E-3</v>
      </c>
      <c r="O115" s="148">
        <f>ROUND(E115*N115,5)</f>
        <v>1.5716000000000001</v>
      </c>
      <c r="P115" s="148">
        <v>0</v>
      </c>
      <c r="Q115" s="148">
        <f>ROUND(E115*P115,5)</f>
        <v>0</v>
      </c>
      <c r="R115" s="148"/>
      <c r="S115" s="148"/>
      <c r="T115" s="149">
        <v>1.03861</v>
      </c>
      <c r="U115" s="148">
        <f>ROUND(E115*T115,2)</f>
        <v>671.72</v>
      </c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 t="s">
        <v>121</v>
      </c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</row>
    <row r="116" spans="1:60" ht="33.75" outlineLevel="1" x14ac:dyDescent="0.2">
      <c r="A116" s="141"/>
      <c r="B116" s="141"/>
      <c r="C116" s="179" t="s">
        <v>231</v>
      </c>
      <c r="D116" s="150"/>
      <c r="E116" s="155">
        <v>264.75</v>
      </c>
      <c r="F116" s="260"/>
      <c r="G116" s="260"/>
      <c r="H116" s="158"/>
      <c r="I116" s="158"/>
      <c r="J116" s="158"/>
      <c r="K116" s="158"/>
      <c r="L116" s="158"/>
      <c r="M116" s="158"/>
      <c r="N116" s="148"/>
      <c r="O116" s="148"/>
      <c r="P116" s="148"/>
      <c r="Q116" s="148"/>
      <c r="R116" s="148"/>
      <c r="S116" s="148"/>
      <c r="T116" s="149"/>
      <c r="U116" s="148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 t="s">
        <v>123</v>
      </c>
      <c r="AF116" s="140">
        <v>0</v>
      </c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</row>
    <row r="117" spans="1:60" ht="22.5" outlineLevel="1" x14ac:dyDescent="0.2">
      <c r="A117" s="141"/>
      <c r="B117" s="141"/>
      <c r="C117" s="179" t="s">
        <v>232</v>
      </c>
      <c r="D117" s="150"/>
      <c r="E117" s="155">
        <v>194.83</v>
      </c>
      <c r="F117" s="260"/>
      <c r="G117" s="260"/>
      <c r="H117" s="158"/>
      <c r="I117" s="158"/>
      <c r="J117" s="158"/>
      <c r="K117" s="158"/>
      <c r="L117" s="158"/>
      <c r="M117" s="158"/>
      <c r="N117" s="148"/>
      <c r="O117" s="148"/>
      <c r="P117" s="148"/>
      <c r="Q117" s="148"/>
      <c r="R117" s="148"/>
      <c r="S117" s="148"/>
      <c r="T117" s="149"/>
      <c r="U117" s="148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 t="s">
        <v>123</v>
      </c>
      <c r="AF117" s="140">
        <v>0</v>
      </c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</row>
    <row r="118" spans="1:60" outlineLevel="1" x14ac:dyDescent="0.2">
      <c r="A118" s="141"/>
      <c r="B118" s="141"/>
      <c r="C118" s="179" t="s">
        <v>233</v>
      </c>
      <c r="D118" s="150"/>
      <c r="E118" s="155">
        <v>80.040000000000006</v>
      </c>
      <c r="F118" s="260"/>
      <c r="G118" s="260"/>
      <c r="H118" s="158"/>
      <c r="I118" s="158"/>
      <c r="J118" s="158"/>
      <c r="K118" s="158"/>
      <c r="L118" s="158"/>
      <c r="M118" s="158"/>
      <c r="N118" s="148"/>
      <c r="O118" s="148"/>
      <c r="P118" s="148"/>
      <c r="Q118" s="148"/>
      <c r="R118" s="148"/>
      <c r="S118" s="148"/>
      <c r="T118" s="149"/>
      <c r="U118" s="148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 t="s">
        <v>123</v>
      </c>
      <c r="AF118" s="140">
        <v>0</v>
      </c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</row>
    <row r="119" spans="1:60" ht="33.75" outlineLevel="1" x14ac:dyDescent="0.2">
      <c r="A119" s="141"/>
      <c r="B119" s="141"/>
      <c r="C119" s="179" t="s">
        <v>234</v>
      </c>
      <c r="D119" s="150"/>
      <c r="E119" s="155">
        <v>107.13</v>
      </c>
      <c r="F119" s="260"/>
      <c r="G119" s="260"/>
      <c r="H119" s="158"/>
      <c r="I119" s="158"/>
      <c r="J119" s="158"/>
      <c r="K119" s="158"/>
      <c r="L119" s="158"/>
      <c r="M119" s="158"/>
      <c r="N119" s="148"/>
      <c r="O119" s="148"/>
      <c r="P119" s="148"/>
      <c r="Q119" s="148"/>
      <c r="R119" s="148"/>
      <c r="S119" s="148"/>
      <c r="T119" s="149"/>
      <c r="U119" s="148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 t="s">
        <v>123</v>
      </c>
      <c r="AF119" s="140">
        <v>0</v>
      </c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</row>
    <row r="120" spans="1:60" ht="22.5" outlineLevel="1" x14ac:dyDescent="0.2">
      <c r="A120" s="141">
        <v>33</v>
      </c>
      <c r="B120" s="141" t="s">
        <v>235</v>
      </c>
      <c r="C120" s="178" t="s">
        <v>236</v>
      </c>
      <c r="D120" s="147" t="s">
        <v>191</v>
      </c>
      <c r="E120" s="154">
        <v>646.75</v>
      </c>
      <c r="F120" s="157">
        <f>H120+J120</f>
        <v>0</v>
      </c>
      <c r="G120" s="260">
        <f>ROUND(E120*F120,2)</f>
        <v>0</v>
      </c>
      <c r="H120" s="158"/>
      <c r="I120" s="158">
        <f>ROUND(E120*H120,2)</f>
        <v>0</v>
      </c>
      <c r="J120" s="158"/>
      <c r="K120" s="158">
        <f>ROUND(E120*J120,2)</f>
        <v>0</v>
      </c>
      <c r="L120" s="158">
        <v>21</v>
      </c>
      <c r="M120" s="158">
        <f>G120*(1+L120/100)</f>
        <v>0</v>
      </c>
      <c r="N120" s="148">
        <v>0</v>
      </c>
      <c r="O120" s="148">
        <f>ROUND(E120*N120,5)</f>
        <v>0</v>
      </c>
      <c r="P120" s="148">
        <v>2.8700000000000002E-3</v>
      </c>
      <c r="Q120" s="148">
        <f>ROUND(E120*P120,5)</f>
        <v>1.8561700000000001</v>
      </c>
      <c r="R120" s="148"/>
      <c r="S120" s="148"/>
      <c r="T120" s="149">
        <v>0.10349999999999999</v>
      </c>
      <c r="U120" s="148">
        <f>ROUND(E120*T120,2)</f>
        <v>66.94</v>
      </c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 t="s">
        <v>121</v>
      </c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</row>
    <row r="121" spans="1:60" ht="33.75" outlineLevel="1" x14ac:dyDescent="0.2">
      <c r="A121" s="141"/>
      <c r="B121" s="141"/>
      <c r="C121" s="179" t="s">
        <v>231</v>
      </c>
      <c r="D121" s="150"/>
      <c r="E121" s="155">
        <v>264.75</v>
      </c>
      <c r="F121" s="260"/>
      <c r="G121" s="260"/>
      <c r="H121" s="158"/>
      <c r="I121" s="158"/>
      <c r="J121" s="158"/>
      <c r="K121" s="158"/>
      <c r="L121" s="158"/>
      <c r="M121" s="158"/>
      <c r="N121" s="148"/>
      <c r="O121" s="148"/>
      <c r="P121" s="148"/>
      <c r="Q121" s="148"/>
      <c r="R121" s="148"/>
      <c r="S121" s="148"/>
      <c r="T121" s="149"/>
      <c r="U121" s="148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 t="s">
        <v>123</v>
      </c>
      <c r="AF121" s="140">
        <v>0</v>
      </c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</row>
    <row r="122" spans="1:60" ht="22.5" outlineLevel="1" x14ac:dyDescent="0.2">
      <c r="A122" s="141"/>
      <c r="B122" s="141"/>
      <c r="C122" s="179" t="s">
        <v>232</v>
      </c>
      <c r="D122" s="150"/>
      <c r="E122" s="155">
        <v>194.83</v>
      </c>
      <c r="F122" s="260"/>
      <c r="G122" s="260"/>
      <c r="H122" s="158"/>
      <c r="I122" s="158"/>
      <c r="J122" s="158"/>
      <c r="K122" s="158"/>
      <c r="L122" s="158"/>
      <c r="M122" s="158"/>
      <c r="N122" s="148"/>
      <c r="O122" s="148"/>
      <c r="P122" s="148"/>
      <c r="Q122" s="148"/>
      <c r="R122" s="148"/>
      <c r="S122" s="148"/>
      <c r="T122" s="149"/>
      <c r="U122" s="148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 t="s">
        <v>123</v>
      </c>
      <c r="AF122" s="140">
        <v>0</v>
      </c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</row>
    <row r="123" spans="1:60" outlineLevel="1" x14ac:dyDescent="0.2">
      <c r="A123" s="141"/>
      <c r="B123" s="141"/>
      <c r="C123" s="179" t="s">
        <v>233</v>
      </c>
      <c r="D123" s="150"/>
      <c r="E123" s="155">
        <v>80.040000000000006</v>
      </c>
      <c r="F123" s="260"/>
      <c r="G123" s="260"/>
      <c r="H123" s="158"/>
      <c r="I123" s="158"/>
      <c r="J123" s="158"/>
      <c r="K123" s="158"/>
      <c r="L123" s="158"/>
      <c r="M123" s="158"/>
      <c r="N123" s="148"/>
      <c r="O123" s="148"/>
      <c r="P123" s="148"/>
      <c r="Q123" s="148"/>
      <c r="R123" s="148"/>
      <c r="S123" s="148"/>
      <c r="T123" s="149"/>
      <c r="U123" s="148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 t="s">
        <v>123</v>
      </c>
      <c r="AF123" s="140">
        <v>0</v>
      </c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</row>
    <row r="124" spans="1:60" ht="33.75" outlineLevel="1" x14ac:dyDescent="0.2">
      <c r="A124" s="141"/>
      <c r="B124" s="141"/>
      <c r="C124" s="179" t="s">
        <v>234</v>
      </c>
      <c r="D124" s="150"/>
      <c r="E124" s="155">
        <v>107.13</v>
      </c>
      <c r="F124" s="260"/>
      <c r="G124" s="260"/>
      <c r="H124" s="158"/>
      <c r="I124" s="158"/>
      <c r="J124" s="158"/>
      <c r="K124" s="158"/>
      <c r="L124" s="158"/>
      <c r="M124" s="158"/>
      <c r="N124" s="148"/>
      <c r="O124" s="148"/>
      <c r="P124" s="148"/>
      <c r="Q124" s="148"/>
      <c r="R124" s="148"/>
      <c r="S124" s="148"/>
      <c r="T124" s="149"/>
      <c r="U124" s="148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 t="s">
        <v>123</v>
      </c>
      <c r="AF124" s="140">
        <v>0</v>
      </c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</row>
    <row r="125" spans="1:60" outlineLevel="1" x14ac:dyDescent="0.2">
      <c r="A125" s="141">
        <v>34</v>
      </c>
      <c r="B125" s="141" t="s">
        <v>237</v>
      </c>
      <c r="C125" s="178" t="s">
        <v>238</v>
      </c>
      <c r="D125" s="147" t="s">
        <v>191</v>
      </c>
      <c r="E125" s="154">
        <v>35.76</v>
      </c>
      <c r="F125" s="157">
        <f>H125+J125</f>
        <v>0</v>
      </c>
      <c r="G125" s="260">
        <f>ROUND(E125*F125,2)</f>
        <v>0</v>
      </c>
      <c r="H125" s="158"/>
      <c r="I125" s="158">
        <f>ROUND(E125*H125,2)</f>
        <v>0</v>
      </c>
      <c r="J125" s="158"/>
      <c r="K125" s="158">
        <f>ROUND(E125*J125,2)</f>
        <v>0</v>
      </c>
      <c r="L125" s="158">
        <v>21</v>
      </c>
      <c r="M125" s="158">
        <f>G125*(1+L125/100)</f>
        <v>0</v>
      </c>
      <c r="N125" s="148">
        <v>2.1800000000000001E-3</v>
      </c>
      <c r="O125" s="148">
        <f>ROUND(E125*N125,5)</f>
        <v>7.7960000000000002E-2</v>
      </c>
      <c r="P125" s="148">
        <v>0</v>
      </c>
      <c r="Q125" s="148">
        <f>ROUND(E125*P125,5)</f>
        <v>0</v>
      </c>
      <c r="R125" s="148"/>
      <c r="S125" s="148"/>
      <c r="T125" s="149">
        <v>0.60409999999999997</v>
      </c>
      <c r="U125" s="148">
        <f>ROUND(E125*T125,2)</f>
        <v>21.6</v>
      </c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 t="s">
        <v>121</v>
      </c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</row>
    <row r="126" spans="1:60" outlineLevel="1" x14ac:dyDescent="0.2">
      <c r="A126" s="141"/>
      <c r="B126" s="141"/>
      <c r="C126" s="179" t="s">
        <v>239</v>
      </c>
      <c r="D126" s="150"/>
      <c r="E126" s="155">
        <v>35.76</v>
      </c>
      <c r="F126" s="260"/>
      <c r="G126" s="260"/>
      <c r="H126" s="158"/>
      <c r="I126" s="158"/>
      <c r="J126" s="158"/>
      <c r="K126" s="158"/>
      <c r="L126" s="158"/>
      <c r="M126" s="158"/>
      <c r="N126" s="148"/>
      <c r="O126" s="148"/>
      <c r="P126" s="148"/>
      <c r="Q126" s="148"/>
      <c r="R126" s="148"/>
      <c r="S126" s="148"/>
      <c r="T126" s="149"/>
      <c r="U126" s="148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 t="s">
        <v>123</v>
      </c>
      <c r="AF126" s="140">
        <v>0</v>
      </c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</row>
    <row r="127" spans="1:60" x14ac:dyDescent="0.2">
      <c r="A127" s="142" t="s">
        <v>116</v>
      </c>
      <c r="B127" s="142" t="s">
        <v>77</v>
      </c>
      <c r="C127" s="180" t="s">
        <v>78</v>
      </c>
      <c r="D127" s="151"/>
      <c r="E127" s="156"/>
      <c r="F127" s="261"/>
      <c r="G127" s="261">
        <f>SUMIF(AE128:AE129,"&lt;&gt;NOR",G128:G129)</f>
        <v>0</v>
      </c>
      <c r="H127" s="159"/>
      <c r="I127" s="159">
        <f>SUM(I128:I129)</f>
        <v>0</v>
      </c>
      <c r="J127" s="159"/>
      <c r="K127" s="159">
        <f>SUM(K128:K129)</f>
        <v>0</v>
      </c>
      <c r="L127" s="159"/>
      <c r="M127" s="159">
        <f>SUM(M128:M129)</f>
        <v>0</v>
      </c>
      <c r="N127" s="152"/>
      <c r="O127" s="152">
        <f>SUM(O128:O129)</f>
        <v>5.3269999999999998E-2</v>
      </c>
      <c r="P127" s="152"/>
      <c r="Q127" s="152">
        <f>SUM(Q128:Q129)</f>
        <v>0</v>
      </c>
      <c r="R127" s="152"/>
      <c r="S127" s="152"/>
      <c r="T127" s="153"/>
      <c r="U127" s="152">
        <f>SUM(U128:U129)</f>
        <v>3.3600000000000003</v>
      </c>
      <c r="AE127" t="s">
        <v>117</v>
      </c>
    </row>
    <row r="128" spans="1:60" ht="22.5" outlineLevel="1" x14ac:dyDescent="0.2">
      <c r="A128" s="141">
        <v>35</v>
      </c>
      <c r="B128" s="141" t="s">
        <v>240</v>
      </c>
      <c r="C128" s="178" t="s">
        <v>241</v>
      </c>
      <c r="D128" s="147" t="s">
        <v>188</v>
      </c>
      <c r="E128" s="154">
        <v>1</v>
      </c>
      <c r="F128" s="157">
        <f>H128+J128</f>
        <v>0</v>
      </c>
      <c r="G128" s="260">
        <f>ROUND(E128*F128,2)</f>
        <v>0</v>
      </c>
      <c r="H128" s="158"/>
      <c r="I128" s="158">
        <f>ROUND(E128*H128,2)</f>
        <v>0</v>
      </c>
      <c r="J128" s="158"/>
      <c r="K128" s="158">
        <f>ROUND(E128*J128,2)</f>
        <v>0</v>
      </c>
      <c r="L128" s="158">
        <v>21</v>
      </c>
      <c r="M128" s="158">
        <f>G128*(1+L128/100)</f>
        <v>0</v>
      </c>
      <c r="N128" s="148">
        <v>4.929E-2</v>
      </c>
      <c r="O128" s="148">
        <f>ROUND(E128*N128,5)</f>
        <v>4.929E-2</v>
      </c>
      <c r="P128" s="148">
        <v>0</v>
      </c>
      <c r="Q128" s="148">
        <f>ROUND(E128*P128,5)</f>
        <v>0</v>
      </c>
      <c r="R128" s="148"/>
      <c r="S128" s="148"/>
      <c r="T128" s="149">
        <v>2.47133</v>
      </c>
      <c r="U128" s="148">
        <f>ROUND(E128*T128,2)</f>
        <v>2.4700000000000002</v>
      </c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 t="s">
        <v>201</v>
      </c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</row>
    <row r="129" spans="1:60" outlineLevel="1" x14ac:dyDescent="0.2">
      <c r="A129" s="141">
        <v>36</v>
      </c>
      <c r="B129" s="141" t="s">
        <v>242</v>
      </c>
      <c r="C129" s="178" t="s">
        <v>243</v>
      </c>
      <c r="D129" s="147" t="s">
        <v>191</v>
      </c>
      <c r="E129" s="154">
        <v>1.6</v>
      </c>
      <c r="F129" s="157">
        <f>H129+J129</f>
        <v>0</v>
      </c>
      <c r="G129" s="260">
        <f>ROUND(E129*F129,2)</f>
        <v>0</v>
      </c>
      <c r="H129" s="158"/>
      <c r="I129" s="158">
        <f>ROUND(E129*H129,2)</f>
        <v>0</v>
      </c>
      <c r="J129" s="158"/>
      <c r="K129" s="158">
        <f>ROUND(E129*J129,2)</f>
        <v>0</v>
      </c>
      <c r="L129" s="158">
        <v>21</v>
      </c>
      <c r="M129" s="158">
        <f>G129*(1+L129/100)</f>
        <v>0</v>
      </c>
      <c r="N129" s="148">
        <v>2.49E-3</v>
      </c>
      <c r="O129" s="148">
        <f>ROUND(E129*N129,5)</f>
        <v>3.98E-3</v>
      </c>
      <c r="P129" s="148">
        <v>0</v>
      </c>
      <c r="Q129" s="148">
        <f>ROUND(E129*P129,5)</f>
        <v>0</v>
      </c>
      <c r="R129" s="148"/>
      <c r="S129" s="148"/>
      <c r="T129" s="149">
        <v>0.55840000000000001</v>
      </c>
      <c r="U129" s="148">
        <f>ROUND(E129*T129,2)</f>
        <v>0.89</v>
      </c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 t="s">
        <v>201</v>
      </c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</row>
    <row r="130" spans="1:60" x14ac:dyDescent="0.2">
      <c r="A130" s="142" t="s">
        <v>116</v>
      </c>
      <c r="B130" s="142" t="s">
        <v>79</v>
      </c>
      <c r="C130" s="180" t="s">
        <v>80</v>
      </c>
      <c r="D130" s="151"/>
      <c r="E130" s="156"/>
      <c r="F130" s="261"/>
      <c r="G130" s="261">
        <f>SUMIF(AE131:AE141,"&lt;&gt;NOR",G131:G141)</f>
        <v>0</v>
      </c>
      <c r="H130" s="159"/>
      <c r="I130" s="159">
        <f>SUM(I131:I141)</f>
        <v>0</v>
      </c>
      <c r="J130" s="159"/>
      <c r="K130" s="159">
        <f>SUM(K131:K141)</f>
        <v>0</v>
      </c>
      <c r="L130" s="159"/>
      <c r="M130" s="159">
        <f>SUM(M131:M141)</f>
        <v>0</v>
      </c>
      <c r="N130" s="152"/>
      <c r="O130" s="152">
        <f>SUM(O131:O141)</f>
        <v>4.3614299999999995</v>
      </c>
      <c r="P130" s="152"/>
      <c r="Q130" s="152">
        <f>SUM(Q131:Q141)</f>
        <v>0</v>
      </c>
      <c r="R130" s="152"/>
      <c r="S130" s="152"/>
      <c r="T130" s="153"/>
      <c r="U130" s="152">
        <f>SUM(U131:U141)</f>
        <v>523.76</v>
      </c>
      <c r="AE130" t="s">
        <v>117</v>
      </c>
    </row>
    <row r="131" spans="1:60" ht="22.5" outlineLevel="1" x14ac:dyDescent="0.2">
      <c r="A131" s="141">
        <v>37</v>
      </c>
      <c r="B131" s="141" t="s">
        <v>244</v>
      </c>
      <c r="C131" s="178" t="s">
        <v>284</v>
      </c>
      <c r="D131" s="147" t="s">
        <v>120</v>
      </c>
      <c r="E131" s="154">
        <v>226.90350000000001</v>
      </c>
      <c r="F131" s="157">
        <f>H131+J131</f>
        <v>0</v>
      </c>
      <c r="G131" s="260">
        <f>ROUND(E131*F131,2)</f>
        <v>0</v>
      </c>
      <c r="H131" s="158"/>
      <c r="I131" s="158">
        <f>ROUND(E131*H131,2)</f>
        <v>0</v>
      </c>
      <c r="J131" s="158"/>
      <c r="K131" s="158">
        <f>ROUND(E131*J131,2)</f>
        <v>0</v>
      </c>
      <c r="L131" s="158">
        <v>21</v>
      </c>
      <c r="M131" s="158">
        <f>G131*(1+L131/100)</f>
        <v>0</v>
      </c>
      <c r="N131" s="148">
        <v>1.213E-2</v>
      </c>
      <c r="O131" s="148">
        <f>ROUND(E131*N131,5)</f>
        <v>2.7523399999999998</v>
      </c>
      <c r="P131" s="148">
        <v>0</v>
      </c>
      <c r="Q131" s="148">
        <f>ROUND(E131*P131,5)</f>
        <v>0</v>
      </c>
      <c r="R131" s="148"/>
      <c r="S131" s="148"/>
      <c r="T131" s="149">
        <v>2.0840000000000001</v>
      </c>
      <c r="U131" s="148">
        <f>ROUND(E131*T131,2)</f>
        <v>472.87</v>
      </c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 t="s">
        <v>121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</row>
    <row r="132" spans="1:60" ht="22.5" outlineLevel="1" x14ac:dyDescent="0.2">
      <c r="A132" s="141"/>
      <c r="B132" s="141"/>
      <c r="C132" s="179" t="s">
        <v>245</v>
      </c>
      <c r="D132" s="150"/>
      <c r="E132" s="155">
        <v>69.697000000000003</v>
      </c>
      <c r="F132" s="260"/>
      <c r="G132" s="260"/>
      <c r="H132" s="158"/>
      <c r="I132" s="158"/>
      <c r="J132" s="158"/>
      <c r="K132" s="158"/>
      <c r="L132" s="158"/>
      <c r="M132" s="158"/>
      <c r="N132" s="148"/>
      <c r="O132" s="148"/>
      <c r="P132" s="148"/>
      <c r="Q132" s="148"/>
      <c r="R132" s="148"/>
      <c r="S132" s="148"/>
      <c r="T132" s="149"/>
      <c r="U132" s="148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 t="s">
        <v>123</v>
      </c>
      <c r="AF132" s="140">
        <v>0</v>
      </c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</row>
    <row r="133" spans="1:60" ht="22.5" outlineLevel="1" x14ac:dyDescent="0.2">
      <c r="A133" s="141"/>
      <c r="B133" s="141"/>
      <c r="C133" s="179" t="s">
        <v>246</v>
      </c>
      <c r="D133" s="150"/>
      <c r="E133" s="155">
        <v>25.527999999999999</v>
      </c>
      <c r="F133" s="260"/>
      <c r="G133" s="260"/>
      <c r="H133" s="158"/>
      <c r="I133" s="158"/>
      <c r="J133" s="158"/>
      <c r="K133" s="158"/>
      <c r="L133" s="158"/>
      <c r="M133" s="158"/>
      <c r="N133" s="148"/>
      <c r="O133" s="148"/>
      <c r="P133" s="148"/>
      <c r="Q133" s="148"/>
      <c r="R133" s="148"/>
      <c r="S133" s="148"/>
      <c r="T133" s="149"/>
      <c r="U133" s="148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 t="s">
        <v>123</v>
      </c>
      <c r="AF133" s="140">
        <v>0</v>
      </c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</row>
    <row r="134" spans="1:60" ht="33.75" outlineLevel="1" x14ac:dyDescent="0.2">
      <c r="A134" s="141"/>
      <c r="B134" s="141"/>
      <c r="C134" s="179" t="s">
        <v>247</v>
      </c>
      <c r="D134" s="150"/>
      <c r="E134" s="155">
        <v>41.97</v>
      </c>
      <c r="F134" s="260"/>
      <c r="G134" s="260"/>
      <c r="H134" s="158"/>
      <c r="I134" s="158"/>
      <c r="J134" s="158"/>
      <c r="K134" s="158"/>
      <c r="L134" s="158"/>
      <c r="M134" s="158"/>
      <c r="N134" s="148"/>
      <c r="O134" s="148"/>
      <c r="P134" s="148"/>
      <c r="Q134" s="148"/>
      <c r="R134" s="148"/>
      <c r="S134" s="148"/>
      <c r="T134" s="149"/>
      <c r="U134" s="148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 t="s">
        <v>123</v>
      </c>
      <c r="AF134" s="140">
        <v>0</v>
      </c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</row>
    <row r="135" spans="1:60" outlineLevel="1" x14ac:dyDescent="0.2">
      <c r="A135" s="141"/>
      <c r="B135" s="141"/>
      <c r="C135" s="179" t="s">
        <v>208</v>
      </c>
      <c r="D135" s="150"/>
      <c r="E135" s="155">
        <v>15.83</v>
      </c>
      <c r="F135" s="260"/>
      <c r="G135" s="260"/>
      <c r="H135" s="158"/>
      <c r="I135" s="158"/>
      <c r="J135" s="158"/>
      <c r="K135" s="158"/>
      <c r="L135" s="158"/>
      <c r="M135" s="158"/>
      <c r="N135" s="148"/>
      <c r="O135" s="148"/>
      <c r="P135" s="148"/>
      <c r="Q135" s="148"/>
      <c r="R135" s="148"/>
      <c r="S135" s="148"/>
      <c r="T135" s="149"/>
      <c r="U135" s="148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 t="s">
        <v>123</v>
      </c>
      <c r="AF135" s="140">
        <v>0</v>
      </c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</row>
    <row r="136" spans="1:60" ht="22.5" outlineLevel="1" x14ac:dyDescent="0.2">
      <c r="A136" s="141"/>
      <c r="B136" s="141"/>
      <c r="C136" s="179" t="s">
        <v>248</v>
      </c>
      <c r="D136" s="150"/>
      <c r="E136" s="155">
        <v>15.7525</v>
      </c>
      <c r="F136" s="260"/>
      <c r="G136" s="260"/>
      <c r="H136" s="158"/>
      <c r="I136" s="158"/>
      <c r="J136" s="158"/>
      <c r="K136" s="158"/>
      <c r="L136" s="158"/>
      <c r="M136" s="158"/>
      <c r="N136" s="148"/>
      <c r="O136" s="148"/>
      <c r="P136" s="148"/>
      <c r="Q136" s="148"/>
      <c r="R136" s="148"/>
      <c r="S136" s="148"/>
      <c r="T136" s="149"/>
      <c r="U136" s="148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 t="s">
        <v>123</v>
      </c>
      <c r="AF136" s="140">
        <v>0</v>
      </c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</row>
    <row r="137" spans="1:60" ht="22.5" outlineLevel="1" x14ac:dyDescent="0.2">
      <c r="A137" s="141"/>
      <c r="B137" s="141"/>
      <c r="C137" s="179" t="s">
        <v>249</v>
      </c>
      <c r="D137" s="150"/>
      <c r="E137" s="155">
        <v>16.359000000000002</v>
      </c>
      <c r="F137" s="260"/>
      <c r="G137" s="260"/>
      <c r="H137" s="158"/>
      <c r="I137" s="158"/>
      <c r="J137" s="158"/>
      <c r="K137" s="158"/>
      <c r="L137" s="158"/>
      <c r="M137" s="158"/>
      <c r="N137" s="148"/>
      <c r="O137" s="148"/>
      <c r="P137" s="148"/>
      <c r="Q137" s="148"/>
      <c r="R137" s="148"/>
      <c r="S137" s="148"/>
      <c r="T137" s="149"/>
      <c r="U137" s="148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 t="s">
        <v>123</v>
      </c>
      <c r="AF137" s="140">
        <v>0</v>
      </c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</row>
    <row r="138" spans="1:60" outlineLevel="1" x14ac:dyDescent="0.2">
      <c r="A138" s="141"/>
      <c r="B138" s="141"/>
      <c r="C138" s="179" t="s">
        <v>250</v>
      </c>
      <c r="D138" s="150"/>
      <c r="E138" s="155">
        <v>28.832999999999998</v>
      </c>
      <c r="F138" s="260"/>
      <c r="G138" s="260"/>
      <c r="H138" s="158"/>
      <c r="I138" s="158"/>
      <c r="J138" s="158"/>
      <c r="K138" s="158"/>
      <c r="L138" s="158"/>
      <c r="M138" s="158"/>
      <c r="N138" s="148"/>
      <c r="O138" s="148"/>
      <c r="P138" s="148"/>
      <c r="Q138" s="148"/>
      <c r="R138" s="148"/>
      <c r="S138" s="148"/>
      <c r="T138" s="149"/>
      <c r="U138" s="148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 t="s">
        <v>123</v>
      </c>
      <c r="AF138" s="140">
        <v>0</v>
      </c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</row>
    <row r="139" spans="1:60" outlineLevel="1" x14ac:dyDescent="0.2">
      <c r="A139" s="141"/>
      <c r="B139" s="141"/>
      <c r="C139" s="179" t="s">
        <v>251</v>
      </c>
      <c r="D139" s="150"/>
      <c r="E139" s="155">
        <v>12.933999999999999</v>
      </c>
      <c r="F139" s="260"/>
      <c r="G139" s="260"/>
      <c r="H139" s="158"/>
      <c r="I139" s="158"/>
      <c r="J139" s="158"/>
      <c r="K139" s="158"/>
      <c r="L139" s="158"/>
      <c r="M139" s="158"/>
      <c r="N139" s="148"/>
      <c r="O139" s="148"/>
      <c r="P139" s="148"/>
      <c r="Q139" s="148"/>
      <c r="R139" s="148"/>
      <c r="S139" s="148"/>
      <c r="T139" s="149"/>
      <c r="U139" s="148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 t="s">
        <v>123</v>
      </c>
      <c r="AF139" s="140">
        <v>0</v>
      </c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</row>
    <row r="140" spans="1:60" ht="22.5" outlineLevel="1" x14ac:dyDescent="0.2">
      <c r="A140" s="141">
        <v>38</v>
      </c>
      <c r="B140" s="141" t="s">
        <v>252</v>
      </c>
      <c r="C140" s="178" t="s">
        <v>285</v>
      </c>
      <c r="D140" s="147" t="s">
        <v>120</v>
      </c>
      <c r="E140" s="154">
        <v>32.027999999999999</v>
      </c>
      <c r="F140" s="157">
        <f>H140+J140</f>
        <v>0</v>
      </c>
      <c r="G140" s="260">
        <f>ROUND(E140*F140,2)</f>
        <v>0</v>
      </c>
      <c r="H140" s="158"/>
      <c r="I140" s="158">
        <f>ROUND(E140*H140,2)</f>
        <v>0</v>
      </c>
      <c r="J140" s="158"/>
      <c r="K140" s="158">
        <f>ROUND(E140*J140,2)</f>
        <v>0</v>
      </c>
      <c r="L140" s="158">
        <v>21</v>
      </c>
      <c r="M140" s="158">
        <f>G140*(1+L140/100)</f>
        <v>0</v>
      </c>
      <c r="N140" s="148">
        <v>5.024E-2</v>
      </c>
      <c r="O140" s="148">
        <f>ROUND(E140*N140,5)</f>
        <v>1.6090899999999999</v>
      </c>
      <c r="P140" s="148">
        <v>0</v>
      </c>
      <c r="Q140" s="148">
        <f>ROUND(E140*P140,5)</f>
        <v>0</v>
      </c>
      <c r="R140" s="148"/>
      <c r="S140" s="148"/>
      <c r="T140" s="149">
        <v>1.589</v>
      </c>
      <c r="U140" s="148">
        <f>ROUND(E140*T140,2)</f>
        <v>50.89</v>
      </c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 t="s">
        <v>121</v>
      </c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</row>
    <row r="141" spans="1:60" outlineLevel="1" x14ac:dyDescent="0.2">
      <c r="A141" s="141"/>
      <c r="B141" s="141"/>
      <c r="C141" s="179" t="s">
        <v>253</v>
      </c>
      <c r="D141" s="150"/>
      <c r="E141" s="155">
        <v>32.027999999999999</v>
      </c>
      <c r="F141" s="260"/>
      <c r="G141" s="260"/>
      <c r="H141" s="158"/>
      <c r="I141" s="158"/>
      <c r="J141" s="158"/>
      <c r="K141" s="158"/>
      <c r="L141" s="158"/>
      <c r="M141" s="158"/>
      <c r="N141" s="148"/>
      <c r="O141" s="148"/>
      <c r="P141" s="148"/>
      <c r="Q141" s="148"/>
      <c r="R141" s="148"/>
      <c r="S141" s="148"/>
      <c r="T141" s="149"/>
      <c r="U141" s="148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 t="s">
        <v>123</v>
      </c>
      <c r="AF141" s="140">
        <v>0</v>
      </c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</row>
    <row r="142" spans="1:60" x14ac:dyDescent="0.2">
      <c r="A142" s="142" t="s">
        <v>116</v>
      </c>
      <c r="B142" s="142" t="s">
        <v>81</v>
      </c>
      <c r="C142" s="180" t="s">
        <v>82</v>
      </c>
      <c r="D142" s="151"/>
      <c r="E142" s="156"/>
      <c r="F142" s="261"/>
      <c r="G142" s="261">
        <f>SUMIF(AE143:AE144,"&lt;&gt;NOR",G143:G144)</f>
        <v>0</v>
      </c>
      <c r="H142" s="159"/>
      <c r="I142" s="159">
        <f>SUM(I143:I144)</f>
        <v>0</v>
      </c>
      <c r="J142" s="159"/>
      <c r="K142" s="159">
        <f>SUM(K143:K144)</f>
        <v>0</v>
      </c>
      <c r="L142" s="159"/>
      <c r="M142" s="159">
        <f>SUM(M143:M144)</f>
        <v>0</v>
      </c>
      <c r="N142" s="152"/>
      <c r="O142" s="152">
        <f>SUM(O143:O144)</f>
        <v>1.8079999999999999E-2</v>
      </c>
      <c r="P142" s="152"/>
      <c r="Q142" s="152">
        <f>SUM(Q143:Q144)</f>
        <v>0</v>
      </c>
      <c r="R142" s="152"/>
      <c r="S142" s="152"/>
      <c r="T142" s="153"/>
      <c r="U142" s="152">
        <f>SUM(U143:U144)</f>
        <v>7.13</v>
      </c>
      <c r="AE142" t="s">
        <v>117</v>
      </c>
    </row>
    <row r="143" spans="1:60" ht="22.5" outlineLevel="1" x14ac:dyDescent="0.2">
      <c r="A143" s="141">
        <v>39</v>
      </c>
      <c r="B143" s="141" t="s">
        <v>254</v>
      </c>
      <c r="C143" s="178" t="s">
        <v>255</v>
      </c>
      <c r="D143" s="147" t="s">
        <v>120</v>
      </c>
      <c r="E143" s="154">
        <v>47.56626</v>
      </c>
      <c r="F143" s="157">
        <f>H143+J143</f>
        <v>0</v>
      </c>
      <c r="G143" s="260">
        <f>ROUND(E143*F143,2)</f>
        <v>0</v>
      </c>
      <c r="H143" s="158"/>
      <c r="I143" s="158">
        <f>ROUND(E143*H143,2)</f>
        <v>0</v>
      </c>
      <c r="J143" s="158"/>
      <c r="K143" s="158">
        <f>ROUND(E143*J143,2)</f>
        <v>0</v>
      </c>
      <c r="L143" s="158">
        <v>21</v>
      </c>
      <c r="M143" s="158">
        <f>G143*(1+L143/100)</f>
        <v>0</v>
      </c>
      <c r="N143" s="148">
        <v>3.8000000000000002E-4</v>
      </c>
      <c r="O143" s="148">
        <f>ROUND(E143*N143,5)</f>
        <v>1.8079999999999999E-2</v>
      </c>
      <c r="P143" s="148">
        <v>0</v>
      </c>
      <c r="Q143" s="148">
        <f>ROUND(E143*P143,5)</f>
        <v>0</v>
      </c>
      <c r="R143" s="148"/>
      <c r="S143" s="148"/>
      <c r="T143" s="149">
        <v>0.15</v>
      </c>
      <c r="U143" s="148">
        <f>ROUND(E143*T143,2)</f>
        <v>7.13</v>
      </c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 t="s">
        <v>121</v>
      </c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</row>
    <row r="144" spans="1:60" outlineLevel="1" x14ac:dyDescent="0.2">
      <c r="A144" s="141"/>
      <c r="B144" s="141"/>
      <c r="C144" s="179" t="s">
        <v>256</v>
      </c>
      <c r="D144" s="150"/>
      <c r="E144" s="155">
        <v>47.56626</v>
      </c>
      <c r="F144" s="260"/>
      <c r="G144" s="260"/>
      <c r="H144" s="158"/>
      <c r="I144" s="158"/>
      <c r="J144" s="158"/>
      <c r="K144" s="158"/>
      <c r="L144" s="158"/>
      <c r="M144" s="158"/>
      <c r="N144" s="148"/>
      <c r="O144" s="148"/>
      <c r="P144" s="148"/>
      <c r="Q144" s="148"/>
      <c r="R144" s="148"/>
      <c r="S144" s="148"/>
      <c r="T144" s="149"/>
      <c r="U144" s="148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 t="s">
        <v>123</v>
      </c>
      <c r="AF144" s="140">
        <v>0</v>
      </c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</row>
    <row r="145" spans="1:60" x14ac:dyDescent="0.2">
      <c r="A145" s="142" t="s">
        <v>116</v>
      </c>
      <c r="B145" s="142" t="s">
        <v>83</v>
      </c>
      <c r="C145" s="180" t="s">
        <v>84</v>
      </c>
      <c r="D145" s="151"/>
      <c r="E145" s="156"/>
      <c r="F145" s="261"/>
      <c r="G145" s="261">
        <f>SUMIF(AE146:AE147,"&lt;&gt;NOR",G146:G147)</f>
        <v>0</v>
      </c>
      <c r="H145" s="159"/>
      <c r="I145" s="159">
        <f>SUM(I146:I147)</f>
        <v>0</v>
      </c>
      <c r="J145" s="159"/>
      <c r="K145" s="159">
        <f>SUM(K146:K147)</f>
        <v>0</v>
      </c>
      <c r="L145" s="159"/>
      <c r="M145" s="159">
        <f>SUM(M146:M147)</f>
        <v>0</v>
      </c>
      <c r="N145" s="152"/>
      <c r="O145" s="152">
        <f>SUM(O146:O147)</f>
        <v>0.24410999999999999</v>
      </c>
      <c r="P145" s="152"/>
      <c r="Q145" s="152">
        <f>SUM(Q146:Q147)</f>
        <v>0</v>
      </c>
      <c r="R145" s="152"/>
      <c r="S145" s="152"/>
      <c r="T145" s="153"/>
      <c r="U145" s="152">
        <f>SUM(U146:U147)</f>
        <v>60.61</v>
      </c>
      <c r="AE145" t="s">
        <v>117</v>
      </c>
    </row>
    <row r="146" spans="1:60" ht="22.5" outlineLevel="1" x14ac:dyDescent="0.2">
      <c r="A146" s="141">
        <v>40</v>
      </c>
      <c r="B146" s="141" t="s">
        <v>257</v>
      </c>
      <c r="C146" s="178" t="s">
        <v>286</v>
      </c>
      <c r="D146" s="147" t="s">
        <v>191</v>
      </c>
      <c r="E146" s="154">
        <v>138.69999999999999</v>
      </c>
      <c r="F146" s="157">
        <f>H146+J146</f>
        <v>0</v>
      </c>
      <c r="G146" s="260">
        <f>ROUND(E146*F146,2)</f>
        <v>0</v>
      </c>
      <c r="H146" s="158"/>
      <c r="I146" s="158">
        <f>ROUND(E146*H146,2)</f>
        <v>0</v>
      </c>
      <c r="J146" s="158"/>
      <c r="K146" s="158">
        <f>ROUND(E146*J146,2)</f>
        <v>0</v>
      </c>
      <c r="L146" s="158">
        <v>21</v>
      </c>
      <c r="M146" s="158">
        <f>G146*(1+L146/100)</f>
        <v>0</v>
      </c>
      <c r="N146" s="148">
        <v>1.7600000000000001E-3</v>
      </c>
      <c r="O146" s="148">
        <f>ROUND(E146*N146,5)</f>
        <v>0.24410999999999999</v>
      </c>
      <c r="P146" s="148">
        <v>0</v>
      </c>
      <c r="Q146" s="148">
        <f>ROUND(E146*P146,5)</f>
        <v>0</v>
      </c>
      <c r="R146" s="148"/>
      <c r="S146" s="148"/>
      <c r="T146" s="149">
        <v>0.437</v>
      </c>
      <c r="U146" s="148">
        <f>ROUND(E146*T146,2)</f>
        <v>60.61</v>
      </c>
      <c r="V146" s="140"/>
      <c r="W146" s="140"/>
      <c r="X146" s="140"/>
      <c r="Y146" s="140"/>
      <c r="Z146" s="140"/>
      <c r="AA146" s="140"/>
      <c r="AB146" s="140"/>
      <c r="AC146" s="140"/>
      <c r="AD146" s="140"/>
      <c r="AE146" s="140" t="s">
        <v>121</v>
      </c>
      <c r="AF146" s="140"/>
      <c r="AG146" s="140"/>
      <c r="AH146" s="140"/>
      <c r="AI146" s="140"/>
      <c r="AJ146" s="140"/>
      <c r="AK146" s="140"/>
      <c r="AL146" s="140"/>
      <c r="AM146" s="140"/>
      <c r="AN146" s="140"/>
      <c r="AO146" s="140"/>
      <c r="AP146" s="140"/>
      <c r="AQ146" s="140"/>
      <c r="AR146" s="140"/>
      <c r="AS146" s="140"/>
      <c r="AT146" s="140"/>
      <c r="AU146" s="140"/>
      <c r="AV146" s="140"/>
      <c r="AW146" s="140"/>
      <c r="AX146" s="140"/>
      <c r="AY146" s="140"/>
      <c r="AZ146" s="140"/>
      <c r="BA146" s="140"/>
      <c r="BB146" s="140"/>
      <c r="BC146" s="140"/>
      <c r="BD146" s="140"/>
      <c r="BE146" s="140"/>
      <c r="BF146" s="140"/>
      <c r="BG146" s="140"/>
      <c r="BH146" s="140"/>
    </row>
    <row r="147" spans="1:60" outlineLevel="1" x14ac:dyDescent="0.2">
      <c r="A147" s="141"/>
      <c r="B147" s="141"/>
      <c r="C147" s="179" t="s">
        <v>258</v>
      </c>
      <c r="D147" s="150"/>
      <c r="E147" s="155">
        <v>138.69999999999999</v>
      </c>
      <c r="F147" s="260"/>
      <c r="G147" s="260"/>
      <c r="H147" s="158"/>
      <c r="I147" s="158"/>
      <c r="J147" s="158"/>
      <c r="K147" s="158"/>
      <c r="L147" s="158"/>
      <c r="M147" s="158"/>
      <c r="N147" s="148"/>
      <c r="O147" s="148"/>
      <c r="P147" s="148"/>
      <c r="Q147" s="148"/>
      <c r="R147" s="148"/>
      <c r="S147" s="148"/>
      <c r="T147" s="149"/>
      <c r="U147" s="148"/>
      <c r="V147" s="140"/>
      <c r="W147" s="140"/>
      <c r="X147" s="140"/>
      <c r="Y147" s="140"/>
      <c r="Z147" s="140"/>
      <c r="AA147" s="140"/>
      <c r="AB147" s="140"/>
      <c r="AC147" s="140"/>
      <c r="AD147" s="140"/>
      <c r="AE147" s="140" t="s">
        <v>123</v>
      </c>
      <c r="AF147" s="140">
        <v>0</v>
      </c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0"/>
      <c r="AW147" s="140"/>
      <c r="AX147" s="140"/>
      <c r="AY147" s="140"/>
      <c r="AZ147" s="140"/>
      <c r="BA147" s="140"/>
      <c r="BB147" s="140"/>
      <c r="BC147" s="140"/>
      <c r="BD147" s="140"/>
      <c r="BE147" s="140"/>
      <c r="BF147" s="140"/>
      <c r="BG147" s="140"/>
      <c r="BH147" s="140"/>
    </row>
    <row r="148" spans="1:60" x14ac:dyDescent="0.2">
      <c r="A148" s="142" t="s">
        <v>116</v>
      </c>
      <c r="B148" s="142" t="s">
        <v>85</v>
      </c>
      <c r="C148" s="180" t="s">
        <v>86</v>
      </c>
      <c r="D148" s="151"/>
      <c r="E148" s="156"/>
      <c r="F148" s="261"/>
      <c r="G148" s="261">
        <f>SUMIF(AE149:AE151,"&lt;&gt;NOR",G149:G151)</f>
        <v>0</v>
      </c>
      <c r="H148" s="159"/>
      <c r="I148" s="159">
        <f>SUM(I149:I151)</f>
        <v>0</v>
      </c>
      <c r="J148" s="159"/>
      <c r="K148" s="159">
        <f>SUM(K149:K151)</f>
        <v>0</v>
      </c>
      <c r="L148" s="159"/>
      <c r="M148" s="159">
        <f>SUM(M149:M151)</f>
        <v>0</v>
      </c>
      <c r="N148" s="152"/>
      <c r="O148" s="152">
        <f>SUM(O149:O151)</f>
        <v>3.0400000000000003E-2</v>
      </c>
      <c r="P148" s="152"/>
      <c r="Q148" s="152">
        <f>SUM(Q149:Q151)</f>
        <v>0</v>
      </c>
      <c r="R148" s="152"/>
      <c r="S148" s="152"/>
      <c r="T148" s="153"/>
      <c r="U148" s="152">
        <f>SUM(U149:U151)</f>
        <v>6</v>
      </c>
      <c r="AE148" t="s">
        <v>117</v>
      </c>
    </row>
    <row r="149" spans="1:60" ht="22.5" outlineLevel="1" x14ac:dyDescent="0.2">
      <c r="A149" s="141">
        <v>41</v>
      </c>
      <c r="B149" s="141" t="s">
        <v>259</v>
      </c>
      <c r="C149" s="178" t="s">
        <v>287</v>
      </c>
      <c r="D149" s="147" t="s">
        <v>188</v>
      </c>
      <c r="E149" s="154">
        <v>6</v>
      </c>
      <c r="F149" s="157">
        <f>H149+J149</f>
        <v>0</v>
      </c>
      <c r="G149" s="260">
        <f>ROUND(E149*F149,2)</f>
        <v>0</v>
      </c>
      <c r="H149" s="158"/>
      <c r="I149" s="158">
        <f>ROUND(E149*H149,2)</f>
        <v>0</v>
      </c>
      <c r="J149" s="158"/>
      <c r="K149" s="158">
        <f>ROUND(E149*J149,2)</f>
        <v>0</v>
      </c>
      <c r="L149" s="158">
        <v>21</v>
      </c>
      <c r="M149" s="158">
        <f>G149*(1+L149/100)</f>
        <v>0</v>
      </c>
      <c r="N149" s="148">
        <v>0</v>
      </c>
      <c r="O149" s="148">
        <f>ROUND(E149*N149,5)</f>
        <v>0</v>
      </c>
      <c r="P149" s="148">
        <v>0</v>
      </c>
      <c r="Q149" s="148">
        <f>ROUND(E149*P149,5)</f>
        <v>0</v>
      </c>
      <c r="R149" s="148"/>
      <c r="S149" s="148"/>
      <c r="T149" s="149">
        <v>1</v>
      </c>
      <c r="U149" s="148">
        <f>ROUND(E149*T149,2)</f>
        <v>6</v>
      </c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 t="s">
        <v>121</v>
      </c>
      <c r="AF149" s="140"/>
      <c r="AG149" s="140"/>
      <c r="AH149" s="140"/>
      <c r="AI149" s="140"/>
      <c r="AJ149" s="140"/>
      <c r="AK149" s="140"/>
      <c r="AL149" s="140"/>
      <c r="AM149" s="140"/>
      <c r="AN149" s="140"/>
      <c r="AO149" s="140"/>
      <c r="AP149" s="140"/>
      <c r="AQ149" s="140"/>
      <c r="AR149" s="140"/>
      <c r="AS149" s="140"/>
      <c r="AT149" s="140"/>
      <c r="AU149" s="140"/>
      <c r="AV149" s="140"/>
      <c r="AW149" s="140"/>
      <c r="AX149" s="140"/>
      <c r="AY149" s="140"/>
      <c r="AZ149" s="140"/>
      <c r="BA149" s="140"/>
      <c r="BB149" s="140"/>
      <c r="BC149" s="140"/>
      <c r="BD149" s="140"/>
      <c r="BE149" s="140"/>
      <c r="BF149" s="140"/>
      <c r="BG149" s="140"/>
      <c r="BH149" s="140"/>
    </row>
    <row r="150" spans="1:60" ht="33.75" outlineLevel="1" x14ac:dyDescent="0.2">
      <c r="A150" s="141">
        <v>42</v>
      </c>
      <c r="B150" s="141" t="s">
        <v>260</v>
      </c>
      <c r="C150" s="178" t="s">
        <v>288</v>
      </c>
      <c r="D150" s="147" t="s">
        <v>188</v>
      </c>
      <c r="E150" s="154">
        <v>2</v>
      </c>
      <c r="F150" s="157">
        <f>H150+J150</f>
        <v>0</v>
      </c>
      <c r="G150" s="260">
        <f>ROUND(E150*F150,2)</f>
        <v>0</v>
      </c>
      <c r="H150" s="158"/>
      <c r="I150" s="158">
        <f>ROUND(E150*H150,2)</f>
        <v>0</v>
      </c>
      <c r="J150" s="158"/>
      <c r="K150" s="158">
        <f>ROUND(E150*J150,2)</f>
        <v>0</v>
      </c>
      <c r="L150" s="158">
        <v>21</v>
      </c>
      <c r="M150" s="158">
        <f>G150*(1+L150/100)</f>
        <v>0</v>
      </c>
      <c r="N150" s="148">
        <v>5.0000000000000001E-3</v>
      </c>
      <c r="O150" s="148">
        <f>ROUND(E150*N150,5)</f>
        <v>0.01</v>
      </c>
      <c r="P150" s="148">
        <v>0</v>
      </c>
      <c r="Q150" s="148">
        <f>ROUND(E150*P150,5)</f>
        <v>0</v>
      </c>
      <c r="R150" s="148"/>
      <c r="S150" s="148"/>
      <c r="T150" s="149">
        <v>0</v>
      </c>
      <c r="U150" s="148">
        <f>ROUND(E150*T150,2)</f>
        <v>0</v>
      </c>
      <c r="V150" s="140"/>
      <c r="W150" s="140"/>
      <c r="X150" s="140"/>
      <c r="Y150" s="140"/>
      <c r="Z150" s="140"/>
      <c r="AA150" s="140"/>
      <c r="AB150" s="140"/>
      <c r="AC150" s="140"/>
      <c r="AD150" s="140"/>
      <c r="AE150" s="140" t="s">
        <v>261</v>
      </c>
      <c r="AF150" s="140"/>
      <c r="AG150" s="140"/>
      <c r="AH150" s="140"/>
      <c r="AI150" s="140"/>
      <c r="AJ150" s="140"/>
      <c r="AK150" s="140"/>
      <c r="AL150" s="140"/>
      <c r="AM150" s="140"/>
      <c r="AN150" s="140"/>
      <c r="AO150" s="140"/>
      <c r="AP150" s="140"/>
      <c r="AQ150" s="140"/>
      <c r="AR150" s="140"/>
      <c r="AS150" s="140"/>
      <c r="AT150" s="140"/>
      <c r="AU150" s="140"/>
      <c r="AV150" s="140"/>
      <c r="AW150" s="140"/>
      <c r="AX150" s="140"/>
      <c r="AY150" s="140"/>
      <c r="AZ150" s="140"/>
      <c r="BA150" s="140"/>
      <c r="BB150" s="140"/>
      <c r="BC150" s="140"/>
      <c r="BD150" s="140"/>
      <c r="BE150" s="140"/>
      <c r="BF150" s="140"/>
      <c r="BG150" s="140"/>
      <c r="BH150" s="140"/>
    </row>
    <row r="151" spans="1:60" ht="22.5" outlineLevel="1" x14ac:dyDescent="0.2">
      <c r="A151" s="141">
        <v>43</v>
      </c>
      <c r="B151" s="141" t="s">
        <v>262</v>
      </c>
      <c r="C151" s="178" t="s">
        <v>263</v>
      </c>
      <c r="D151" s="147" t="s">
        <v>188</v>
      </c>
      <c r="E151" s="154">
        <v>4</v>
      </c>
      <c r="F151" s="157">
        <f>H151+J151</f>
        <v>0</v>
      </c>
      <c r="G151" s="260">
        <f>ROUND(E151*F151,2)</f>
        <v>0</v>
      </c>
      <c r="H151" s="158"/>
      <c r="I151" s="158">
        <f>ROUND(E151*H151,2)</f>
        <v>0</v>
      </c>
      <c r="J151" s="158"/>
      <c r="K151" s="158">
        <f>ROUND(E151*J151,2)</f>
        <v>0</v>
      </c>
      <c r="L151" s="158">
        <v>21</v>
      </c>
      <c r="M151" s="158">
        <f>G151*(1+L151/100)</f>
        <v>0</v>
      </c>
      <c r="N151" s="148">
        <v>5.1000000000000004E-3</v>
      </c>
      <c r="O151" s="148">
        <f>ROUND(E151*N151,5)</f>
        <v>2.0400000000000001E-2</v>
      </c>
      <c r="P151" s="148">
        <v>0</v>
      </c>
      <c r="Q151" s="148">
        <f>ROUND(E151*P151,5)</f>
        <v>0</v>
      </c>
      <c r="R151" s="148"/>
      <c r="S151" s="148"/>
      <c r="T151" s="149">
        <v>0</v>
      </c>
      <c r="U151" s="148">
        <f>ROUND(E151*T151,2)</f>
        <v>0</v>
      </c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 t="s">
        <v>261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0"/>
      <c r="AW151" s="140"/>
      <c r="AX151" s="140"/>
      <c r="AY151" s="140"/>
      <c r="AZ151" s="140"/>
      <c r="BA151" s="140"/>
      <c r="BB151" s="140"/>
      <c r="BC151" s="140"/>
      <c r="BD151" s="140"/>
      <c r="BE151" s="140"/>
      <c r="BF151" s="140"/>
      <c r="BG151" s="140"/>
      <c r="BH151" s="140"/>
    </row>
    <row r="152" spans="1:60" x14ac:dyDescent="0.2">
      <c r="A152" s="142" t="s">
        <v>116</v>
      </c>
      <c r="B152" s="142" t="s">
        <v>87</v>
      </c>
      <c r="C152" s="180" t="s">
        <v>88</v>
      </c>
      <c r="D152" s="151"/>
      <c r="E152" s="156"/>
      <c r="F152" s="261"/>
      <c r="G152" s="261">
        <f>SUMIF(AE153:AE153,"&lt;&gt;NOR",G153:G153)</f>
        <v>0</v>
      </c>
      <c r="H152" s="159"/>
      <c r="I152" s="159">
        <f>SUM(I153:I153)</f>
        <v>0</v>
      </c>
      <c r="J152" s="159"/>
      <c r="K152" s="159">
        <f>SUM(K153:K153)</f>
        <v>0</v>
      </c>
      <c r="L152" s="159"/>
      <c r="M152" s="159">
        <f>SUM(M153:M153)</f>
        <v>0</v>
      </c>
      <c r="N152" s="152"/>
      <c r="O152" s="152">
        <f>SUM(O153:O153)</f>
        <v>0</v>
      </c>
      <c r="P152" s="152"/>
      <c r="Q152" s="152">
        <f>SUM(Q153:Q153)</f>
        <v>0</v>
      </c>
      <c r="R152" s="152"/>
      <c r="S152" s="152"/>
      <c r="T152" s="153"/>
      <c r="U152" s="152">
        <f>SUM(U153:U153)</f>
        <v>0.47</v>
      </c>
      <c r="AE152" t="s">
        <v>117</v>
      </c>
    </row>
    <row r="153" spans="1:60" outlineLevel="1" x14ac:dyDescent="0.2">
      <c r="A153" s="141">
        <v>44</v>
      </c>
      <c r="B153" s="141" t="s">
        <v>264</v>
      </c>
      <c r="C153" s="178" t="s">
        <v>265</v>
      </c>
      <c r="D153" s="147" t="s">
        <v>188</v>
      </c>
      <c r="E153" s="154">
        <v>1</v>
      </c>
      <c r="F153" s="157">
        <f>H153+J153</f>
        <v>0</v>
      </c>
      <c r="G153" s="260">
        <f>ROUND(E153*F153,2)</f>
        <v>0</v>
      </c>
      <c r="H153" s="158"/>
      <c r="I153" s="158">
        <f>ROUND(E153*H153,2)</f>
        <v>0</v>
      </c>
      <c r="J153" s="158"/>
      <c r="K153" s="158">
        <f>ROUND(E153*J153,2)</f>
        <v>0</v>
      </c>
      <c r="L153" s="158">
        <v>21</v>
      </c>
      <c r="M153" s="158">
        <f>G153*(1+L153/100)</f>
        <v>0</v>
      </c>
      <c r="N153" s="148">
        <v>0</v>
      </c>
      <c r="O153" s="148">
        <f>ROUND(E153*N153,5)</f>
        <v>0</v>
      </c>
      <c r="P153" s="148">
        <v>0</v>
      </c>
      <c r="Q153" s="148">
        <f>ROUND(E153*P153,5)</f>
        <v>0</v>
      </c>
      <c r="R153" s="148"/>
      <c r="S153" s="148"/>
      <c r="T153" s="149">
        <v>0.46883000000000002</v>
      </c>
      <c r="U153" s="148">
        <f>ROUND(E153*T153,2)</f>
        <v>0.47</v>
      </c>
      <c r="V153" s="140"/>
      <c r="W153" s="140"/>
      <c r="X153" s="140"/>
      <c r="Y153" s="140"/>
      <c r="Z153" s="140"/>
      <c r="AA153" s="140"/>
      <c r="AB153" s="140"/>
      <c r="AC153" s="140"/>
      <c r="AD153" s="140"/>
      <c r="AE153" s="140" t="s">
        <v>121</v>
      </c>
      <c r="AF153" s="140"/>
      <c r="AG153" s="140"/>
      <c r="AH153" s="140"/>
      <c r="AI153" s="140"/>
      <c r="AJ153" s="140"/>
      <c r="AK153" s="140"/>
      <c r="AL153" s="140"/>
      <c r="AM153" s="140"/>
      <c r="AN153" s="140"/>
      <c r="AO153" s="140"/>
      <c r="AP153" s="140"/>
      <c r="AQ153" s="140"/>
      <c r="AR153" s="140"/>
      <c r="AS153" s="140"/>
      <c r="AT153" s="140"/>
      <c r="AU153" s="140"/>
      <c r="AV153" s="140"/>
      <c r="AW153" s="140"/>
      <c r="AX153" s="140"/>
      <c r="AY153" s="140"/>
      <c r="AZ153" s="140"/>
      <c r="BA153" s="140"/>
      <c r="BB153" s="140"/>
      <c r="BC153" s="140"/>
      <c r="BD153" s="140"/>
      <c r="BE153" s="140"/>
      <c r="BF153" s="140"/>
      <c r="BG153" s="140"/>
      <c r="BH153" s="140"/>
    </row>
    <row r="154" spans="1:60" x14ac:dyDescent="0.2">
      <c r="A154" s="142" t="s">
        <v>116</v>
      </c>
      <c r="B154" s="142" t="s">
        <v>89</v>
      </c>
      <c r="C154" s="180" t="s">
        <v>26</v>
      </c>
      <c r="D154" s="151"/>
      <c r="E154" s="156"/>
      <c r="F154" s="261"/>
      <c r="G154" s="261">
        <f>SUMIF(AE155:AE159,"&lt;&gt;NOR",G155:G159)</f>
        <v>0</v>
      </c>
      <c r="H154" s="159"/>
      <c r="I154" s="159">
        <f>SUM(I155:I159)</f>
        <v>0</v>
      </c>
      <c r="J154" s="159"/>
      <c r="K154" s="159">
        <f>SUM(K155:K159)</f>
        <v>0</v>
      </c>
      <c r="L154" s="159"/>
      <c r="M154" s="159">
        <f>SUM(M155:M159)</f>
        <v>0</v>
      </c>
      <c r="N154" s="152"/>
      <c r="O154" s="152">
        <f>SUM(O155:O159)</f>
        <v>0</v>
      </c>
      <c r="P154" s="152"/>
      <c r="Q154" s="152">
        <f>SUM(Q155:Q159)</f>
        <v>0</v>
      </c>
      <c r="R154" s="152"/>
      <c r="S154" s="152"/>
      <c r="T154" s="153"/>
      <c r="U154" s="152">
        <f>SUM(U155:U159)</f>
        <v>0</v>
      </c>
      <c r="AE154" t="s">
        <v>117</v>
      </c>
    </row>
    <row r="155" spans="1:60" ht="22.5" outlineLevel="1" x14ac:dyDescent="0.2">
      <c r="A155" s="141">
        <v>45</v>
      </c>
      <c r="B155" s="141" t="s">
        <v>266</v>
      </c>
      <c r="C155" s="178" t="s">
        <v>277</v>
      </c>
      <c r="D155" s="147" t="s">
        <v>267</v>
      </c>
      <c r="E155" s="154">
        <v>1</v>
      </c>
      <c r="F155" s="157">
        <f>H155+J155</f>
        <v>0</v>
      </c>
      <c r="G155" s="260">
        <f>ROUND(E155*F155,2)</f>
        <v>0</v>
      </c>
      <c r="H155" s="158"/>
      <c r="I155" s="158">
        <f>ROUND(E155*H155,2)</f>
        <v>0</v>
      </c>
      <c r="J155" s="158"/>
      <c r="K155" s="158">
        <f>ROUND(E155*J155,2)</f>
        <v>0</v>
      </c>
      <c r="L155" s="158">
        <v>21</v>
      </c>
      <c r="M155" s="158">
        <f>G155*(1+L155/100)</f>
        <v>0</v>
      </c>
      <c r="N155" s="148">
        <v>0</v>
      </c>
      <c r="O155" s="148">
        <f>ROUND(E155*N155,5)</f>
        <v>0</v>
      </c>
      <c r="P155" s="148">
        <v>0</v>
      </c>
      <c r="Q155" s="148">
        <f>ROUND(E155*P155,5)</f>
        <v>0</v>
      </c>
      <c r="R155" s="148"/>
      <c r="S155" s="148"/>
      <c r="T155" s="149">
        <v>0</v>
      </c>
      <c r="U155" s="148">
        <f>ROUND(E155*T155,2)</f>
        <v>0</v>
      </c>
      <c r="V155" s="140"/>
      <c r="W155" s="140"/>
      <c r="X155" s="140"/>
      <c r="Y155" s="140"/>
      <c r="Z155" s="140"/>
      <c r="AA155" s="140"/>
      <c r="AB155" s="140"/>
      <c r="AC155" s="140"/>
      <c r="AD155" s="140"/>
      <c r="AE155" s="140" t="s">
        <v>121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0"/>
      <c r="AW155" s="140"/>
      <c r="AX155" s="140"/>
      <c r="AY155" s="140"/>
      <c r="AZ155" s="140"/>
      <c r="BA155" s="140"/>
      <c r="BB155" s="140"/>
      <c r="BC155" s="140"/>
      <c r="BD155" s="140"/>
      <c r="BE155" s="140"/>
      <c r="BF155" s="140"/>
      <c r="BG155" s="140"/>
      <c r="BH155" s="140"/>
    </row>
    <row r="156" spans="1:60" outlineLevel="1" x14ac:dyDescent="0.2">
      <c r="A156" s="141">
        <v>46</v>
      </c>
      <c r="B156" s="141" t="s">
        <v>268</v>
      </c>
      <c r="C156" s="178" t="s">
        <v>278</v>
      </c>
      <c r="D156" s="147" t="s">
        <v>267</v>
      </c>
      <c r="E156" s="154">
        <v>1</v>
      </c>
      <c r="F156" s="157">
        <f>H156+J156</f>
        <v>0</v>
      </c>
      <c r="G156" s="260">
        <f>ROUND(E156*F156,2)</f>
        <v>0</v>
      </c>
      <c r="H156" s="158"/>
      <c r="I156" s="158">
        <f>ROUND(E156*H156,2)</f>
        <v>0</v>
      </c>
      <c r="J156" s="158"/>
      <c r="K156" s="158">
        <f>ROUND(E156*J156,2)</f>
        <v>0</v>
      </c>
      <c r="L156" s="158">
        <v>21</v>
      </c>
      <c r="M156" s="158">
        <f>G156*(1+L156/100)</f>
        <v>0</v>
      </c>
      <c r="N156" s="148">
        <v>0</v>
      </c>
      <c r="O156" s="148">
        <f>ROUND(E156*N156,5)</f>
        <v>0</v>
      </c>
      <c r="P156" s="148">
        <v>0</v>
      </c>
      <c r="Q156" s="148">
        <f>ROUND(E156*P156,5)</f>
        <v>0</v>
      </c>
      <c r="R156" s="148"/>
      <c r="S156" s="148"/>
      <c r="T156" s="149">
        <v>0</v>
      </c>
      <c r="U156" s="148">
        <f>ROUND(E156*T156,2)</f>
        <v>0</v>
      </c>
      <c r="V156" s="140"/>
      <c r="W156" s="140"/>
      <c r="X156" s="140"/>
      <c r="Y156" s="140"/>
      <c r="Z156" s="140"/>
      <c r="AA156" s="140"/>
      <c r="AB156" s="140"/>
      <c r="AC156" s="140"/>
      <c r="AD156" s="140"/>
      <c r="AE156" s="140" t="s">
        <v>121</v>
      </c>
      <c r="AF156" s="140"/>
      <c r="AG156" s="140"/>
      <c r="AH156" s="140"/>
      <c r="AI156" s="140"/>
      <c r="AJ156" s="140"/>
      <c r="AK156" s="140"/>
      <c r="AL156" s="140"/>
      <c r="AM156" s="140"/>
      <c r="AN156" s="140"/>
      <c r="AO156" s="140"/>
      <c r="AP156" s="140"/>
      <c r="AQ156" s="140"/>
      <c r="AR156" s="140"/>
      <c r="AS156" s="140"/>
      <c r="AT156" s="140"/>
      <c r="AU156" s="140"/>
      <c r="AV156" s="140"/>
      <c r="AW156" s="140"/>
      <c r="AX156" s="140"/>
      <c r="AY156" s="140"/>
      <c r="AZ156" s="140"/>
      <c r="BA156" s="140"/>
      <c r="BB156" s="140"/>
      <c r="BC156" s="140"/>
      <c r="BD156" s="140"/>
      <c r="BE156" s="140"/>
      <c r="BF156" s="140"/>
      <c r="BG156" s="140"/>
      <c r="BH156" s="140"/>
    </row>
    <row r="157" spans="1:60" ht="13.9" customHeight="1" outlineLevel="1" x14ac:dyDescent="0.2">
      <c r="A157" s="141">
        <v>47</v>
      </c>
      <c r="B157" s="141" t="s">
        <v>269</v>
      </c>
      <c r="C157" s="178" t="s">
        <v>279</v>
      </c>
      <c r="D157" s="147" t="s">
        <v>267</v>
      </c>
      <c r="E157" s="154">
        <v>1</v>
      </c>
      <c r="F157" s="157">
        <f>H157+J157</f>
        <v>0</v>
      </c>
      <c r="G157" s="260">
        <f>ROUND(E157*F157,2)</f>
        <v>0</v>
      </c>
      <c r="H157" s="158"/>
      <c r="I157" s="158">
        <f>ROUND(E157*H157,2)</f>
        <v>0</v>
      </c>
      <c r="J157" s="158"/>
      <c r="K157" s="158">
        <f>ROUND(E157*J157,2)</f>
        <v>0</v>
      </c>
      <c r="L157" s="158">
        <v>21</v>
      </c>
      <c r="M157" s="158">
        <f>G157*(1+L157/100)</f>
        <v>0</v>
      </c>
      <c r="N157" s="148">
        <v>0</v>
      </c>
      <c r="O157" s="148">
        <f>ROUND(E157*N157,5)</f>
        <v>0</v>
      </c>
      <c r="P157" s="148">
        <v>0</v>
      </c>
      <c r="Q157" s="148">
        <f>ROUND(E157*P157,5)</f>
        <v>0</v>
      </c>
      <c r="R157" s="148"/>
      <c r="S157" s="148"/>
      <c r="T157" s="149">
        <v>0</v>
      </c>
      <c r="U157" s="148">
        <f>ROUND(E157*T157,2)</f>
        <v>0</v>
      </c>
      <c r="V157" s="140"/>
      <c r="W157" s="140"/>
      <c r="X157" s="140"/>
      <c r="Y157" s="140"/>
      <c r="Z157" s="140"/>
      <c r="AA157" s="140"/>
      <c r="AB157" s="140"/>
      <c r="AC157" s="140"/>
      <c r="AD157" s="140"/>
      <c r="AE157" s="140" t="s">
        <v>121</v>
      </c>
      <c r="AF157" s="140"/>
      <c r="AG157" s="140"/>
      <c r="AH157" s="140"/>
      <c r="AI157" s="140"/>
      <c r="AJ157" s="140"/>
      <c r="AK157" s="140"/>
      <c r="AL157" s="140"/>
      <c r="AM157" s="140"/>
      <c r="AN157" s="140"/>
      <c r="AO157" s="140"/>
      <c r="AP157" s="140"/>
      <c r="AQ157" s="140"/>
      <c r="AR157" s="140"/>
      <c r="AS157" s="140"/>
      <c r="AT157" s="140"/>
      <c r="AU157" s="140"/>
      <c r="AV157" s="140"/>
      <c r="AW157" s="140"/>
      <c r="AX157" s="140"/>
      <c r="AY157" s="140"/>
      <c r="AZ157" s="140"/>
      <c r="BA157" s="140"/>
      <c r="BB157" s="140"/>
      <c r="BC157" s="140"/>
      <c r="BD157" s="140"/>
      <c r="BE157" s="140"/>
      <c r="BF157" s="140"/>
      <c r="BG157" s="140"/>
      <c r="BH157" s="140"/>
    </row>
    <row r="158" spans="1:60" ht="33.75" outlineLevel="1" x14ac:dyDescent="0.2">
      <c r="A158" s="141">
        <v>48</v>
      </c>
      <c r="B158" s="141" t="s">
        <v>270</v>
      </c>
      <c r="C158" s="178" t="s">
        <v>295</v>
      </c>
      <c r="D158" s="147" t="s">
        <v>267</v>
      </c>
      <c r="E158" s="154">
        <v>1</v>
      </c>
      <c r="F158" s="157">
        <f>H158+J158</f>
        <v>0</v>
      </c>
      <c r="G158" s="260">
        <f>ROUND(E158*F158,2)</f>
        <v>0</v>
      </c>
      <c r="H158" s="158"/>
      <c r="I158" s="158">
        <f>ROUND(E158*H158,2)</f>
        <v>0</v>
      </c>
      <c r="J158" s="158"/>
      <c r="K158" s="158">
        <f>ROUND(E158*J158,2)</f>
        <v>0</v>
      </c>
      <c r="L158" s="158">
        <v>21</v>
      </c>
      <c r="M158" s="158">
        <f>G158*(1+L158/100)</f>
        <v>0</v>
      </c>
      <c r="N158" s="148">
        <v>0</v>
      </c>
      <c r="O158" s="148">
        <f>ROUND(E158*N158,5)</f>
        <v>0</v>
      </c>
      <c r="P158" s="148">
        <v>0</v>
      </c>
      <c r="Q158" s="148">
        <f>ROUND(E158*P158,5)</f>
        <v>0</v>
      </c>
      <c r="R158" s="148"/>
      <c r="S158" s="148"/>
      <c r="T158" s="149">
        <v>0</v>
      </c>
      <c r="U158" s="148">
        <f>ROUND(E158*T158,2)</f>
        <v>0</v>
      </c>
      <c r="V158" s="140"/>
      <c r="W158" s="140"/>
      <c r="X158" s="140"/>
      <c r="Y158" s="140"/>
      <c r="Z158" s="140"/>
      <c r="AA158" s="140"/>
      <c r="AB158" s="140"/>
      <c r="AC158" s="140"/>
      <c r="AD158" s="140"/>
      <c r="AE158" s="140" t="s">
        <v>121</v>
      </c>
      <c r="AF158" s="140"/>
      <c r="AG158" s="140"/>
      <c r="AH158" s="140"/>
      <c r="AI158" s="140"/>
      <c r="AJ158" s="140"/>
      <c r="AK158" s="140"/>
      <c r="AL158" s="140"/>
      <c r="AM158" s="140"/>
      <c r="AN158" s="140"/>
      <c r="AO158" s="140"/>
      <c r="AP158" s="140"/>
      <c r="AQ158" s="140"/>
      <c r="AR158" s="140"/>
      <c r="AS158" s="140"/>
      <c r="AT158" s="140"/>
      <c r="AU158" s="140"/>
      <c r="AV158" s="140"/>
      <c r="AW158" s="140"/>
      <c r="AX158" s="140"/>
      <c r="AY158" s="140"/>
      <c r="AZ158" s="140"/>
      <c r="BA158" s="140"/>
      <c r="BB158" s="140"/>
      <c r="BC158" s="140"/>
      <c r="BD158" s="140"/>
      <c r="BE158" s="140"/>
      <c r="BF158" s="140"/>
      <c r="BG158" s="140"/>
      <c r="BH158" s="140"/>
    </row>
    <row r="159" spans="1:60" ht="22.5" outlineLevel="1" x14ac:dyDescent="0.2">
      <c r="A159" s="168">
        <v>49</v>
      </c>
      <c r="B159" s="168" t="s">
        <v>271</v>
      </c>
      <c r="C159" s="181" t="s">
        <v>280</v>
      </c>
      <c r="D159" s="169" t="s">
        <v>267</v>
      </c>
      <c r="E159" s="170">
        <v>1</v>
      </c>
      <c r="F159" s="171">
        <v>0</v>
      </c>
      <c r="G159" s="262">
        <f>ROUND(E159*F159,2)</f>
        <v>0</v>
      </c>
      <c r="H159" s="172"/>
      <c r="I159" s="172">
        <f>ROUND(E159*H159,2)</f>
        <v>0</v>
      </c>
      <c r="J159" s="172"/>
      <c r="K159" s="172">
        <f>ROUND(E159*J159,2)</f>
        <v>0</v>
      </c>
      <c r="L159" s="172">
        <v>21</v>
      </c>
      <c r="M159" s="172">
        <f>G159*(1+L159/100)</f>
        <v>0</v>
      </c>
      <c r="N159" s="173">
        <v>0</v>
      </c>
      <c r="O159" s="173">
        <f>ROUND(E159*N159,5)</f>
        <v>0</v>
      </c>
      <c r="P159" s="173">
        <v>0</v>
      </c>
      <c r="Q159" s="173">
        <f>ROUND(E159*P159,5)</f>
        <v>0</v>
      </c>
      <c r="R159" s="173"/>
      <c r="S159" s="173"/>
      <c r="T159" s="174">
        <v>0</v>
      </c>
      <c r="U159" s="173">
        <f>ROUND(E159*T159,2)</f>
        <v>0</v>
      </c>
      <c r="V159" s="140"/>
      <c r="W159" s="140"/>
      <c r="X159" s="140"/>
      <c r="Y159" s="140"/>
      <c r="Z159" s="140"/>
      <c r="AA159" s="140"/>
      <c r="AB159" s="140"/>
      <c r="AC159" s="140"/>
      <c r="AD159" s="140"/>
      <c r="AE159" s="140" t="s">
        <v>121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0"/>
      <c r="AW159" s="140"/>
      <c r="AX159" s="140"/>
      <c r="AY159" s="140"/>
      <c r="AZ159" s="140"/>
      <c r="BA159" s="140"/>
      <c r="BB159" s="140"/>
      <c r="BC159" s="140"/>
      <c r="BD159" s="140"/>
      <c r="BE159" s="140"/>
      <c r="BF159" s="140"/>
      <c r="BG159" s="140"/>
      <c r="BH159" s="140"/>
    </row>
    <row r="160" spans="1:60" x14ac:dyDescent="0.2">
      <c r="A160" s="4"/>
      <c r="B160" s="5" t="s">
        <v>272</v>
      </c>
      <c r="C160" s="182" t="s">
        <v>272</v>
      </c>
      <c r="D160" s="4"/>
      <c r="E160" s="4"/>
      <c r="F160" s="263"/>
      <c r="G160" s="263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AC160">
        <v>12</v>
      </c>
      <c r="AD160">
        <v>21</v>
      </c>
    </row>
    <row r="161" spans="1:31" x14ac:dyDescent="0.2">
      <c r="A161" s="175"/>
      <c r="B161" s="176" t="s">
        <v>28</v>
      </c>
      <c r="C161" s="183" t="s">
        <v>272</v>
      </c>
      <c r="D161" s="177"/>
      <c r="E161" s="177"/>
      <c r="F161" s="264"/>
      <c r="G161" s="265">
        <f>G8+G11+G51+G78+G83+G86+G109+G111+G114+G127+G130+G142+G145+G148+G152+G154</f>
        <v>0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AC161">
        <f>SUMIF(L7:L159,AC160,G7:G159)</f>
        <v>0</v>
      </c>
      <c r="AD161">
        <f>SUMIF(L7:L159,AD160,G7:G159)</f>
        <v>0</v>
      </c>
      <c r="AE161" t="s">
        <v>273</v>
      </c>
    </row>
    <row r="162" spans="1:31" x14ac:dyDescent="0.2">
      <c r="A162" s="4"/>
      <c r="B162" s="5" t="s">
        <v>272</v>
      </c>
      <c r="C162" s="182" t="s">
        <v>272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31" x14ac:dyDescent="0.2">
      <c r="A163" s="4"/>
      <c r="B163" s="5" t="s">
        <v>272</v>
      </c>
      <c r="C163" s="182" t="s">
        <v>272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31" x14ac:dyDescent="0.2">
      <c r="A164" s="258" t="s">
        <v>274</v>
      </c>
      <c r="B164" s="258"/>
      <c r="C164" s="259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31" x14ac:dyDescent="0.2">
      <c r="A165" s="239"/>
      <c r="B165" s="240"/>
      <c r="C165" s="241"/>
      <c r="D165" s="240"/>
      <c r="E165" s="240"/>
      <c r="F165" s="240"/>
      <c r="G165" s="242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AE165" t="s">
        <v>275</v>
      </c>
    </row>
    <row r="166" spans="1:31" x14ac:dyDescent="0.2">
      <c r="A166" s="243"/>
      <c r="B166" s="244"/>
      <c r="C166" s="245"/>
      <c r="D166" s="244"/>
      <c r="E166" s="244"/>
      <c r="F166" s="244"/>
      <c r="G166" s="24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31" x14ac:dyDescent="0.2">
      <c r="A167" s="243"/>
      <c r="B167" s="244"/>
      <c r="C167" s="245"/>
      <c r="D167" s="244"/>
      <c r="E167" s="244"/>
      <c r="F167" s="244"/>
      <c r="G167" s="24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31" x14ac:dyDescent="0.2">
      <c r="A168" s="243"/>
      <c r="B168" s="244"/>
      <c r="C168" s="245"/>
      <c r="D168" s="244"/>
      <c r="E168" s="244"/>
      <c r="F168" s="244"/>
      <c r="G168" s="24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31" x14ac:dyDescent="0.2">
      <c r="A169" s="247"/>
      <c r="B169" s="248"/>
      <c r="C169" s="249"/>
      <c r="D169" s="248"/>
      <c r="E169" s="248"/>
      <c r="F169" s="248"/>
      <c r="G169" s="250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31" x14ac:dyDescent="0.2">
      <c r="A170" s="4"/>
      <c r="B170" s="5" t="s">
        <v>272</v>
      </c>
      <c r="C170" s="182" t="s">
        <v>272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31" x14ac:dyDescent="0.2">
      <c r="C171" s="184"/>
      <c r="AE171" t="s">
        <v>276</v>
      </c>
    </row>
  </sheetData>
  <sheetProtection algorithmName="SHA-512" hashValue="wobHdTfrhwTYfoaS/HrtCD82t6z7lsDNDcf11B4PTTIJeqkOC0m2UxBsPK6jHlBdNKMUsD6M5msykDhieQ2W5Q==" saltValue="iT0KL4naB9oYWljHVOrNLA==" spinCount="100000" sheet="1" objects="1" scenarios="1"/>
  <mergeCells count="6">
    <mergeCell ref="A165:G169"/>
    <mergeCell ref="A1:G1"/>
    <mergeCell ref="C2:G2"/>
    <mergeCell ref="C3:G3"/>
    <mergeCell ref="C4:G4"/>
    <mergeCell ref="A164:C164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Josef Macháček</cp:lastModifiedBy>
  <cp:lastPrinted>2014-02-28T09:52:57Z</cp:lastPrinted>
  <dcterms:created xsi:type="dcterms:W3CDTF">2009-04-08T07:15:50Z</dcterms:created>
  <dcterms:modified xsi:type="dcterms:W3CDTF">2024-12-30T20:14:34Z</dcterms:modified>
</cp:coreProperties>
</file>