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Havlikova\Desktop\Arwen\Motorgas_VH\STRakonice\Finální verze\"/>
    </mc:Choice>
  </mc:AlternateContent>
  <xr:revisionPtr revIDLastSave="0" documentId="13_ncr:1_{ADC96C45-8482-45C1-A9C0-97D7EB8D8E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kapitulace stavby" sheetId="1" r:id="rId1"/>
    <sheet name="SO 01 - Terénní úpravy" sheetId="2" r:id="rId2"/>
    <sheet name="SO 02 A - Zpevněné plochy" sheetId="3" r:id="rId3"/>
    <sheet name="SO 02 B - Vodní prvek" sheetId="4" r:id="rId4"/>
    <sheet name="SO 02 C - Rozvody pitné v..." sheetId="5" r:id="rId5"/>
    <sheet name="SO 03 - Vegetační úpravy" sheetId="6" r:id="rId6"/>
    <sheet name="SO 04 - Mobiliář, oplocen..." sheetId="7" r:id="rId7"/>
    <sheet name="VRN - Vedlejší rozpočtové..." sheetId="8" r:id="rId8"/>
  </sheets>
  <definedNames>
    <definedName name="_xlnm._FilterDatabase" localSheetId="1" hidden="1">'SO 01 - Terénní úpravy'!$C$117:$K$161</definedName>
    <definedName name="_xlnm._FilterDatabase" localSheetId="2" hidden="1">'SO 02 A - Zpevněné plochy'!$C$124:$K$174</definedName>
    <definedName name="_xlnm._FilterDatabase" localSheetId="3" hidden="1">'SO 02 B - Vodní prvek'!$C$133:$K$278</definedName>
    <definedName name="_xlnm._FilterDatabase" localSheetId="4" hidden="1">'SO 02 C - Rozvody pitné v...'!$C$128:$K$189</definedName>
    <definedName name="_xlnm._FilterDatabase" localSheetId="5" hidden="1">'SO 03 - Vegetační úpravy'!$C$135:$K$389</definedName>
    <definedName name="_xlnm._FilterDatabase" localSheetId="6" hidden="1">'SO 04 - Mobiliář, oplocen...'!$C$125:$K$286</definedName>
    <definedName name="_xlnm._FilterDatabase" localSheetId="7" hidden="1">'VRN - Vedlejší rozpočtové...'!$C$119:$K$135</definedName>
    <definedName name="_xlnm.Print_Area" localSheetId="0">'Rekapitulace stavby'!$D$4:$AO$76,'Rekapitulace stavby'!$C$82:$AQ$103</definedName>
    <definedName name="_xlnm.Print_Area" localSheetId="1">'SO 01 - Terénní úpravy'!$C$4:$J$76,'SO 01 - Terénní úpravy'!$C$82:$J$99,'SO 01 - Terénní úpravy'!$C$105:$J$161</definedName>
    <definedName name="_xlnm.Print_Area" localSheetId="2">'SO 02 A - Zpevněné plochy'!$C$4:$J$76,'SO 02 A - Zpevněné plochy'!$C$82:$J$104,'SO 02 A - Zpevněné plochy'!$C$110:$J$174</definedName>
    <definedName name="_xlnm.Print_Area" localSheetId="3">'SO 02 B - Vodní prvek'!$C$4:$J$76,'SO 02 B - Vodní prvek'!$C$82:$J$113,'SO 02 B - Vodní prvek'!$C$119:$J$278</definedName>
    <definedName name="_xlnm.Print_Area" localSheetId="4">'SO 02 C - Rozvody pitné v...'!$C$4:$J$76,'SO 02 C - Rozvody pitné v...'!$C$82:$J$108,'SO 02 C - Rozvody pitné v...'!$C$114:$J$189</definedName>
    <definedName name="_xlnm.Print_Area" localSheetId="5">'SO 03 - Vegetační úpravy'!$C$4:$J$76,'SO 03 - Vegetační úpravy'!$C$82:$J$117,'SO 03 - Vegetační úpravy'!$C$123:$J$389</definedName>
    <definedName name="_xlnm.Print_Area" localSheetId="6">'SO 04 - Mobiliář, oplocen...'!$C$4:$J$76,'SO 04 - Mobiliář, oplocen...'!$C$82:$J$107,'SO 04 - Mobiliář, oplocen...'!$C$113:$J$286</definedName>
    <definedName name="_xlnm.Print_Area" localSheetId="7">'VRN - Vedlejší rozpočtové...'!$C$4:$J$76,'VRN - Vedlejší rozpočtové...'!$C$82:$J$101,'VRN - Vedlejší rozpočtové...'!$C$107:$J$135</definedName>
    <definedName name="_xlnm.Print_Titles" localSheetId="0">'Rekapitulace stavby'!$92:$92</definedName>
    <definedName name="_xlnm.Print_Titles" localSheetId="1">'SO 01 - Terénní úpravy'!$117:$117</definedName>
    <definedName name="_xlnm.Print_Titles" localSheetId="2">'SO 02 A - Zpevněné plochy'!$124:$124</definedName>
    <definedName name="_xlnm.Print_Titles" localSheetId="3">'SO 02 B - Vodní prvek'!$133:$133</definedName>
    <definedName name="_xlnm.Print_Titles" localSheetId="4">'SO 02 C - Rozvody pitné v...'!$128:$128</definedName>
    <definedName name="_xlnm.Print_Titles" localSheetId="5">'SO 03 - Vegetační úpravy'!$135:$135</definedName>
    <definedName name="_xlnm.Print_Titles" localSheetId="6">'SO 04 - Mobiliář, oplocen...'!$125:$125</definedName>
    <definedName name="_xlnm.Print_Titles" localSheetId="7">'VRN - Vedlejší rozpočtové...'!$119:$119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8" i="7" l="1"/>
  <c r="H208" i="7"/>
  <c r="H191" i="7"/>
  <c r="X183" i="7"/>
  <c r="J12" i="2"/>
  <c r="J37" i="8" l="1"/>
  <c r="J36" i="8"/>
  <c r="AY102" i="1"/>
  <c r="J35" i="8"/>
  <c r="AX102" i="1"/>
  <c r="BI135" i="8"/>
  <c r="BH135" i="8"/>
  <c r="BG135" i="8"/>
  <c r="BF135" i="8"/>
  <c r="T135" i="8"/>
  <c r="T134" i="8"/>
  <c r="R135" i="8"/>
  <c r="R134" i="8"/>
  <c r="P135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T122" i="8"/>
  <c r="R123" i="8"/>
  <c r="R122" i="8" s="1"/>
  <c r="P123" i="8"/>
  <c r="P122" i="8" s="1"/>
  <c r="J117" i="8"/>
  <c r="J116" i="8"/>
  <c r="F116" i="8"/>
  <c r="F114" i="8"/>
  <c r="E112" i="8"/>
  <c r="J92" i="8"/>
  <c r="J91" i="8"/>
  <c r="F91" i="8"/>
  <c r="F89" i="8"/>
  <c r="E87" i="8"/>
  <c r="J18" i="8"/>
  <c r="E18" i="8"/>
  <c r="F117" i="8" s="1"/>
  <c r="J17" i="8"/>
  <c r="J12" i="8"/>
  <c r="J89" i="8" s="1"/>
  <c r="E7" i="8"/>
  <c r="E85" i="8" s="1"/>
  <c r="J37" i="7"/>
  <c r="J36" i="7"/>
  <c r="AY101" i="1" s="1"/>
  <c r="J35" i="7"/>
  <c r="AX101" i="1" s="1"/>
  <c r="BI286" i="7"/>
  <c r="BH286" i="7"/>
  <c r="BG286" i="7"/>
  <c r="BF286" i="7"/>
  <c r="T286" i="7"/>
  <c r="T285" i="7" s="1"/>
  <c r="R286" i="7"/>
  <c r="R285" i="7" s="1"/>
  <c r="P286" i="7"/>
  <c r="P285" i="7" s="1"/>
  <c r="BI284" i="7"/>
  <c r="BH284" i="7"/>
  <c r="BG284" i="7"/>
  <c r="BF284" i="7"/>
  <c r="T284" i="7"/>
  <c r="R284" i="7"/>
  <c r="P284" i="7"/>
  <c r="BI283" i="7"/>
  <c r="BH283" i="7"/>
  <c r="BG283" i="7"/>
  <c r="BF283" i="7"/>
  <c r="T283" i="7"/>
  <c r="R283" i="7"/>
  <c r="P283" i="7"/>
  <c r="BI281" i="7"/>
  <c r="BH281" i="7"/>
  <c r="BG281" i="7"/>
  <c r="BF281" i="7"/>
  <c r="T281" i="7"/>
  <c r="R281" i="7"/>
  <c r="P281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63" i="7"/>
  <c r="BH263" i="7"/>
  <c r="BG263" i="7"/>
  <c r="BF263" i="7"/>
  <c r="T263" i="7"/>
  <c r="R263" i="7"/>
  <c r="P263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3" i="7"/>
  <c r="BH213" i="7"/>
  <c r="BG213" i="7"/>
  <c r="BF213" i="7"/>
  <c r="T213" i="7"/>
  <c r="R213" i="7"/>
  <c r="P213" i="7"/>
  <c r="BI209" i="7"/>
  <c r="BH209" i="7"/>
  <c r="BG209" i="7"/>
  <c r="BF209" i="7"/>
  <c r="T209" i="7"/>
  <c r="R209" i="7"/>
  <c r="P209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0" i="7"/>
  <c r="BH200" i="7"/>
  <c r="BG200" i="7"/>
  <c r="BF200" i="7"/>
  <c r="T200" i="7"/>
  <c r="R200" i="7"/>
  <c r="P200" i="7"/>
  <c r="BI196" i="7"/>
  <c r="BH196" i="7"/>
  <c r="BG196" i="7"/>
  <c r="BF196" i="7"/>
  <c r="T196" i="7"/>
  <c r="R196" i="7"/>
  <c r="P196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2" i="7"/>
  <c r="BH182" i="7"/>
  <c r="BG182" i="7"/>
  <c r="BF182" i="7"/>
  <c r="T182" i="7"/>
  <c r="R182" i="7"/>
  <c r="P182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58" i="7"/>
  <c r="BH158" i="7"/>
  <c r="BG158" i="7"/>
  <c r="BF158" i="7"/>
  <c r="T158" i="7"/>
  <c r="R158" i="7"/>
  <c r="P158" i="7"/>
  <c r="BI149" i="7"/>
  <c r="BH149" i="7"/>
  <c r="BG149" i="7"/>
  <c r="BF149" i="7"/>
  <c r="T149" i="7"/>
  <c r="R149" i="7"/>
  <c r="P149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0" i="7"/>
  <c r="BH130" i="7"/>
  <c r="BG130" i="7"/>
  <c r="BF130" i="7"/>
  <c r="T130" i="7"/>
  <c r="R130" i="7"/>
  <c r="P130" i="7"/>
  <c r="J123" i="7"/>
  <c r="J122" i="7"/>
  <c r="F122" i="7"/>
  <c r="F120" i="7"/>
  <c r="E118" i="7"/>
  <c r="J92" i="7"/>
  <c r="J91" i="7"/>
  <c r="F91" i="7"/>
  <c r="F89" i="7"/>
  <c r="E87" i="7"/>
  <c r="J18" i="7"/>
  <c r="E18" i="7"/>
  <c r="F123" i="7" s="1"/>
  <c r="J17" i="7"/>
  <c r="J12" i="7"/>
  <c r="E7" i="7"/>
  <c r="E85" i="7" s="1"/>
  <c r="J37" i="6"/>
  <c r="J36" i="6"/>
  <c r="AY100" i="1" s="1"/>
  <c r="J35" i="6"/>
  <c r="AX100" i="1" s="1"/>
  <c r="BI389" i="6"/>
  <c r="BH389" i="6"/>
  <c r="BG389" i="6"/>
  <c r="BF389" i="6"/>
  <c r="T389" i="6"/>
  <c r="R389" i="6"/>
  <c r="P389" i="6"/>
  <c r="BI388" i="6"/>
  <c r="BH388" i="6"/>
  <c r="BG388" i="6"/>
  <c r="BF388" i="6"/>
  <c r="T388" i="6"/>
  <c r="R388" i="6"/>
  <c r="P388" i="6"/>
  <c r="BI385" i="6"/>
  <c r="BH385" i="6"/>
  <c r="BG385" i="6"/>
  <c r="BF385" i="6"/>
  <c r="T385" i="6"/>
  <c r="R385" i="6"/>
  <c r="P385" i="6"/>
  <c r="BI383" i="6"/>
  <c r="BH383" i="6"/>
  <c r="BG383" i="6"/>
  <c r="BF383" i="6"/>
  <c r="T383" i="6"/>
  <c r="R383" i="6"/>
  <c r="P383" i="6"/>
  <c r="BI382" i="6"/>
  <c r="BH382" i="6"/>
  <c r="BG382" i="6"/>
  <c r="BF382" i="6"/>
  <c r="T382" i="6"/>
  <c r="R382" i="6"/>
  <c r="P382" i="6"/>
  <c r="BI381" i="6"/>
  <c r="BH381" i="6"/>
  <c r="BG381" i="6"/>
  <c r="BF381" i="6"/>
  <c r="T381" i="6"/>
  <c r="R381" i="6"/>
  <c r="P381" i="6"/>
  <c r="BI380" i="6"/>
  <c r="BH380" i="6"/>
  <c r="BG380" i="6"/>
  <c r="BF380" i="6"/>
  <c r="T380" i="6"/>
  <c r="R380" i="6"/>
  <c r="P380" i="6"/>
  <c r="BI379" i="6"/>
  <c r="BH379" i="6"/>
  <c r="BG379" i="6"/>
  <c r="BF379" i="6"/>
  <c r="T379" i="6"/>
  <c r="R379" i="6"/>
  <c r="P379" i="6"/>
  <c r="BI378" i="6"/>
  <c r="BH378" i="6"/>
  <c r="BG378" i="6"/>
  <c r="BF378" i="6"/>
  <c r="T378" i="6"/>
  <c r="R378" i="6"/>
  <c r="P378" i="6"/>
  <c r="BI377" i="6"/>
  <c r="BH377" i="6"/>
  <c r="BG377" i="6"/>
  <c r="BF377" i="6"/>
  <c r="T377" i="6"/>
  <c r="R377" i="6"/>
  <c r="P377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6" i="6"/>
  <c r="BH366" i="6"/>
  <c r="BG366" i="6"/>
  <c r="BF366" i="6"/>
  <c r="T366" i="6"/>
  <c r="R366" i="6"/>
  <c r="P366" i="6"/>
  <c r="BI365" i="6"/>
  <c r="BH365" i="6"/>
  <c r="BG365" i="6"/>
  <c r="BF365" i="6"/>
  <c r="T365" i="6"/>
  <c r="R365" i="6"/>
  <c r="P365" i="6"/>
  <c r="BI363" i="6"/>
  <c r="BH363" i="6"/>
  <c r="BG363" i="6"/>
  <c r="BF363" i="6"/>
  <c r="T363" i="6"/>
  <c r="R363" i="6"/>
  <c r="P363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5" i="6"/>
  <c r="BH355" i="6"/>
  <c r="BG355" i="6"/>
  <c r="BF355" i="6"/>
  <c r="T355" i="6"/>
  <c r="R355" i="6"/>
  <c r="P355" i="6"/>
  <c r="BI350" i="6"/>
  <c r="BH350" i="6"/>
  <c r="BG350" i="6"/>
  <c r="BF350" i="6"/>
  <c r="T350" i="6"/>
  <c r="R350" i="6"/>
  <c r="P350" i="6"/>
  <c r="BI349" i="6"/>
  <c r="BH349" i="6"/>
  <c r="BG349" i="6"/>
  <c r="BF349" i="6"/>
  <c r="T349" i="6"/>
  <c r="R349" i="6"/>
  <c r="P349" i="6"/>
  <c r="BI345" i="6"/>
  <c r="BH345" i="6"/>
  <c r="BG345" i="6"/>
  <c r="BF345" i="6"/>
  <c r="T345" i="6"/>
  <c r="R345" i="6"/>
  <c r="P345" i="6"/>
  <c r="BI344" i="6"/>
  <c r="BH344" i="6"/>
  <c r="BG344" i="6"/>
  <c r="BF344" i="6"/>
  <c r="T344" i="6"/>
  <c r="R344" i="6"/>
  <c r="P344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5" i="6"/>
  <c r="BH335" i="6"/>
  <c r="BG335" i="6"/>
  <c r="BF335" i="6"/>
  <c r="T335" i="6"/>
  <c r="R335" i="6"/>
  <c r="P335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19" i="6"/>
  <c r="BH319" i="6"/>
  <c r="BG319" i="6"/>
  <c r="BF319" i="6"/>
  <c r="T319" i="6"/>
  <c r="R319" i="6"/>
  <c r="P319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0" i="6"/>
  <c r="BH190" i="6"/>
  <c r="BG190" i="6"/>
  <c r="BF190" i="6"/>
  <c r="T190" i="6"/>
  <c r="R190" i="6"/>
  <c r="P190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J132" i="6"/>
  <c r="F132" i="6"/>
  <c r="F130" i="6"/>
  <c r="E128" i="6"/>
  <c r="J91" i="6"/>
  <c r="F91" i="6"/>
  <c r="F89" i="6"/>
  <c r="E87" i="6"/>
  <c r="J24" i="6"/>
  <c r="E24" i="6"/>
  <c r="J133" i="6" s="1"/>
  <c r="J23" i="6"/>
  <c r="J18" i="6"/>
  <c r="E18" i="6"/>
  <c r="F133" i="6" s="1"/>
  <c r="J17" i="6"/>
  <c r="J12" i="6"/>
  <c r="J130" i="6" s="1"/>
  <c r="E7" i="6"/>
  <c r="E126" i="6" s="1"/>
  <c r="J39" i="5"/>
  <c r="J38" i="5"/>
  <c r="AY99" i="1" s="1"/>
  <c r="J37" i="5"/>
  <c r="AX99" i="1"/>
  <c r="BI189" i="5"/>
  <c r="BH189" i="5"/>
  <c r="BG189" i="5"/>
  <c r="BF189" i="5"/>
  <c r="T189" i="5"/>
  <c r="T188" i="5" s="1"/>
  <c r="T187" i="5" s="1"/>
  <c r="R189" i="5"/>
  <c r="R188" i="5" s="1"/>
  <c r="R187" i="5" s="1"/>
  <c r="P189" i="5"/>
  <c r="P188" i="5" s="1"/>
  <c r="P187" i="5" s="1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T174" i="5"/>
  <c r="R175" i="5"/>
  <c r="R174" i="5" s="1"/>
  <c r="P175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T138" i="5" s="1"/>
  <c r="R139" i="5"/>
  <c r="R138" i="5"/>
  <c r="P139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J126" i="5"/>
  <c r="J125" i="5"/>
  <c r="F125" i="5"/>
  <c r="F123" i="5"/>
  <c r="E121" i="5"/>
  <c r="J94" i="5"/>
  <c r="J93" i="5"/>
  <c r="F93" i="5"/>
  <c r="F91" i="5"/>
  <c r="E89" i="5"/>
  <c r="J20" i="5"/>
  <c r="E20" i="5"/>
  <c r="F126" i="5" s="1"/>
  <c r="J19" i="5"/>
  <c r="J14" i="5"/>
  <c r="J123" i="5" s="1"/>
  <c r="E7" i="5"/>
  <c r="E85" i="5" s="1"/>
  <c r="J39" i="4"/>
  <c r="J38" i="4"/>
  <c r="AY98" i="1" s="1"/>
  <c r="J37" i="4"/>
  <c r="AX98" i="1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T218" i="4"/>
  <c r="R219" i="4"/>
  <c r="R218" i="4" s="1"/>
  <c r="P219" i="4"/>
  <c r="P218" i="4" s="1"/>
  <c r="BI216" i="4"/>
  <c r="BH216" i="4"/>
  <c r="BG216" i="4"/>
  <c r="BF216" i="4"/>
  <c r="T216" i="4"/>
  <c r="T215" i="4" s="1"/>
  <c r="R216" i="4"/>
  <c r="R215" i="4"/>
  <c r="P216" i="4"/>
  <c r="P215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T204" i="4" s="1"/>
  <c r="R205" i="4"/>
  <c r="R204" i="4" s="1"/>
  <c r="P205" i="4"/>
  <c r="P204" i="4" s="1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J131" i="4"/>
  <c r="J130" i="4"/>
  <c r="F130" i="4"/>
  <c r="F128" i="4"/>
  <c r="E126" i="4"/>
  <c r="J94" i="4"/>
  <c r="J93" i="4"/>
  <c r="F93" i="4"/>
  <c r="F91" i="4"/>
  <c r="E89" i="4"/>
  <c r="J20" i="4"/>
  <c r="E20" i="4"/>
  <c r="F131" i="4" s="1"/>
  <c r="J19" i="4"/>
  <c r="J14" i="4"/>
  <c r="J91" i="4" s="1"/>
  <c r="E7" i="4"/>
  <c r="E122" i="4" s="1"/>
  <c r="J39" i="3"/>
  <c r="J38" i="3"/>
  <c r="AY97" i="1" s="1"/>
  <c r="J37" i="3"/>
  <c r="AX97" i="1"/>
  <c r="BI174" i="3"/>
  <c r="BH174" i="3"/>
  <c r="BG174" i="3"/>
  <c r="BF174" i="3"/>
  <c r="T174" i="3"/>
  <c r="T173" i="3" s="1"/>
  <c r="R174" i="3"/>
  <c r="R173" i="3"/>
  <c r="P174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T127" i="3"/>
  <c r="R128" i="3"/>
  <c r="R127" i="3" s="1"/>
  <c r="P128" i="3"/>
  <c r="P127" i="3" s="1"/>
  <c r="J122" i="3"/>
  <c r="J121" i="3"/>
  <c r="F121" i="3"/>
  <c r="F119" i="3"/>
  <c r="E117" i="3"/>
  <c r="J94" i="3"/>
  <c r="J93" i="3"/>
  <c r="F93" i="3"/>
  <c r="F91" i="3"/>
  <c r="E89" i="3"/>
  <c r="J20" i="3"/>
  <c r="E20" i="3"/>
  <c r="F94" i="3"/>
  <c r="J19" i="3"/>
  <c r="J14" i="3"/>
  <c r="J91" i="3" s="1"/>
  <c r="E7" i="3"/>
  <c r="E113" i="3" s="1"/>
  <c r="J37" i="2"/>
  <c r="J36" i="2"/>
  <c r="AY95" i="1" s="1"/>
  <c r="J35" i="2"/>
  <c r="AX95" i="1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 s="1"/>
  <c r="J17" i="2"/>
  <c r="J112" i="2"/>
  <c r="E7" i="2"/>
  <c r="E108" i="2" s="1"/>
  <c r="L90" i="1"/>
  <c r="AM90" i="1"/>
  <c r="AM89" i="1"/>
  <c r="L89" i="1"/>
  <c r="L87" i="1"/>
  <c r="L85" i="1"/>
  <c r="L84" i="1"/>
  <c r="J152" i="2"/>
  <c r="BK126" i="2"/>
  <c r="J160" i="2"/>
  <c r="J158" i="2"/>
  <c r="J156" i="2"/>
  <c r="BK148" i="2"/>
  <c r="J146" i="2"/>
  <c r="J144" i="2"/>
  <c r="BK140" i="2"/>
  <c r="J138" i="2"/>
  <c r="BK132" i="2"/>
  <c r="BK150" i="2"/>
  <c r="BK164" i="3"/>
  <c r="J149" i="3"/>
  <c r="BK140" i="3"/>
  <c r="BK133" i="3"/>
  <c r="BK174" i="3"/>
  <c r="J168" i="3"/>
  <c r="BK156" i="3"/>
  <c r="J147" i="3"/>
  <c r="J128" i="3"/>
  <c r="J169" i="3"/>
  <c r="J162" i="3"/>
  <c r="BK149" i="3"/>
  <c r="J140" i="3"/>
  <c r="BK276" i="4"/>
  <c r="J272" i="4"/>
  <c r="BK253" i="4"/>
  <c r="BK244" i="4"/>
  <c r="J238" i="4"/>
  <c r="J212" i="4"/>
  <c r="BK202" i="4"/>
  <c r="J157" i="4"/>
  <c r="J147" i="4"/>
  <c r="J276" i="4"/>
  <c r="BK270" i="4"/>
  <c r="BK247" i="4"/>
  <c r="BK236" i="4"/>
  <c r="BK228" i="4"/>
  <c r="J202" i="4"/>
  <c r="J197" i="4"/>
  <c r="BK179" i="4"/>
  <c r="J173" i="4"/>
  <c r="BK165" i="4"/>
  <c r="BK152" i="4"/>
  <c r="J143" i="4"/>
  <c r="J270" i="4"/>
  <c r="J261" i="4"/>
  <c r="BK234" i="4"/>
  <c r="J216" i="4"/>
  <c r="J208" i="4"/>
  <c r="J194" i="4"/>
  <c r="BK183" i="4"/>
  <c r="BK141" i="4"/>
  <c r="BK261" i="4"/>
  <c r="BK249" i="4"/>
  <c r="J242" i="4"/>
  <c r="J222" i="4"/>
  <c r="BK212" i="4"/>
  <c r="J205" i="4"/>
  <c r="J177" i="4"/>
  <c r="J163" i="4"/>
  <c r="J149" i="4"/>
  <c r="J137" i="4"/>
  <c r="J183" i="5"/>
  <c r="BK178" i="5"/>
  <c r="BK170" i="5"/>
  <c r="J158" i="5"/>
  <c r="BK150" i="5"/>
  <c r="BK139" i="5"/>
  <c r="BK132" i="5"/>
  <c r="BK183" i="5"/>
  <c r="J179" i="5"/>
  <c r="J166" i="5"/>
  <c r="J160" i="5"/>
  <c r="BK154" i="5"/>
  <c r="BK143" i="5"/>
  <c r="J134" i="5"/>
  <c r="BK184" i="5"/>
  <c r="J175" i="5"/>
  <c r="BK162" i="5"/>
  <c r="J150" i="5"/>
  <c r="J389" i="6"/>
  <c r="BK385" i="6"/>
  <c r="J379" i="6"/>
  <c r="BK374" i="6"/>
  <c r="BK363" i="6"/>
  <c r="J349" i="6"/>
  <c r="BK341" i="6"/>
  <c r="J325" i="6"/>
  <c r="BK313" i="6"/>
  <c r="BK299" i="6"/>
  <c r="BK291" i="6"/>
  <c r="BK287" i="6"/>
  <c r="BK286" i="6"/>
  <c r="BK263" i="6"/>
  <c r="J258" i="6"/>
  <c r="J247" i="6"/>
  <c r="J225" i="6"/>
  <c r="J218" i="6"/>
  <c r="J209" i="6"/>
  <c r="J205" i="6"/>
  <c r="J190" i="6"/>
  <c r="BK179" i="6"/>
  <c r="J173" i="6"/>
  <c r="BK163" i="6"/>
  <c r="BK142" i="6"/>
  <c r="BK381" i="6"/>
  <c r="J291" i="6"/>
  <c r="J286" i="6"/>
  <c r="J273" i="6"/>
  <c r="J266" i="6"/>
  <c r="BK260" i="6"/>
  <c r="J251" i="6"/>
  <c r="BK237" i="6"/>
  <c r="J230" i="6"/>
  <c r="BK215" i="6"/>
  <c r="J201" i="6"/>
  <c r="J195" i="6"/>
  <c r="J157" i="6"/>
  <c r="BK141" i="6"/>
  <c r="J382" i="6"/>
  <c r="J376" i="6"/>
  <c r="BK365" i="6"/>
  <c r="BK345" i="6"/>
  <c r="J335" i="6"/>
  <c r="J323" i="6"/>
  <c r="BK319" i="6"/>
  <c r="BK312" i="6"/>
  <c r="BK297" i="6"/>
  <c r="J287" i="6"/>
  <c r="BK273" i="6"/>
  <c r="J268" i="6"/>
  <c r="BK251" i="6"/>
  <c r="J244" i="6"/>
  <c r="BK239" i="6"/>
  <c r="BK221" i="6"/>
  <c r="J215" i="6"/>
  <c r="BK206" i="6"/>
  <c r="BK197" i="6"/>
  <c r="BK182" i="6"/>
  <c r="BK176" i="6"/>
  <c r="J167" i="6"/>
  <c r="BK153" i="6"/>
  <c r="BK380" i="6"/>
  <c r="BK368" i="6"/>
  <c r="J361" i="6"/>
  <c r="BK337" i="6"/>
  <c r="BK324" i="6"/>
  <c r="J319" i="6"/>
  <c r="BK300" i="6"/>
  <c r="J294" i="6"/>
  <c r="J283" i="6"/>
  <c r="BK270" i="6"/>
  <c r="J263" i="6"/>
  <c r="BK256" i="6"/>
  <c r="BK244" i="6"/>
  <c r="J241" i="6"/>
  <c r="J235" i="6"/>
  <c r="J226" i="6"/>
  <c r="BK219" i="6"/>
  <c r="BK201" i="6"/>
  <c r="BK186" i="6"/>
  <c r="J177" i="6"/>
  <c r="J168" i="6"/>
  <c r="BK161" i="6"/>
  <c r="J149" i="6"/>
  <c r="J141" i="6"/>
  <c r="J281" i="7"/>
  <c r="BK271" i="7"/>
  <c r="J267" i="7"/>
  <c r="J261" i="7"/>
  <c r="J257" i="7"/>
  <c r="J254" i="7"/>
  <c r="BK252" i="7"/>
  <c r="BK248" i="7"/>
  <c r="BK240" i="7"/>
  <c r="J232" i="7"/>
  <c r="J213" i="7"/>
  <c r="BK204" i="7"/>
  <c r="J188" i="7"/>
  <c r="J172" i="7"/>
  <c r="BK149" i="7"/>
  <c r="BK281" i="7"/>
  <c r="BK270" i="7"/>
  <c r="BK265" i="7"/>
  <c r="J252" i="7"/>
  <c r="J243" i="7"/>
  <c r="BK236" i="7"/>
  <c r="BK224" i="7"/>
  <c r="J219" i="7"/>
  <c r="BK200" i="7"/>
  <c r="BK186" i="7"/>
  <c r="BK167" i="7"/>
  <c r="BK139" i="7"/>
  <c r="BK269" i="7"/>
  <c r="BK257" i="7"/>
  <c r="J248" i="7"/>
  <c r="J240" i="7"/>
  <c r="J228" i="7"/>
  <c r="BK220" i="7"/>
  <c r="J200" i="7"/>
  <c r="J182" i="7"/>
  <c r="BK174" i="7"/>
  <c r="J169" i="7"/>
  <c r="BK130" i="7"/>
  <c r="BK286" i="7"/>
  <c r="J286" i="7"/>
  <c r="BK284" i="7"/>
  <c r="BK277" i="7"/>
  <c r="J275" i="7"/>
  <c r="J273" i="7"/>
  <c r="J271" i="7"/>
  <c r="J265" i="7"/>
  <c r="J263" i="7"/>
  <c r="J259" i="7"/>
  <c r="BK255" i="7"/>
  <c r="BK254" i="7"/>
  <c r="J250" i="7"/>
  <c r="J245" i="7"/>
  <c r="BK239" i="7"/>
  <c r="J238" i="7"/>
  <c r="BK226" i="7"/>
  <c r="BK219" i="7"/>
  <c r="BK172" i="7"/>
  <c r="J130" i="7"/>
  <c r="J131" i="8"/>
  <c r="J127" i="8"/>
  <c r="J126" i="8"/>
  <c r="BK128" i="8"/>
  <c r="BK132" i="8"/>
  <c r="BK160" i="2"/>
  <c r="J132" i="2"/>
  <c r="AS96" i="1"/>
  <c r="J154" i="2"/>
  <c r="BK146" i="2"/>
  <c r="BK142" i="2"/>
  <c r="J140" i="2"/>
  <c r="BK136" i="2"/>
  <c r="J126" i="2"/>
  <c r="J150" i="2"/>
  <c r="BK162" i="3"/>
  <c r="BK151" i="3"/>
  <c r="BK145" i="3"/>
  <c r="BK138" i="3"/>
  <c r="J131" i="3"/>
  <c r="J171" i="3"/>
  <c r="J166" i="3"/>
  <c r="J154" i="3"/>
  <c r="BK135" i="3"/>
  <c r="J174" i="3"/>
  <c r="BK168" i="3"/>
  <c r="BK159" i="3"/>
  <c r="J145" i="3"/>
  <c r="J138" i="3"/>
  <c r="BK274" i="4"/>
  <c r="J255" i="4"/>
  <c r="J249" i="4"/>
  <c r="J240" i="4"/>
  <c r="J226" i="4"/>
  <c r="BK205" i="4"/>
  <c r="J170" i="4"/>
  <c r="BK143" i="4"/>
  <c r="BK272" i="4"/>
  <c r="J264" i="4"/>
  <c r="BK238" i="4"/>
  <c r="BK232" i="4"/>
  <c r="J219" i="4"/>
  <c r="BK194" i="4"/>
  <c r="BK177" i="4"/>
  <c r="BK170" i="4"/>
  <c r="J161" i="4"/>
  <c r="J145" i="4"/>
  <c r="BK137" i="4"/>
  <c r="J265" i="4"/>
  <c r="J251" i="4"/>
  <c r="BK226" i="4"/>
  <c r="J210" i="4"/>
  <c r="J199" i="4"/>
  <c r="BK191" i="4"/>
  <c r="J175" i="4"/>
  <c r="BK264" i="4"/>
  <c r="J253" i="4"/>
  <c r="J244" i="4"/>
  <c r="BK240" i="4"/>
  <c r="BK216" i="4"/>
  <c r="BK208" i="4"/>
  <c r="BK187" i="4"/>
  <c r="BK168" i="4"/>
  <c r="BK161" i="4"/>
  <c r="J152" i="4"/>
  <c r="J139" i="4"/>
  <c r="J186" i="5"/>
  <c r="BK179" i="5"/>
  <c r="J172" i="5"/>
  <c r="BK164" i="5"/>
  <c r="J156" i="5"/>
  <c r="BK152" i="5"/>
  <c r="J143" i="5"/>
  <c r="BK134" i="5"/>
  <c r="J184" i="5"/>
  <c r="J178" i="5"/>
  <c r="BK168" i="5"/>
  <c r="J162" i="5"/>
  <c r="J147" i="5"/>
  <c r="J136" i="5"/>
  <c r="BK186" i="5"/>
  <c r="J180" i="5"/>
  <c r="BK166" i="5"/>
  <c r="J152" i="5"/>
  <c r="BK147" i="5"/>
  <c r="BK388" i="6"/>
  <c r="J383" i="6"/>
  <c r="BK376" i="6"/>
  <c r="J367" i="6"/>
  <c r="J350" i="6"/>
  <c r="J344" i="6"/>
  <c r="J338" i="6"/>
  <c r="J314" i="6"/>
  <c r="BK304" i="6"/>
  <c r="J296" i="6"/>
  <c r="BK283" i="6"/>
  <c r="J260" i="6"/>
  <c r="J256" i="6"/>
  <c r="J239" i="6"/>
  <c r="BK224" i="6"/>
  <c r="BK222" i="6"/>
  <c r="BK214" i="6"/>
  <c r="J206" i="6"/>
  <c r="BK194" i="6"/>
  <c r="BK181" i="6"/>
  <c r="J176" i="6"/>
  <c r="BK168" i="6"/>
  <c r="BK162" i="6"/>
  <c r="J380" i="6"/>
  <c r="J374" i="6"/>
  <c r="BK367" i="6"/>
  <c r="J366" i="6"/>
  <c r="J363" i="6"/>
  <c r="BK361" i="6"/>
  <c r="BK357" i="6"/>
  <c r="BK355" i="6"/>
  <c r="BK350" i="6"/>
  <c r="BK349" i="6"/>
  <c r="BK344" i="6"/>
  <c r="J341" i="6"/>
  <c r="J337" i="6"/>
  <c r="BK335" i="6"/>
  <c r="J330" i="6"/>
  <c r="BK329" i="6"/>
  <c r="J324" i="6"/>
  <c r="BK321" i="6"/>
  <c r="BK318" i="6"/>
  <c r="BK316" i="6"/>
  <c r="BK314" i="6"/>
  <c r="J313" i="6"/>
  <c r="J310" i="6"/>
  <c r="J297" i="6"/>
  <c r="BK289" i="6"/>
  <c r="J277" i="6"/>
  <c r="J265" i="6"/>
  <c r="J259" i="6"/>
  <c r="BK250" i="6"/>
  <c r="J248" i="6"/>
  <c r="J234" i="6"/>
  <c r="J224" i="6"/>
  <c r="J220" i="6"/>
  <c r="BK205" i="6"/>
  <c r="BK149" i="6"/>
  <c r="J144" i="6"/>
  <c r="J378" i="6"/>
  <c r="BK373" i="6"/>
  <c r="BK359" i="6"/>
  <c r="BK343" i="6"/>
  <c r="BK325" i="6"/>
  <c r="J321" i="6"/>
  <c r="J316" i="6"/>
  <c r="J304" i="6"/>
  <c r="BK294" i="6"/>
  <c r="BK278" i="6"/>
  <c r="J272" i="6"/>
  <c r="BK265" i="6"/>
  <c r="BK252" i="6"/>
  <c r="BK248" i="6"/>
  <c r="BK241" i="6"/>
  <c r="J222" i="6"/>
  <c r="J219" i="6"/>
  <c r="BK212" i="6"/>
  <c r="BK199" i="6"/>
  <c r="BK190" i="6"/>
  <c r="J181" i="6"/>
  <c r="J175" i="6"/>
  <c r="J163" i="6"/>
  <c r="BK383" i="6"/>
  <c r="BK379" i="6"/>
  <c r="BK366" i="6"/>
  <c r="J359" i="6"/>
  <c r="BK338" i="6"/>
  <c r="J329" i="6"/>
  <c r="BK310" i="6"/>
  <c r="J299" i="6"/>
  <c r="J293" i="6"/>
  <c r="J278" i="6"/>
  <c r="J271" i="6"/>
  <c r="BK268" i="6"/>
  <c r="J261" i="6"/>
  <c r="J250" i="6"/>
  <c r="BK243" i="6"/>
  <c r="J237" i="6"/>
  <c r="BK230" i="6"/>
  <c r="BK220" i="6"/>
  <c r="BK208" i="6"/>
  <c r="BK195" i="6"/>
  <c r="J179" i="6"/>
  <c r="J172" i="6"/>
  <c r="BK165" i="6"/>
  <c r="J153" i="6"/>
  <c r="J142" i="6"/>
  <c r="BK140" i="6"/>
  <c r="BK276" i="7"/>
  <c r="J270" i="7"/>
  <c r="BK263" i="7"/>
  <c r="BK258" i="7"/>
  <c r="J256" i="7"/>
  <c r="BK253" i="7"/>
  <c r="J251" i="7"/>
  <c r="J239" i="7"/>
  <c r="J226" i="7"/>
  <c r="J196" i="7"/>
  <c r="J175" i="7"/>
  <c r="J170" i="7"/>
  <c r="J140" i="7"/>
  <c r="J277" i="7"/>
  <c r="J269" i="7"/>
  <c r="J258" i="7"/>
  <c r="BK251" i="7"/>
  <c r="J241" i="7"/>
  <c r="BK228" i="7"/>
  <c r="J225" i="7"/>
  <c r="J220" i="7"/>
  <c r="J205" i="7"/>
  <c r="BK188" i="7"/>
  <c r="BK178" i="7"/>
  <c r="J158" i="7"/>
  <c r="J284" i="7"/>
  <c r="J276" i="7"/>
  <c r="BK261" i="7"/>
  <c r="BK256" i="7"/>
  <c r="BK243" i="7"/>
  <c r="J236" i="7"/>
  <c r="BK230" i="7"/>
  <c r="BK225" i="7"/>
  <c r="BK205" i="7"/>
  <c r="BK196" i="7"/>
  <c r="J178" i="7"/>
  <c r="J171" i="7"/>
  <c r="BK158" i="7"/>
  <c r="J139" i="7"/>
  <c r="J224" i="7"/>
  <c r="BK175" i="7"/>
  <c r="BK169" i="7"/>
  <c r="BK135" i="8"/>
  <c r="J128" i="8"/>
  <c r="J135" i="8"/>
  <c r="BK127" i="8"/>
  <c r="BK131" i="8"/>
  <c r="BK123" i="8"/>
  <c r="BK152" i="2"/>
  <c r="J121" i="2"/>
  <c r="BK158" i="2"/>
  <c r="BK156" i="2"/>
  <c r="BK154" i="2"/>
  <c r="J148" i="2"/>
  <c r="BK144" i="2"/>
  <c r="J142" i="2"/>
  <c r="BK138" i="2"/>
  <c r="J136" i="2"/>
  <c r="BK121" i="2"/>
  <c r="BK166" i="3"/>
  <c r="J156" i="3"/>
  <c r="BK147" i="3"/>
  <c r="BK143" i="3"/>
  <c r="J135" i="3"/>
  <c r="BK128" i="3"/>
  <c r="BK169" i="3"/>
  <c r="J159" i="3"/>
  <c r="J151" i="3"/>
  <c r="J133" i="3"/>
  <c r="BK171" i="3"/>
  <c r="J164" i="3"/>
  <c r="BK154" i="3"/>
  <c r="J143" i="3"/>
  <c r="BK131" i="3"/>
  <c r="BK265" i="4"/>
  <c r="BK251" i="4"/>
  <c r="BK242" i="4"/>
  <c r="J228" i="4"/>
  <c r="BK210" i="4"/>
  <c r="J179" i="4"/>
  <c r="BK149" i="4"/>
  <c r="BK145" i="4"/>
  <c r="J274" i="4"/>
  <c r="BK267" i="4"/>
  <c r="BK255" i="4"/>
  <c r="J234" i="4"/>
  <c r="BK222" i="4"/>
  <c r="BK199" i="4"/>
  <c r="J183" i="4"/>
  <c r="BK175" i="4"/>
  <c r="J168" i="4"/>
  <c r="BK147" i="4"/>
  <c r="BK139" i="4"/>
  <c r="J267" i="4"/>
  <c r="BK257" i="4"/>
  <c r="J232" i="4"/>
  <c r="BK209" i="4"/>
  <c r="BK197" i="4"/>
  <c r="J187" i="4"/>
  <c r="BK163" i="4"/>
  <c r="J257" i="4"/>
  <c r="J247" i="4"/>
  <c r="J236" i="4"/>
  <c r="BK219" i="4"/>
  <c r="J209" i="4"/>
  <c r="J191" i="4"/>
  <c r="BK173" i="4"/>
  <c r="J165" i="4"/>
  <c r="BK157" i="4"/>
  <c r="J141" i="4"/>
  <c r="J189" i="5"/>
  <c r="J182" i="5"/>
  <c r="BK175" i="5"/>
  <c r="J168" i="5"/>
  <c r="BK160" i="5"/>
  <c r="J154" i="5"/>
  <c r="BK145" i="5"/>
  <c r="BK136" i="5"/>
  <c r="BK189" i="5"/>
  <c r="BK180" i="5"/>
  <c r="BK172" i="5"/>
  <c r="J164" i="5"/>
  <c r="BK158" i="5"/>
  <c r="J145" i="5"/>
  <c r="J139" i="5"/>
  <c r="J132" i="5"/>
  <c r="BK182" i="5"/>
  <c r="J170" i="5"/>
  <c r="BK156" i="5"/>
  <c r="BK389" i="6"/>
  <c r="J388" i="6"/>
  <c r="J385" i="6"/>
  <c r="J377" i="6"/>
  <c r="J373" i="6"/>
  <c r="J357" i="6"/>
  <c r="J345" i="6"/>
  <c r="BK339" i="6"/>
  <c r="BK323" i="6"/>
  <c r="J312" i="6"/>
  <c r="BK298" i="6"/>
  <c r="J289" i="6"/>
  <c r="BK271" i="6"/>
  <c r="BK266" i="6"/>
  <c r="BK259" i="6"/>
  <c r="J252" i="6"/>
  <c r="BK238" i="6"/>
  <c r="BK223" i="6"/>
  <c r="J208" i="6"/>
  <c r="J199" i="6"/>
  <c r="BK175" i="6"/>
  <c r="J165" i="6"/>
  <c r="BK146" i="6"/>
  <c r="BK382" i="6"/>
  <c r="BK296" i="6"/>
  <c r="J285" i="6"/>
  <c r="BK269" i="6"/>
  <c r="BK261" i="6"/>
  <c r="BK257" i="6"/>
  <c r="J249" i="6"/>
  <c r="BK235" i="6"/>
  <c r="J223" i="6"/>
  <c r="BK218" i="6"/>
  <c r="BK209" i="6"/>
  <c r="J200" i="6"/>
  <c r="J194" i="6"/>
  <c r="J161" i="6"/>
  <c r="J146" i="6"/>
  <c r="J140" i="6"/>
  <c r="BK377" i="6"/>
  <c r="J368" i="6"/>
  <c r="J355" i="6"/>
  <c r="J339" i="6"/>
  <c r="BK322" i="6"/>
  <c r="J318" i="6"/>
  <c r="BK305" i="6"/>
  <c r="J300" i="6"/>
  <c r="BK293" i="6"/>
  <c r="BK277" i="6"/>
  <c r="J270" i="6"/>
  <c r="J257" i="6"/>
  <c r="BK249" i="6"/>
  <c r="J243" i="6"/>
  <c r="BK226" i="6"/>
  <c r="J221" i="6"/>
  <c r="J214" i="6"/>
  <c r="BK200" i="6"/>
  <c r="J186" i="6"/>
  <c r="BK177" i="6"/>
  <c r="BK172" i="6"/>
  <c r="J162" i="6"/>
  <c r="J381" i="6"/>
  <c r="BK378" i="6"/>
  <c r="J365" i="6"/>
  <c r="J343" i="6"/>
  <c r="BK330" i="6"/>
  <c r="J322" i="6"/>
  <c r="J305" i="6"/>
  <c r="J298" i="6"/>
  <c r="BK285" i="6"/>
  <c r="BK272" i="6"/>
  <c r="J269" i="6"/>
  <c r="BK258" i="6"/>
  <c r="BK247" i="6"/>
  <c r="J238" i="6"/>
  <c r="BK234" i="6"/>
  <c r="BK225" i="6"/>
  <c r="J212" i="6"/>
  <c r="J197" i="6"/>
  <c r="J182" i="6"/>
  <c r="BK173" i="6"/>
  <c r="BK167" i="6"/>
  <c r="BK157" i="6"/>
  <c r="BK144" i="6"/>
  <c r="BK245" i="7"/>
  <c r="J230" i="7"/>
  <c r="J209" i="7"/>
  <c r="J192" i="7"/>
  <c r="J173" i="7"/>
  <c r="J167" i="7"/>
  <c r="BK283" i="7"/>
  <c r="BK273" i="7"/>
  <c r="BK267" i="7"/>
  <c r="J255" i="7"/>
  <c r="BK250" i="7"/>
  <c r="BK238" i="7"/>
  <c r="J223" i="7"/>
  <c r="BK213" i="7"/>
  <c r="BK192" i="7"/>
  <c r="BK182" i="7"/>
  <c r="BK173" i="7"/>
  <c r="J149" i="7"/>
  <c r="J283" i="7"/>
  <c r="BK275" i="7"/>
  <c r="BK259" i="7"/>
  <c r="J253" i="7"/>
  <c r="BK241" i="7"/>
  <c r="BK232" i="7"/>
  <c r="BK209" i="7"/>
  <c r="J204" i="7"/>
  <c r="J186" i="7"/>
  <c r="BK170" i="7"/>
  <c r="BK140" i="7"/>
  <c r="BK223" i="7"/>
  <c r="J174" i="7"/>
  <c r="BK171" i="7"/>
  <c r="BK129" i="8"/>
  <c r="J123" i="8"/>
  <c r="J132" i="8"/>
  <c r="BK126" i="8"/>
  <c r="J129" i="8"/>
  <c r="R120" i="2" l="1"/>
  <c r="R119" i="2" s="1"/>
  <c r="R118" i="2" s="1"/>
  <c r="P130" i="3"/>
  <c r="BK161" i="3"/>
  <c r="J161" i="3" s="1"/>
  <c r="J102" i="3" s="1"/>
  <c r="R161" i="3"/>
  <c r="BK136" i="4"/>
  <c r="J136" i="4" s="1"/>
  <c r="J100" i="4" s="1"/>
  <c r="T136" i="4"/>
  <c r="R151" i="4"/>
  <c r="P186" i="4"/>
  <c r="R207" i="4"/>
  <c r="BK221" i="4"/>
  <c r="J221" i="4" s="1"/>
  <c r="J108" i="4" s="1"/>
  <c r="T221" i="4"/>
  <c r="BK246" i="4"/>
  <c r="J246" i="4" s="1"/>
  <c r="J110" i="4" s="1"/>
  <c r="R246" i="4"/>
  <c r="R260" i="4"/>
  <c r="T260" i="4"/>
  <c r="R269" i="4"/>
  <c r="BK131" i="5"/>
  <c r="J131" i="5" s="1"/>
  <c r="J100" i="5" s="1"/>
  <c r="R131" i="5"/>
  <c r="BK142" i="5"/>
  <c r="J142" i="5" s="1"/>
  <c r="J102" i="5" s="1"/>
  <c r="T142" i="5"/>
  <c r="BK177" i="5"/>
  <c r="J177" i="5" s="1"/>
  <c r="J105" i="5" s="1"/>
  <c r="R177" i="5"/>
  <c r="R176" i="5"/>
  <c r="BK139" i="6"/>
  <c r="J139" i="6" s="1"/>
  <c r="J99" i="6" s="1"/>
  <c r="T139" i="6"/>
  <c r="P174" i="6"/>
  <c r="T174" i="6"/>
  <c r="P207" i="6"/>
  <c r="T207" i="6"/>
  <c r="P211" i="6"/>
  <c r="R211" i="6"/>
  <c r="R210" i="6" s="1"/>
  <c r="BK236" i="6"/>
  <c r="J236" i="6" s="1"/>
  <c r="J104" i="6" s="1"/>
  <c r="R236" i="6"/>
  <c r="BK240" i="6"/>
  <c r="J240" i="6"/>
  <c r="J105" i="6" s="1"/>
  <c r="R240" i="6"/>
  <c r="BK262" i="6"/>
  <c r="J262" i="6" s="1"/>
  <c r="J106" i="6" s="1"/>
  <c r="T262" i="6"/>
  <c r="P282" i="6"/>
  <c r="T282" i="6"/>
  <c r="P292" i="6"/>
  <c r="T292" i="6"/>
  <c r="P309" i="6"/>
  <c r="T309" i="6"/>
  <c r="P317" i="6"/>
  <c r="T317" i="6"/>
  <c r="P334" i="6"/>
  <c r="T334" i="6"/>
  <c r="P342" i="6"/>
  <c r="T342" i="6"/>
  <c r="P354" i="6"/>
  <c r="T354" i="6"/>
  <c r="P364" i="6"/>
  <c r="T364" i="6"/>
  <c r="P372" i="6"/>
  <c r="R372" i="6"/>
  <c r="BK387" i="6"/>
  <c r="J387" i="6" s="1"/>
  <c r="J116" i="6" s="1"/>
  <c r="T387" i="6"/>
  <c r="P129" i="7"/>
  <c r="BK168" i="7"/>
  <c r="J168" i="7" s="1"/>
  <c r="J100" i="7" s="1"/>
  <c r="BK177" i="7"/>
  <c r="J177" i="7" s="1"/>
  <c r="J102" i="7" s="1"/>
  <c r="P222" i="7"/>
  <c r="P227" i="7"/>
  <c r="BK247" i="7"/>
  <c r="J247" i="7" s="1"/>
  <c r="J105" i="7" s="1"/>
  <c r="BK125" i="8"/>
  <c r="J125" i="8" s="1"/>
  <c r="J99" i="8" s="1"/>
  <c r="P120" i="2"/>
  <c r="P119" i="2"/>
  <c r="P118" i="2" s="1"/>
  <c r="AU95" i="1" s="1"/>
  <c r="R130" i="3"/>
  <c r="R126" i="3"/>
  <c r="R125" i="3" s="1"/>
  <c r="T161" i="3"/>
  <c r="T126" i="3" s="1"/>
  <c r="T125" i="3" s="1"/>
  <c r="P136" i="4"/>
  <c r="R136" i="4"/>
  <c r="P151" i="4"/>
  <c r="BK186" i="4"/>
  <c r="J186" i="4" s="1"/>
  <c r="J102" i="4" s="1"/>
  <c r="R186" i="4"/>
  <c r="BK207" i="4"/>
  <c r="J207" i="4" s="1"/>
  <c r="J104" i="4" s="1"/>
  <c r="T207" i="4"/>
  <c r="P221" i="4"/>
  <c r="BK239" i="4"/>
  <c r="J239" i="4" s="1"/>
  <c r="J109" i="4" s="1"/>
  <c r="R239" i="4"/>
  <c r="P246" i="4"/>
  <c r="BK260" i="4"/>
  <c r="J260" i="4" s="1"/>
  <c r="J111" i="4" s="1"/>
  <c r="P269" i="4"/>
  <c r="R129" i="7"/>
  <c r="T168" i="7"/>
  <c r="P177" i="7"/>
  <c r="BK222" i="7"/>
  <c r="J222" i="7" s="1"/>
  <c r="J103" i="7" s="1"/>
  <c r="BK227" i="7"/>
  <c r="J227" i="7" s="1"/>
  <c r="J104" i="7" s="1"/>
  <c r="T247" i="7"/>
  <c r="T125" i="8"/>
  <c r="T121" i="8" s="1"/>
  <c r="T120" i="8" s="1"/>
  <c r="BK129" i="7"/>
  <c r="J129" i="7" s="1"/>
  <c r="J99" i="7" s="1"/>
  <c r="R168" i="7"/>
  <c r="T177" i="7"/>
  <c r="T222" i="7"/>
  <c r="T227" i="7"/>
  <c r="R247" i="7"/>
  <c r="P125" i="8"/>
  <c r="P121" i="8"/>
  <c r="P120" i="8" s="1"/>
  <c r="AU102" i="1" s="1"/>
  <c r="BK120" i="2"/>
  <c r="BK119" i="2" s="1"/>
  <c r="J119" i="2" s="1"/>
  <c r="J97" i="2" s="1"/>
  <c r="T120" i="2"/>
  <c r="T119" i="2" s="1"/>
  <c r="T118" i="2" s="1"/>
  <c r="BK130" i="3"/>
  <c r="J130" i="3" s="1"/>
  <c r="J101" i="3" s="1"/>
  <c r="T130" i="3"/>
  <c r="P161" i="3"/>
  <c r="BK151" i="4"/>
  <c r="J151" i="4" s="1"/>
  <c r="J101" i="4" s="1"/>
  <c r="T151" i="4"/>
  <c r="T186" i="4"/>
  <c r="P207" i="4"/>
  <c r="R221" i="4"/>
  <c r="R220" i="4" s="1"/>
  <c r="P239" i="4"/>
  <c r="T239" i="4"/>
  <c r="T246" i="4"/>
  <c r="P260" i="4"/>
  <c r="BK269" i="4"/>
  <c r="J269" i="4" s="1"/>
  <c r="J112" i="4" s="1"/>
  <c r="T269" i="4"/>
  <c r="P131" i="5"/>
  <c r="T131" i="5"/>
  <c r="T130" i="5" s="1"/>
  <c r="P142" i="5"/>
  <c r="R142" i="5"/>
  <c r="P177" i="5"/>
  <c r="P176" i="5" s="1"/>
  <c r="T177" i="5"/>
  <c r="T176" i="5" s="1"/>
  <c r="P139" i="6"/>
  <c r="R139" i="6"/>
  <c r="BK174" i="6"/>
  <c r="J174" i="6" s="1"/>
  <c r="J100" i="6" s="1"/>
  <c r="R174" i="6"/>
  <c r="BK207" i="6"/>
  <c r="J207" i="6" s="1"/>
  <c r="J101" i="6" s="1"/>
  <c r="R207" i="6"/>
  <c r="BK211" i="6"/>
  <c r="J211" i="6" s="1"/>
  <c r="J103" i="6" s="1"/>
  <c r="T211" i="6"/>
  <c r="T210" i="6" s="1"/>
  <c r="P236" i="6"/>
  <c r="T236" i="6"/>
  <c r="P240" i="6"/>
  <c r="T240" i="6"/>
  <c r="P262" i="6"/>
  <c r="R262" i="6"/>
  <c r="BK282" i="6"/>
  <c r="J282" i="6" s="1"/>
  <c r="J107" i="6" s="1"/>
  <c r="R282" i="6"/>
  <c r="BK292" i="6"/>
  <c r="J292" i="6" s="1"/>
  <c r="J108" i="6" s="1"/>
  <c r="R292" i="6"/>
  <c r="BK309" i="6"/>
  <c r="J309" i="6" s="1"/>
  <c r="J109" i="6" s="1"/>
  <c r="R309" i="6"/>
  <c r="BK317" i="6"/>
  <c r="J317" i="6" s="1"/>
  <c r="J110" i="6" s="1"/>
  <c r="R317" i="6"/>
  <c r="BK334" i="6"/>
  <c r="J334" i="6" s="1"/>
  <c r="J111" i="6" s="1"/>
  <c r="R334" i="6"/>
  <c r="BK342" i="6"/>
  <c r="J342" i="6" s="1"/>
  <c r="J112" i="6" s="1"/>
  <c r="R342" i="6"/>
  <c r="BK354" i="6"/>
  <c r="J354" i="6" s="1"/>
  <c r="J113" i="6" s="1"/>
  <c r="R354" i="6"/>
  <c r="BK364" i="6"/>
  <c r="J364" i="6" s="1"/>
  <c r="J114" i="6" s="1"/>
  <c r="R364" i="6"/>
  <c r="BK372" i="6"/>
  <c r="J372" i="6" s="1"/>
  <c r="J115" i="6" s="1"/>
  <c r="T372" i="6"/>
  <c r="P387" i="6"/>
  <c r="R387" i="6"/>
  <c r="T129" i="7"/>
  <c r="P168" i="7"/>
  <c r="R177" i="7"/>
  <c r="R222" i="7"/>
  <c r="R227" i="7"/>
  <c r="P247" i="7"/>
  <c r="R125" i="8"/>
  <c r="R121" i="8" s="1"/>
  <c r="R120" i="8" s="1"/>
  <c r="BK127" i="3"/>
  <c r="J127" i="3" s="1"/>
  <c r="J100" i="3" s="1"/>
  <c r="BK204" i="4"/>
  <c r="J204" i="4"/>
  <c r="J103" i="4"/>
  <c r="BK138" i="5"/>
  <c r="J138" i="5" s="1"/>
  <c r="J101" i="5" s="1"/>
  <c r="BK285" i="7"/>
  <c r="J285" i="7" s="1"/>
  <c r="BK218" i="4"/>
  <c r="J218" i="4"/>
  <c r="J106" i="4" s="1"/>
  <c r="BK134" i="8"/>
  <c r="J134" i="8" s="1"/>
  <c r="J100" i="8" s="1"/>
  <c r="BK173" i="3"/>
  <c r="J173" i="3" s="1"/>
  <c r="J103" i="3" s="1"/>
  <c r="BK215" i="4"/>
  <c r="J215" i="4" s="1"/>
  <c r="J105" i="4" s="1"/>
  <c r="BK174" i="5"/>
  <c r="J174" i="5" s="1"/>
  <c r="J103" i="5" s="1"/>
  <c r="BK188" i="5"/>
  <c r="J188" i="5" s="1"/>
  <c r="J107" i="5" s="1"/>
  <c r="BK122" i="8"/>
  <c r="J122" i="8" s="1"/>
  <c r="J98" i="8" s="1"/>
  <c r="E110" i="8"/>
  <c r="J114" i="8"/>
  <c r="BE123" i="8"/>
  <c r="BE126" i="8"/>
  <c r="BE129" i="8"/>
  <c r="F92" i="8"/>
  <c r="BE127" i="8"/>
  <c r="BE128" i="8"/>
  <c r="BE131" i="8"/>
  <c r="BE135" i="8"/>
  <c r="BE132" i="8"/>
  <c r="E116" i="7"/>
  <c r="BE139" i="7"/>
  <c r="BE140" i="7"/>
  <c r="BE196" i="7"/>
  <c r="BE200" i="7"/>
  <c r="BE204" i="7"/>
  <c r="BE219" i="7"/>
  <c r="BE224" i="7"/>
  <c r="BE228" i="7"/>
  <c r="BE230" i="7"/>
  <c r="BE240" i="7"/>
  <c r="BE241" i="7"/>
  <c r="BE245" i="7"/>
  <c r="BE248" i="7"/>
  <c r="BE252" i="7"/>
  <c r="BE256" i="7"/>
  <c r="BE261" i="7"/>
  <c r="BE269" i="7"/>
  <c r="BE273" i="7"/>
  <c r="BE275" i="7"/>
  <c r="BE283" i="7"/>
  <c r="BE284" i="7"/>
  <c r="BE286" i="7"/>
  <c r="BE186" i="7"/>
  <c r="BE188" i="7"/>
  <c r="BE209" i="7"/>
  <c r="BE213" i="7"/>
  <c r="BE220" i="7"/>
  <c r="BE223" i="7"/>
  <c r="BE226" i="7"/>
  <c r="BE238" i="7"/>
  <c r="BE250" i="7"/>
  <c r="BE251" i="7"/>
  <c r="BE254" i="7"/>
  <c r="BE263" i="7"/>
  <c r="BE265" i="7"/>
  <c r="BE270" i="7"/>
  <c r="F92" i="7"/>
  <c r="BE167" i="7"/>
  <c r="BE169" i="7"/>
  <c r="BE171" i="7"/>
  <c r="BE172" i="7"/>
  <c r="BE175" i="7"/>
  <c r="BE225" i="7"/>
  <c r="BE239" i="7"/>
  <c r="BE243" i="7"/>
  <c r="BE253" i="7"/>
  <c r="BE255" i="7"/>
  <c r="BE257" i="7"/>
  <c r="BE258" i="7"/>
  <c r="BE259" i="7"/>
  <c r="BE271" i="7"/>
  <c r="BE276" i="7"/>
  <c r="BE130" i="7"/>
  <c r="BE149" i="7"/>
  <c r="BE158" i="7"/>
  <c r="BE170" i="7"/>
  <c r="BE173" i="7"/>
  <c r="BE174" i="7"/>
  <c r="BE178" i="7"/>
  <c r="BE182" i="7"/>
  <c r="BE192" i="7"/>
  <c r="BE205" i="7"/>
  <c r="BE232" i="7"/>
  <c r="BE236" i="7"/>
  <c r="BE267" i="7"/>
  <c r="BE277" i="7"/>
  <c r="BE281" i="7"/>
  <c r="J92" i="6"/>
  <c r="BE161" i="6"/>
  <c r="BE165" i="6"/>
  <c r="BE190" i="6"/>
  <c r="BE199" i="6"/>
  <c r="BE205" i="6"/>
  <c r="BE206" i="6"/>
  <c r="BE214" i="6"/>
  <c r="BE221" i="6"/>
  <c r="BE222" i="6"/>
  <c r="BE239" i="6"/>
  <c r="BE248" i="6"/>
  <c r="BE249" i="6"/>
  <c r="BE263" i="6"/>
  <c r="BE266" i="6"/>
  <c r="BE269" i="6"/>
  <c r="BE286" i="6"/>
  <c r="BE287" i="6"/>
  <c r="BE291" i="6"/>
  <c r="BE294" i="6"/>
  <c r="BE296" i="6"/>
  <c r="BE312" i="6"/>
  <c r="BE316" i="6"/>
  <c r="BE319" i="6"/>
  <c r="BE323" i="6"/>
  <c r="BE344" i="6"/>
  <c r="BE373" i="6"/>
  <c r="BE382" i="6"/>
  <c r="E85" i="6"/>
  <c r="J89" i="6"/>
  <c r="BE140" i="6"/>
  <c r="BE141" i="6"/>
  <c r="BE142" i="6"/>
  <c r="BE144" i="6"/>
  <c r="BE146" i="6"/>
  <c r="BE157" i="6"/>
  <c r="BE167" i="6"/>
  <c r="BE168" i="6"/>
  <c r="BE173" i="6"/>
  <c r="BE175" i="6"/>
  <c r="BE176" i="6"/>
  <c r="BE208" i="6"/>
  <c r="BE209" i="6"/>
  <c r="BE218" i="6"/>
  <c r="BE219" i="6"/>
  <c r="BE223" i="6"/>
  <c r="BE224" i="6"/>
  <c r="BE230" i="6"/>
  <c r="BE234" i="6"/>
  <c r="BE237" i="6"/>
  <c r="BE238" i="6"/>
  <c r="BE247" i="6"/>
  <c r="BE256" i="6"/>
  <c r="BE257" i="6"/>
  <c r="BE260" i="6"/>
  <c r="BE261" i="6"/>
  <c r="BE273" i="6"/>
  <c r="BE283" i="6"/>
  <c r="BE285" i="6"/>
  <c r="BE289" i="6"/>
  <c r="BE298" i="6"/>
  <c r="BE310" i="6"/>
  <c r="BE313" i="6"/>
  <c r="BE314" i="6"/>
  <c r="BE322" i="6"/>
  <c r="BE339" i="6"/>
  <c r="BE343" i="6"/>
  <c r="BE349" i="6"/>
  <c r="BE355" i="6"/>
  <c r="BE357" i="6"/>
  <c r="BE361" i="6"/>
  <c r="BE366" i="6"/>
  <c r="BE381" i="6"/>
  <c r="BE153" i="6"/>
  <c r="BE162" i="6"/>
  <c r="BE163" i="6"/>
  <c r="BE181" i="6"/>
  <c r="BE186" i="6"/>
  <c r="BE197" i="6"/>
  <c r="BE212" i="6"/>
  <c r="BE225" i="6"/>
  <c r="BE243" i="6"/>
  <c r="BE244" i="6"/>
  <c r="BE252" i="6"/>
  <c r="BE258" i="6"/>
  <c r="BE259" i="6"/>
  <c r="BE265" i="6"/>
  <c r="BE270" i="6"/>
  <c r="BE271" i="6"/>
  <c r="BE277" i="6"/>
  <c r="BE278" i="6"/>
  <c r="BE297" i="6"/>
  <c r="BE299" i="6"/>
  <c r="BE300" i="6"/>
  <c r="BE304" i="6"/>
  <c r="BE337" i="6"/>
  <c r="BE338" i="6"/>
  <c r="BE341" i="6"/>
  <c r="BE363" i="6"/>
  <c r="BE368" i="6"/>
  <c r="BE374" i="6"/>
  <c r="BE376" i="6"/>
  <c r="BE380" i="6"/>
  <c r="F92" i="6"/>
  <c r="BE149" i="6"/>
  <c r="BE172" i="6"/>
  <c r="BE177" i="6"/>
  <c r="BE179" i="6"/>
  <c r="BE182" i="6"/>
  <c r="BE194" i="6"/>
  <c r="BE195" i="6"/>
  <c r="BE200" i="6"/>
  <c r="BE201" i="6"/>
  <c r="BE215" i="6"/>
  <c r="BE220" i="6"/>
  <c r="BE226" i="6"/>
  <c r="BE235" i="6"/>
  <c r="BE241" i="6"/>
  <c r="BE250" i="6"/>
  <c r="BE251" i="6"/>
  <c r="BE268" i="6"/>
  <c r="BE272" i="6"/>
  <c r="BE293" i="6"/>
  <c r="BE305" i="6"/>
  <c r="BE318" i="6"/>
  <c r="BE321" i="6"/>
  <c r="BE324" i="6"/>
  <c r="BE325" i="6"/>
  <c r="BE329" i="6"/>
  <c r="BE330" i="6"/>
  <c r="BE335" i="6"/>
  <c r="BE345" i="6"/>
  <c r="BE350" i="6"/>
  <c r="BE359" i="6"/>
  <c r="BE365" i="6"/>
  <c r="BE367" i="6"/>
  <c r="BE377" i="6"/>
  <c r="BE378" i="6"/>
  <c r="BE379" i="6"/>
  <c r="BE383" i="6"/>
  <c r="BE385" i="6"/>
  <c r="BE388" i="6"/>
  <c r="BE389" i="6"/>
  <c r="BE152" i="5"/>
  <c r="BE154" i="5"/>
  <c r="BE160" i="5"/>
  <c r="BE162" i="5"/>
  <c r="BE164" i="5"/>
  <c r="BE170" i="5"/>
  <c r="BE178" i="5"/>
  <c r="BE180" i="5"/>
  <c r="BE183" i="5"/>
  <c r="BE189" i="5"/>
  <c r="J91" i="5"/>
  <c r="F94" i="5"/>
  <c r="E117" i="5"/>
  <c r="BE136" i="5"/>
  <c r="BE139" i="5"/>
  <c r="BE145" i="5"/>
  <c r="BE156" i="5"/>
  <c r="BE166" i="5"/>
  <c r="BE172" i="5"/>
  <c r="BE175" i="5"/>
  <c r="BE179" i="5"/>
  <c r="BE184" i="5"/>
  <c r="BE186" i="5"/>
  <c r="BE132" i="5"/>
  <c r="BE134" i="5"/>
  <c r="BE143" i="5"/>
  <c r="BE147" i="5"/>
  <c r="BE150" i="5"/>
  <c r="BE158" i="5"/>
  <c r="BE168" i="5"/>
  <c r="BE182" i="5"/>
  <c r="E85" i="4"/>
  <c r="F94" i="4"/>
  <c r="J128" i="4"/>
  <c r="BE139" i="4"/>
  <c r="BE141" i="4"/>
  <c r="BE147" i="4"/>
  <c r="BE152" i="4"/>
  <c r="BE177" i="4"/>
  <c r="BE179" i="4"/>
  <c r="BE194" i="4"/>
  <c r="BE197" i="4"/>
  <c r="BE265" i="4"/>
  <c r="BE149" i="4"/>
  <c r="BE163" i="4"/>
  <c r="BE165" i="4"/>
  <c r="BE168" i="4"/>
  <c r="BE175" i="4"/>
  <c r="BE199" i="4"/>
  <c r="BE202" i="4"/>
  <c r="BE219" i="4"/>
  <c r="BE236" i="4"/>
  <c r="BE238" i="4"/>
  <c r="BE242" i="4"/>
  <c r="BE244" i="4"/>
  <c r="BE247" i="4"/>
  <c r="BE251" i="4"/>
  <c r="BE253" i="4"/>
  <c r="BE255" i="4"/>
  <c r="BE267" i="4"/>
  <c r="BE272" i="4"/>
  <c r="BE143" i="4"/>
  <c r="BE145" i="4"/>
  <c r="BE187" i="4"/>
  <c r="BE205" i="4"/>
  <c r="BE208" i="4"/>
  <c r="BE209" i="4"/>
  <c r="BE210" i="4"/>
  <c r="BE212" i="4"/>
  <c r="BE234" i="4"/>
  <c r="BE240" i="4"/>
  <c r="BE249" i="4"/>
  <c r="BE264" i="4"/>
  <c r="BE274" i="4"/>
  <c r="BE137" i="4"/>
  <c r="BE157" i="4"/>
  <c r="BE161" i="4"/>
  <c r="BE170" i="4"/>
  <c r="BE173" i="4"/>
  <c r="BE183" i="4"/>
  <c r="BE191" i="4"/>
  <c r="BE216" i="4"/>
  <c r="BE222" i="4"/>
  <c r="BE226" i="4"/>
  <c r="BE228" i="4"/>
  <c r="BE232" i="4"/>
  <c r="BE257" i="4"/>
  <c r="BE261" i="4"/>
  <c r="BE270" i="4"/>
  <c r="BE276" i="4"/>
  <c r="J119" i="3"/>
  <c r="F122" i="3"/>
  <c r="BE140" i="3"/>
  <c r="BE151" i="3"/>
  <c r="BE154" i="3"/>
  <c r="BE156" i="3"/>
  <c r="BE159" i="3"/>
  <c r="BE162" i="3"/>
  <c r="BE171" i="3"/>
  <c r="BE174" i="3"/>
  <c r="BE131" i="3"/>
  <c r="BE133" i="3"/>
  <c r="BE145" i="3"/>
  <c r="BE149" i="3"/>
  <c r="BE166" i="3"/>
  <c r="BE168" i="3"/>
  <c r="E85" i="3"/>
  <c r="BE128" i="3"/>
  <c r="BE135" i="3"/>
  <c r="BE138" i="3"/>
  <c r="BE143" i="3"/>
  <c r="BE147" i="3"/>
  <c r="BE164" i="3"/>
  <c r="BE169" i="3"/>
  <c r="F92" i="2"/>
  <c r="BE121" i="2"/>
  <c r="BE126" i="2"/>
  <c r="BE132" i="2"/>
  <c r="BE136" i="2"/>
  <c r="BE138" i="2"/>
  <c r="BE140" i="2"/>
  <c r="BE142" i="2"/>
  <c r="BE144" i="2"/>
  <c r="BE146" i="2"/>
  <c r="BE148" i="2"/>
  <c r="BE152" i="2"/>
  <c r="BE154" i="2"/>
  <c r="BE156" i="2"/>
  <c r="E85" i="2"/>
  <c r="BE150" i="2"/>
  <c r="BE158" i="2"/>
  <c r="BE160" i="2"/>
  <c r="J89" i="2"/>
  <c r="F35" i="2"/>
  <c r="BB95" i="1" s="1"/>
  <c r="F39" i="3"/>
  <c r="BD97" i="1"/>
  <c r="F37" i="4"/>
  <c r="BB98" i="1" s="1"/>
  <c r="J36" i="4"/>
  <c r="AW98" i="1" s="1"/>
  <c r="F38" i="5"/>
  <c r="BC99" i="1" s="1"/>
  <c r="J34" i="6"/>
  <c r="AW100" i="1" s="1"/>
  <c r="F34" i="7"/>
  <c r="BA101" i="1" s="1"/>
  <c r="F35" i="8"/>
  <c r="BB102" i="1" s="1"/>
  <c r="F37" i="8"/>
  <c r="BD102" i="1" s="1"/>
  <c r="AS94" i="1"/>
  <c r="J34" i="2"/>
  <c r="AW95" i="1" s="1"/>
  <c r="F36" i="3"/>
  <c r="BA97" i="1" s="1"/>
  <c r="J36" i="3"/>
  <c r="AW97" i="1" s="1"/>
  <c r="F38" i="4"/>
  <c r="BC98" i="1" s="1"/>
  <c r="F36" i="5"/>
  <c r="BA99" i="1" s="1"/>
  <c r="F35" i="6"/>
  <c r="BB100" i="1" s="1"/>
  <c r="F36" i="6"/>
  <c r="BC100" i="1" s="1"/>
  <c r="F36" i="7"/>
  <c r="BC101" i="1" s="1"/>
  <c r="F34" i="2"/>
  <c r="BA95" i="1" s="1"/>
  <c r="F38" i="3"/>
  <c r="BC97" i="1" s="1"/>
  <c r="F39" i="4"/>
  <c r="BD98" i="1" s="1"/>
  <c r="J36" i="5"/>
  <c r="AW99" i="1" s="1"/>
  <c r="F34" i="6"/>
  <c r="BA100" i="1" s="1"/>
  <c r="F37" i="7"/>
  <c r="BD101" i="1" s="1"/>
  <c r="F35" i="7"/>
  <c r="BB101" i="1" s="1"/>
  <c r="F36" i="2"/>
  <c r="BC95" i="1" s="1"/>
  <c r="F37" i="2"/>
  <c r="BD95" i="1" s="1"/>
  <c r="F37" i="3"/>
  <c r="BB97" i="1" s="1"/>
  <c r="F36" i="4"/>
  <c r="BA98" i="1" s="1"/>
  <c r="F37" i="5"/>
  <c r="BB99" i="1"/>
  <c r="F39" i="5"/>
  <c r="BD99" i="1" s="1"/>
  <c r="F37" i="6"/>
  <c r="BD100" i="1" s="1"/>
  <c r="J34" i="7"/>
  <c r="AW101" i="1" s="1"/>
  <c r="J34" i="8"/>
  <c r="AW102" i="1"/>
  <c r="F34" i="8"/>
  <c r="BA102" i="1" s="1"/>
  <c r="F36" i="8"/>
  <c r="BC102" i="1" s="1"/>
  <c r="P138" i="6" l="1"/>
  <c r="T128" i="7"/>
  <c r="P126" i="3"/>
  <c r="P125" i="3" s="1"/>
  <c r="AU97" i="1" s="1"/>
  <c r="R176" i="7"/>
  <c r="P176" i="7"/>
  <c r="J106" i="7"/>
  <c r="T176" i="7"/>
  <c r="T127" i="7" s="1"/>
  <c r="T126" i="7" s="1"/>
  <c r="BK210" i="6"/>
  <c r="J210" i="6" s="1"/>
  <c r="J102" i="6" s="1"/>
  <c r="J120" i="2"/>
  <c r="J98" i="2" s="1"/>
  <c r="T129" i="5"/>
  <c r="P210" i="6"/>
  <c r="R130" i="5"/>
  <c r="R129" i="5" s="1"/>
  <c r="P135" i="4"/>
  <c r="P128" i="7"/>
  <c r="P130" i="5"/>
  <c r="P129" i="5" s="1"/>
  <c r="AU99" i="1" s="1"/>
  <c r="BK176" i="7"/>
  <c r="J176" i="7" s="1"/>
  <c r="T138" i="6"/>
  <c r="T137" i="6" s="1"/>
  <c r="T136" i="6" s="1"/>
  <c r="T220" i="4"/>
  <c r="T135" i="4"/>
  <c r="T134" i="4" s="1"/>
  <c r="R138" i="6"/>
  <c r="R137" i="6" s="1"/>
  <c r="R136" i="6" s="1"/>
  <c r="R128" i="7"/>
  <c r="R127" i="7" s="1"/>
  <c r="R126" i="7" s="1"/>
  <c r="P220" i="4"/>
  <c r="P134" i="4" s="1"/>
  <c r="AU98" i="1" s="1"/>
  <c r="R135" i="4"/>
  <c r="R134" i="4" s="1"/>
  <c r="BK130" i="5"/>
  <c r="J130" i="5" s="1"/>
  <c r="J99" i="5" s="1"/>
  <c r="BK126" i="3"/>
  <c r="J126" i="3" s="1"/>
  <c r="J99" i="3" s="1"/>
  <c r="BK220" i="4"/>
  <c r="J220" i="4" s="1"/>
  <c r="J107" i="4" s="1"/>
  <c r="BK121" i="8"/>
  <c r="J121" i="8" s="1"/>
  <c r="J97" i="8" s="1"/>
  <c r="BK135" i="4"/>
  <c r="J135" i="4" s="1"/>
  <c r="J99" i="4" s="1"/>
  <c r="BK176" i="5"/>
  <c r="J176" i="5"/>
  <c r="J104" i="5" s="1"/>
  <c r="BK187" i="5"/>
  <c r="J187" i="5"/>
  <c r="J106" i="5" s="1"/>
  <c r="BK138" i="6"/>
  <c r="J138" i="6" s="1"/>
  <c r="J98" i="6" s="1"/>
  <c r="BK128" i="7"/>
  <c r="J128" i="7" s="1"/>
  <c r="J98" i="7" s="1"/>
  <c r="BK118" i="2"/>
  <c r="J118" i="2"/>
  <c r="J96" i="2" s="1"/>
  <c r="F35" i="3"/>
  <c r="AZ97" i="1" s="1"/>
  <c r="J35" i="5"/>
  <c r="AV99" i="1" s="1"/>
  <c r="AT99" i="1" s="1"/>
  <c r="BA96" i="1"/>
  <c r="AW96" i="1" s="1"/>
  <c r="F33" i="6"/>
  <c r="AZ100" i="1" s="1"/>
  <c r="J35" i="3"/>
  <c r="AV97" i="1" s="1"/>
  <c r="AT97" i="1" s="1"/>
  <c r="BB96" i="1"/>
  <c r="AX96" i="1" s="1"/>
  <c r="F35" i="5"/>
  <c r="AZ99" i="1" s="1"/>
  <c r="BC96" i="1"/>
  <c r="AY96" i="1" s="1"/>
  <c r="BD96" i="1"/>
  <c r="F33" i="7"/>
  <c r="AZ101" i="1" s="1"/>
  <c r="J33" i="8"/>
  <c r="AV102" i="1" s="1"/>
  <c r="AT102" i="1" s="1"/>
  <c r="J33" i="2"/>
  <c r="AV95" i="1" s="1"/>
  <c r="AT95" i="1" s="1"/>
  <c r="F35" i="4"/>
  <c r="AZ98" i="1" s="1"/>
  <c r="J33" i="7"/>
  <c r="AV101" i="1" s="1"/>
  <c r="AT101" i="1" s="1"/>
  <c r="F33" i="8"/>
  <c r="AZ102" i="1" s="1"/>
  <c r="F33" i="2"/>
  <c r="AZ95" i="1" s="1"/>
  <c r="J35" i="4"/>
  <c r="AV98" i="1" s="1"/>
  <c r="AT98" i="1" s="1"/>
  <c r="J33" i="6"/>
  <c r="AV100" i="1" s="1"/>
  <c r="AT100" i="1" s="1"/>
  <c r="P137" i="6" l="1"/>
  <c r="P136" i="6" s="1"/>
  <c r="AU100" i="1" s="1"/>
  <c r="BK137" i="6"/>
  <c r="BK136" i="6" s="1"/>
  <c r="J136" i="6" s="1"/>
  <c r="J96" i="6" s="1"/>
  <c r="J101" i="7"/>
  <c r="J127" i="7"/>
  <c r="J126" i="7" s="1"/>
  <c r="P127" i="7"/>
  <c r="P126" i="7" s="1"/>
  <c r="AU101" i="1" s="1"/>
  <c r="BK127" i="7"/>
  <c r="BK134" i="4"/>
  <c r="J134" i="4" s="1"/>
  <c r="J98" i="4" s="1"/>
  <c r="BK129" i="5"/>
  <c r="J129" i="5" s="1"/>
  <c r="J98" i="5" s="1"/>
  <c r="BK120" i="8"/>
  <c r="J120" i="8" s="1"/>
  <c r="J96" i="8" s="1"/>
  <c r="BK125" i="3"/>
  <c r="J125" i="3" s="1"/>
  <c r="J98" i="3" s="1"/>
  <c r="AU96" i="1"/>
  <c r="J30" i="2"/>
  <c r="AG95" i="1" s="1"/>
  <c r="AZ96" i="1"/>
  <c r="AV96" i="1" s="1"/>
  <c r="AT96" i="1" s="1"/>
  <c r="BA94" i="1"/>
  <c r="AW94" i="1" s="1"/>
  <c r="AK30" i="1" s="1"/>
  <c r="BC94" i="1"/>
  <c r="AY94" i="1" s="1"/>
  <c r="BD94" i="1"/>
  <c r="W33" i="1" s="1"/>
  <c r="BB94" i="1"/>
  <c r="W31" i="1" s="1"/>
  <c r="J30" i="6" l="1"/>
  <c r="AG100" i="1" s="1"/>
  <c r="AN100" i="1" s="1"/>
  <c r="J137" i="6"/>
  <c r="J97" i="6" s="1"/>
  <c r="AU94" i="1"/>
  <c r="BK126" i="7"/>
  <c r="J97" i="7"/>
  <c r="J39" i="2"/>
  <c r="AN95" i="1"/>
  <c r="J30" i="8"/>
  <c r="AG102" i="1" s="1"/>
  <c r="J32" i="3"/>
  <c r="AG97" i="1" s="1"/>
  <c r="J32" i="4"/>
  <c r="AG98" i="1" s="1"/>
  <c r="J32" i="5"/>
  <c r="AG99" i="1" s="1"/>
  <c r="W32" i="1"/>
  <c r="AX94" i="1"/>
  <c r="AZ94" i="1"/>
  <c r="AV94" i="1" s="1"/>
  <c r="AK29" i="1" s="1"/>
  <c r="W30" i="1"/>
  <c r="J39" i="6" l="1"/>
  <c r="J96" i="7"/>
  <c r="J41" i="3"/>
  <c r="J41" i="4"/>
  <c r="J39" i="8"/>
  <c r="J41" i="5"/>
  <c r="AN99" i="1"/>
  <c r="AN97" i="1"/>
  <c r="AN102" i="1"/>
  <c r="AN98" i="1"/>
  <c r="AG96" i="1"/>
  <c r="W29" i="1"/>
  <c r="AT94" i="1"/>
  <c r="J30" i="7" l="1"/>
  <c r="AG101" i="1" s="1"/>
  <c r="AN101" i="1" s="1"/>
  <c r="AN96" i="1"/>
  <c r="AG94" i="1" l="1"/>
  <c r="AK26" i="1" s="1"/>
  <c r="AK35" i="1" s="1"/>
  <c r="J39" i="7"/>
  <c r="AN94" i="1" l="1"/>
</calcChain>
</file>

<file path=xl/sharedStrings.xml><?xml version="1.0" encoding="utf-8"?>
<sst xmlns="http://schemas.openxmlformats.org/spreadsheetml/2006/main" count="8990" uniqueCount="1498">
  <si>
    <t>Export Komplet</t>
  </si>
  <si>
    <t/>
  </si>
  <si>
    <t>2.0</t>
  </si>
  <si>
    <t>False</t>
  </si>
  <si>
    <t>{507e0835-8673-462c-b29a-ab8c76845b1e}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</si>
  <si>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</si>
  <si>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</si>
  <si>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</si>
  <si>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</si>
  <si>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</si>
  <si>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</si>
  <si>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</si>
  <si>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</si>
  <si>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2022-10</t>
  </si>
  <si>
    <t>Stavba:</t>
  </si>
  <si>
    <t>Rehabilitačně-relaxační zahrada Nemocnice Strakonice, a.s.</t>
  </si>
  <si>
    <t>KSO:</t>
  </si>
  <si>
    <t>CC-CZ:</t>
  </si>
  <si>
    <t>Místo:</t>
  </si>
  <si>
    <t>Strakonice</t>
  </si>
  <si>
    <t>Datum:</t>
  </si>
  <si>
    <t>20. 11. 2022</t>
  </si>
  <si>
    <t>Zadavatel:</t>
  </si>
  <si>
    <t>IČ:</t>
  </si>
  <si>
    <t>26095181</t>
  </si>
  <si>
    <t>Nemocnice Strakonice,a.s., Radomyšlská 336, 386 29</t>
  </si>
  <si>
    <t>DIČ:</t>
  </si>
  <si>
    <t>CZ699005400</t>
  </si>
  <si>
    <t>Zhotovitel:</t>
  </si>
  <si>
    <t xml:space="preserve"> </t>
  </si>
  <si>
    <t>Projektant:</t>
  </si>
  <si>
    <t>72400862</t>
  </si>
  <si>
    <t>Atelier Gaia - L. Langová, Polská 4, 669 02 Znojmo</t>
  </si>
  <si>
    <t>CZ8153283974</t>
  </si>
  <si>
    <t>True</t>
  </si>
  <si>
    <t>Zpracovatel:</t>
  </si>
  <si>
    <t>Ing. Jaromír Skoupil, Ph.D.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</si>
  <si>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</si>
  <si>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</si>
  <si>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</si>
  <si>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</si>
  <si>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</si>
  <si>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</si>
  <si>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</si>
  <si>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</si>
  <si>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</si>
  <si>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</si>
  <si>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</si>
  <si>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</si>
  <si>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</si>
  <si>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</si>
  <si>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</si>
  <si>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</si>
  <si>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</si>
  <si>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</si>
  <si>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</si>
  <si>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</si>
  <si>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</si>
  <si>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</si>
  <si>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</si>
  <si>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</si>
  <si>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</si>
  <si>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</si>
  <si>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</si>
  <si>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</si>
  <si>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</si>
  <si>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</si>
  <si>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</si>
  <si>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</si>
  <si>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</si>
  <si>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</si>
  <si>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</si>
  <si>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</si>
  <si>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</si>
  <si>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</si>
  <si>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</si>
  <si>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</si>
  <si>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</si>
  <si>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</si>
  <si>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</si>
  <si>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</si>
  <si>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</si>
  <si>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</si>
  <si>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</si>
  <si>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Terénní úpravy</t>
  </si>
  <si>
    <t>STA</t>
  </si>
  <si>
    <t>1</t>
  </si>
  <si>
    <t>{141a7707-cc95-4267-943b-8b660991ea10}</t>
  </si>
  <si>
    <t>2</t>
  </si>
  <si>
    <t>SO 02</t>
  </si>
  <si>
    <t>Zpevněné plochy, vodní prvek</t>
  </si>
  <si>
    <t>{decbe868-c375-4458-9268-6ea2b93b8ee1}</t>
  </si>
  <si>
    <t>SO 02 A</t>
  </si>
  <si>
    <t>Zpevněné plochy</t>
  </si>
  <si>
    <t>Soupis</t>
  </si>
  <si>
    <t>{a78090d7-52d5-415c-9b72-50c605697fdd}</t>
  </si>
  <si>
    <t>SO 02 B</t>
  </si>
  <si>
    <t>Vodní prvek</t>
  </si>
  <si>
    <t>{c2e3c0ed-57e6-4f61-acfe-3781316def81}</t>
  </si>
  <si>
    <t>SO 02 C</t>
  </si>
  <si>
    <t>Rozvody pitné vody, elektrické rozvody</t>
  </si>
  <si>
    <t>{badef1ca-a5ce-4a3f-9435-243705412f2c}</t>
  </si>
  <si>
    <t>SO 03</t>
  </si>
  <si>
    <t>Vegetační úpravy</t>
  </si>
  <si>
    <t>{f7eaa1fa-04c6-4892-bab3-f087806ee022}</t>
  </si>
  <si>
    <t>SO 04</t>
  </si>
  <si>
    <t>Mobiliář, oplocení a rehabilitační prvky</t>
  </si>
  <si>
    <t>{bc94d345-772c-4533-bf1a-b02eb422ff27}</t>
  </si>
  <si>
    <t>VRN</t>
  </si>
  <si>
    <t>Vedlejší rozpočtové náklady</t>
  </si>
  <si>
    <t>{7f70bf60-4a09-4262-b962-8588cf0465f1}</t>
  </si>
  <si>
    <t>KRYCÍ LIST SOUPISU PRACÍ</t>
  </si>
  <si>
    <t>Objekt:</t>
  </si>
  <si>
    <t>SO 01 - Terénní úpravy</t>
  </si>
  <si>
    <t>k.ú. Strakonice</t>
  </si>
  <si>
    <t>08363676</t>
  </si>
  <si>
    <t>Ing. Petr Pelikán, Ph.D.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</si>
  <si>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</si>
  <si>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</si>
  <si>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</si>
  <si>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</si>
  <si>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</si>
  <si>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</si>
  <si>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</si>
  <si>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</si>
  <si>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</si>
  <si>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</si>
  <si>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</si>
  <si>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</si>
  <si>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</si>
  <si>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</si>
  <si>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</si>
  <si>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</si>
  <si>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</si>
  <si>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</si>
  <si>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</si>
  <si>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</si>
  <si>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</si>
  <si>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</si>
  <si>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</si>
  <si>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</si>
  <si>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</si>
  <si>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</si>
  <si>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</si>
  <si>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</si>
  <si>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4</t>
  </si>
  <si>
    <t>-1148620239</t>
  </si>
  <si>
    <t>VV</t>
  </si>
  <si>
    <t>"zpevněné plochy, vodní prvek" 490+31</t>
  </si>
  <si>
    <t>"nezpevněné plochy" 3789</t>
  </si>
  <si>
    <t>"vegetační úpravy" 1640</t>
  </si>
  <si>
    <t>Součet</t>
  </si>
  <si>
    <t>122351106</t>
  </si>
  <si>
    <t>Odkopávky a prokopávky nezapažené strojně v hornině třídy těžitelnosti II skupiny 4 přes 1 000 do 5 000 m3</t>
  </si>
  <si>
    <t>m3</t>
  </si>
  <si>
    <t>945981999</t>
  </si>
  <si>
    <t>"zpevněné plochy, vegetační úpravy, terénní modelace" 878,5</t>
  </si>
  <si>
    <t>Mezisoučet</t>
  </si>
  <si>
    <t>3</t>
  </si>
  <si>
    <t>878,5*0,5</t>
  </si>
  <si>
    <t>"odkopávka nevhvodné zeminy v ploše 915 m2" 915*(0,9-0,2)</t>
  </si>
  <si>
    <t>122451104</t>
  </si>
  <si>
    <t>Odkopávky a prokopávky nezapažené strojně v hornině třídy těžitelnosti II skupiny 5 přes 100 do 500 m3</t>
  </si>
  <si>
    <t>-1010754527</t>
  </si>
  <si>
    <t>131251104</t>
  </si>
  <si>
    <t>Hloubení nezapažených jam a zářezů strojně s urovnáním dna do předepsaného profilu a spádu v hornině třídy těžitelnosti I skupiny 3 přes 100 do 500 m3</t>
  </si>
  <si>
    <t>-628031552</t>
  </si>
  <si>
    <t>"vodní prvek, vsakovací jáma" (56*2)+(1,5*1,5*4)</t>
  </si>
  <si>
    <t>5</t>
  </si>
  <si>
    <t>132351103</t>
  </si>
  <si>
    <t>Hloubení nezapažených rýh šířky do 800 mm strojně s urovnáním dna do předepsaného profilu a spádu v hornině třídy těžitelnosti II skupiny 4 přes 50 do 100 m3</t>
  </si>
  <si>
    <t>-1177241833</t>
  </si>
  <si>
    <t>"rýhy pro sítě TI" 1*0,5*(34+37)</t>
  </si>
  <si>
    <t>6</t>
  </si>
  <si>
    <t>132351251</t>
  </si>
  <si>
    <t>Hloubení nezapažených rýh šířky přes 800 do 2 000 mm strojně s urovnáním dna do předepsaného profilu a spádu v hornině třídy těžitelnosti II skupiny 4 do 20 m3</t>
  </si>
  <si>
    <t>-264226210</t>
  </si>
  <si>
    <t>"drenáž" 1,5*1*(4)</t>
  </si>
  <si>
    <t>7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</si>
  <si>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</si>
  <si>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</si>
  <si>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1394496512</t>
  </si>
  <si>
    <t>"přemístění sypaniny na meziskládku" 436</t>
  </si>
  <si>
    <t>8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</si>
  <si>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</si>
  <si>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</si>
  <si>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752748742</t>
  </si>
  <si>
    <t>"odvoz nevhodné zeminy" 640,5</t>
  </si>
  <si>
    <t>9</t>
  </si>
  <si>
    <t>171151103</t>
  </si>
  <si>
    <t>Uložení sypanin do násypů strojně s rozprostřením sypaniny ve vrstvách a s hrubým urovnáním zhutněných z hornin soudržných jakékoliv třídy těžitelnosti</t>
  </si>
  <si>
    <t>-1778861674</t>
  </si>
  <si>
    <t>"modelace terénu - pod zpevněnými plochami" 149</t>
  </si>
  <si>
    <t>10</t>
  </si>
  <si>
    <t>171201231</t>
  </si>
  <si>
    <t>Poplatek za uložení stavebního odpadu na recyklační skládce (skládkovné) zeminy a kamení zatříděného do Katalogu odpadů pod kódem 17 05 04</t>
  </si>
  <si>
    <t>t</t>
  </si>
  <si>
    <t>-1925498477</t>
  </si>
  <si>
    <t>640,5*1,8</t>
  </si>
  <si>
    <t>11</t>
  </si>
  <si>
    <t>171251101</t>
  </si>
  <si>
    <t>Uložení sypanin do násypů strojně s rozprostřením sypaniny ve vrstvách a s hrubým urovnáním nezhutněných jakékoliv třídy těžitelnosti</t>
  </si>
  <si>
    <t>-196326202</t>
  </si>
  <si>
    <t>"modelace terénu" 493-149</t>
  </si>
  <si>
    <t>12</t>
  </si>
  <si>
    <t>171251201</t>
  </si>
  <si>
    <t>Uložení sypaniny na skládky nebo meziskládky bez hutnění s upravením uložené sypaniny do předepsaného tvaru</t>
  </si>
  <si>
    <t>402338478</t>
  </si>
  <si>
    <t>1519-493</t>
  </si>
  <si>
    <t>13</t>
  </si>
  <si>
    <t>181351113</t>
  </si>
  <si>
    <t>Rozprostření a urovnání ornice v rovině nebo ve svahu sklonu do 1:5 strojně při souvislé ploše přes 500 m2, tl. vrstvy do 200 mm</t>
  </si>
  <si>
    <t>-300749720</t>
  </si>
  <si>
    <t>14</t>
  </si>
  <si>
    <t>181951113</t>
  </si>
  <si>
    <t>Úprava pláně vyrovnáním výškových rozdílů strojně v hornině třídy těžitelnosti II, skupiny 4 a 5 bez zhutnění</t>
  </si>
  <si>
    <t>-1649283329</t>
  </si>
  <si>
    <t>182151112</t>
  </si>
  <si>
    <t>Svahování trvalých svahů do projektovaných profilů strojně s potřebným přemístěním výkopku při svahování v zářezech v hornině třídy těžitelnosti II, skupiny 4 a 5</t>
  </si>
  <si>
    <t>60839999</t>
  </si>
  <si>
    <t>580</t>
  </si>
  <si>
    <t>16</t>
  </si>
  <si>
    <t>182251101</t>
  </si>
  <si>
    <t>Svahování trvalých svahů do projektovaných profilů strojně s potřebným přemístěním výkopku při svahování násypů v jakékoliv hornině</t>
  </si>
  <si>
    <t>-1554270594</t>
  </si>
  <si>
    <t>870</t>
  </si>
  <si>
    <t>SO 02 - Zpevněné plochy, vodní prvek</t>
  </si>
  <si>
    <t>Soupis:</t>
  </si>
  <si>
    <t>SO 02 A - Zpevněné plochy</t>
  </si>
  <si>
    <t xml:space="preserve">    5 - Komunikace pozemní</t>
  </si>
  <si>
    <t xml:space="preserve">    9 - Ostatní konstrukce a práce, bourání</t>
  </si>
  <si>
    <t xml:space="preserve">    998 - Přesun hmot</t>
  </si>
  <si>
    <t>181951114</t>
  </si>
  <si>
    <t>Úprava pláně vyrovnáním výškových rozdílů strojně v hornině třídy těžitelnosti II, skupiny 4 a 5 se zhutněním</t>
  </si>
  <si>
    <t>-1875457988</t>
  </si>
  <si>
    <t>"pod zpevněnými plochami" 644</t>
  </si>
  <si>
    <t>Komunikace pozemní</t>
  </si>
  <si>
    <t>564730012</t>
  </si>
  <si>
    <t>Podklad nebo kryt z kameniva hrubého drceného vel. 8-16 mm s rozprostřením a zhutněním plochy přes 100 m2, po zhutnění tl. 110 mm</t>
  </si>
  <si>
    <t>1759084210</t>
  </si>
  <si>
    <t>"typ zpevnění: dlažba" 239,8</t>
  </si>
  <si>
    <t>564751111</t>
  </si>
  <si>
    <t>Podklad nebo kryt z kameniva hrubého drceného vel. 32-63 mm s rozprostřením a zhutněním plochy přes 100 m2, po zhutnění tl. 150 mm</t>
  </si>
  <si>
    <t>682015507</t>
  </si>
  <si>
    <t>"typ zpevnění: dlažba" 261,6</t>
  </si>
  <si>
    <t>564801112R00</t>
  </si>
  <si>
    <t>Minerální povrch (mlat) s rozprostřením a zhutněním, po zhutnění tl. 40 mm</t>
  </si>
  <si>
    <t>-1100960587</t>
  </si>
  <si>
    <t>P</t>
  </si>
  <si>
    <t>Poznámka k položce:_x000D_
Minerální povrch_x000D_
-technická norma: DIN 18035-5_x000D_
-metodika realizace: Fachbericht zu Planung, Bau und Instandhaltung von Wassergebunden Wegen 2007_x000D_
-barva: okrová_x000D_
-frakce: 0/5 mm_x000D_
-obj. hmotnost po zhutnění: 2,171 t/m3_x000D_
-vodopropustnost:	min. 0,0027 cm/s_x000D_
-pevnost ve smyku:	 min. 67,2 kPa_x000D_
-zatížení:	min. 7,5 t_x000D_
orientační spotřeba materiálu: 100 kg/m2</t>
  </si>
  <si>
    <t>"typ zpevnění: minerální povrch" 203*1,05</t>
  </si>
  <si>
    <t>564851111</t>
  </si>
  <si>
    <t>Podklad ze štěrkodrti ŠD  s rozprostřením a zhutněním, po zhutnění tl. 150 mm</t>
  </si>
  <si>
    <t>-1772710874</t>
  </si>
  <si>
    <t>"sanace núnosného podloží pod zpevněnými plochami" 644</t>
  </si>
  <si>
    <t>564871112</t>
  </si>
  <si>
    <t>Podklad ze štěrkodrti ŠD  s rozprostřením a zhutněním, po zhutnění tl. 260 mm</t>
  </si>
  <si>
    <t>914076245</t>
  </si>
  <si>
    <t>Poznámka k položce:_x000D_
štěrkodrť ŠDa 0/32 mm</t>
  </si>
  <si>
    <t>"typ zpevnění: minerální povrch" 228,8</t>
  </si>
  <si>
    <t>565145101</t>
  </si>
  <si>
    <t>Asfaltový beton vrstva podkladní ACP 16 (obalované kamenivo střednězrnné - OKS) s rozprostřením a zhutněním v pruhu šířky do 1,5 m, po zhutnění tl. 60 mm</t>
  </si>
  <si>
    <t>363900807</t>
  </si>
  <si>
    <t>"vstupy - napojení na obslužnou komunikaci" 4*0,15</t>
  </si>
  <si>
    <t>573111111</t>
  </si>
  <si>
    <t>Postřik infiltrační PI z asfaltu silničního s posypem kamenivem, v množství 0,60 kg/m2</t>
  </si>
  <si>
    <t>2074763187</t>
  </si>
  <si>
    <t>573211106</t>
  </si>
  <si>
    <t>Postřik spojovací PS bez posypu kamenivem z asfaltu silničního, v množství 0,20 kg/m2</t>
  </si>
  <si>
    <t>1343181880</t>
  </si>
  <si>
    <t>577134031</t>
  </si>
  <si>
    <t>Asfaltový beton vrstva obrusná ACO 11 (ABS) s rozprostřením a se zhutněním z modifikovaného asfaltu v pruhu šířky do 1,5 m, po zhutnění tl. 40 mm</t>
  </si>
  <si>
    <t>1189634676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</si>
  <si>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</si>
  <si>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</si>
  <si>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-2060548927</t>
  </si>
  <si>
    <t>Poznámka k položce:_x000D_
Dlažba z žulové kostky_x000D_
- ČSN EN 1342_x000D_
- příčný sklon dle staničení a zajištění odvodnění komunikace_x000D_
- vzhled:	střednězrnná žula všesměrné textury_x000D_
- pokládka: vějířovitá_x000D_
- orientační spotřeba materiálu:	0,22 t/m2_x000D_
- spárovací materiál: čistý těžený křemičitý písek frakce max. 2 mm</t>
  </si>
  <si>
    <t>"typ zpevnění: dlažba" 204</t>
  </si>
  <si>
    <t>M</t>
  </si>
  <si>
    <t>58381007</t>
  </si>
  <si>
    <t>kostka štípaná dlažební žula drobná 8/10</t>
  </si>
  <si>
    <t>-1348563402</t>
  </si>
  <si>
    <t>204*1,02 'Přepočtené koeficientem množství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</si>
  <si>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</si>
  <si>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</si>
  <si>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-755443020</t>
  </si>
  <si>
    <t>Poznámka k položce:_x000D_
Hmatný pás_x000D_
- dlažba pro signální, varovné a hmatné pásy dle vyhl. č. 398/2009 Sb._x000D_
- betonová dlažba s tvarovaným povrchem pro vedení nevidomých a slabozrakých chodců_x000D_
- plastický povrch s výstupky, barevný kontrast_x000D_
- dlažba mrazuvzdorná, opatřena ochranným systémem proti znečištění a pronikání vody</t>
  </si>
  <si>
    <t>"typ zpevnění: dlažba-varovný pás (hmat. dlažba)" 4</t>
  </si>
  <si>
    <t>59245226</t>
  </si>
  <si>
    <t>dlažba tvar obdélník betonová pro nevidomé 200x100x80mm barevná</t>
  </si>
  <si>
    <t>-2139433232</t>
  </si>
  <si>
    <t>4*1,03 'Přepočtené koeficientem množství</t>
  </si>
  <si>
    <t>Ostatní konstrukce a práce, bourání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</si>
  <si>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</si>
  <si>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</si>
  <si>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m</t>
  </si>
  <si>
    <t>1247868824</t>
  </si>
  <si>
    <t>"obruba zpevněných ploch" 610</t>
  </si>
  <si>
    <t>-627136600</t>
  </si>
  <si>
    <t>610*0,1 'Přepočtené koeficientem množství</t>
  </si>
  <si>
    <t>17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</si>
  <si>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</si>
  <si>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</si>
  <si>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691837709</t>
  </si>
  <si>
    <t>"vstupy" 2+2</t>
  </si>
  <si>
    <t>18</t>
  </si>
  <si>
    <t>59217032</t>
  </si>
  <si>
    <t>obrubník betonový silniční 1000x150x150mm</t>
  </si>
  <si>
    <t>648718354</t>
  </si>
  <si>
    <t>19</t>
  </si>
  <si>
    <t>919721131</t>
  </si>
  <si>
    <t>Geomříž pro stabilizaci podkladu tuhá trojosá z polypropylenu tloušťka 4 mm</t>
  </si>
  <si>
    <t>1502613681</t>
  </si>
  <si>
    <t>20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</si>
  <si>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</si>
  <si>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</si>
  <si>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-817869639</t>
  </si>
  <si>
    <t>"vstupy - napojení na obslužnou komunikaci" 4</t>
  </si>
  <si>
    <t>998</t>
  </si>
  <si>
    <t>Přesun hmot</t>
  </si>
  <si>
    <t>998231311</t>
  </si>
  <si>
    <t>Přesun hmot pro sadovnické a krajinářské úpravy - strojně dopravní vzdálenost do 5000 m</t>
  </si>
  <si>
    <t>-782638541</t>
  </si>
  <si>
    <t>SO 02 B - Vodní prvek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</si>
  <si>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</si>
  <si>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</si>
  <si>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</si>
  <si>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</si>
  <si>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</si>
  <si>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</si>
  <si>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</si>
  <si>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</si>
  <si>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</si>
  <si>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</si>
  <si>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121112003</t>
  </si>
  <si>
    <t>Sejmutí ornice ručně při souvislé ploše, tl. vrstvy do 200 mm</t>
  </si>
  <si>
    <t>-251310266</t>
  </si>
  <si>
    <t>"vodní prvek" 51</t>
  </si>
  <si>
    <t>122351101</t>
  </si>
  <si>
    <t>Odkopávky a prokopávky nezapažené strojně v hornině třídy těžitelnosti II skupiny 4 do 20 m3</t>
  </si>
  <si>
    <t>-1830751470</t>
  </si>
  <si>
    <t>"vodní prvek - výkop pro základy pro chodníky a molo" 0,55</t>
  </si>
  <si>
    <t>122351104</t>
  </si>
  <si>
    <t>Odkopávky a prokopávky nezapažené strojně v hornině třídy těžitelnosti II skupiny 4 přes 100 do 500 m3</t>
  </si>
  <si>
    <t>-374806890</t>
  </si>
  <si>
    <t>"vodní prvek" 51*1,7</t>
  </si>
  <si>
    <t>738156587</t>
  </si>
  <si>
    <t>"vodní prvek - přemístění sypaniny na meziskládku" 86,7+0,55+(51*0,2)</t>
  </si>
  <si>
    <t>-924134791</t>
  </si>
  <si>
    <t>"vodní prvek - uložení sypaniny na meziskládku" 86,7+0,55+(51*0,2)</t>
  </si>
  <si>
    <t>174111101</t>
  </si>
  <si>
    <t>Zásyp sypaninou z jakékoliv horniny ručně s uložením výkopku ve vrstvách se zhutněním jam, šachet, rýh nebo kolem objektů v těchto vykopávkách</t>
  </si>
  <si>
    <t>742612198</t>
  </si>
  <si>
    <t>"vodní prvek" 0,065*28</t>
  </si>
  <si>
    <t>181951112</t>
  </si>
  <si>
    <t>Úprava pláně vyrovnáním výškových rozdílů strojně v hornině třídy těžitelnosti I, skupiny 1 až 3 se zhutněním</t>
  </si>
  <si>
    <t>-1620052693</t>
  </si>
  <si>
    <t>"vodní prvek - základová spára" 31</t>
  </si>
  <si>
    <t>Zakládání</t>
  </si>
  <si>
    <t>211531111</t>
  </si>
  <si>
    <t>Výplň kamenivem do rýh odvodňovacích žeber nebo trativodů  bez zhutnění, s úpravou povrchu výplně kamenivem hrubým drceným frakce 16 až 63 mm</t>
  </si>
  <si>
    <t>1436210199</t>
  </si>
  <si>
    <t>Poznámka k položce:_x000D_
HDK 16/32 mm</t>
  </si>
  <si>
    <t>"vodní prvek" (0,75)*28+5,35*1,05</t>
  </si>
  <si>
    <t>"vodní prvek - vsakovací jáma" (1,5*1,5)*4+(1,5*1)*4</t>
  </si>
  <si>
    <t>211971121</t>
  </si>
  <si>
    <t>Zřízení opláštění výplně z geotextilie odvodňovacích žeber nebo trativodů  v rýze nebo zářezu se stěnami svislými nebo šikmými o sklonu přes 1:2 při rozvinuté šířce opláštění do 2,5 m</t>
  </si>
  <si>
    <t>-998245101</t>
  </si>
  <si>
    <t>"vodní prvek" (2,6)*28</t>
  </si>
  <si>
    <t>"vodní prvek - vsakovací jáma" (1,5*4*4+1,5*1,5*2)+(1,5*1*4)</t>
  </si>
  <si>
    <t>69311080</t>
  </si>
  <si>
    <t>geotextilie netkaná separační, ochranná, filtrační, drenážní PES 200g/m2</t>
  </si>
  <si>
    <t>1741028776</t>
  </si>
  <si>
    <t>107,3*1,1845 'Přepočtené koeficientem množství</t>
  </si>
  <si>
    <t>271532213</t>
  </si>
  <si>
    <t>Podsyp pod základové konstrukce se zhutněním a urovnáním povrchu z kameniva hrubého, frakce 8 - 16 mm</t>
  </si>
  <si>
    <t>12162817</t>
  </si>
  <si>
    <t>"vodní prvek - podsyp pod základ mola" 2,2*0,1</t>
  </si>
  <si>
    <t>271542211</t>
  </si>
  <si>
    <t>Podsyp pod základové konstrukce se zhutněním a urovnáním povrchu ze štěrkodrtě netříděné</t>
  </si>
  <si>
    <t>-836521669</t>
  </si>
  <si>
    <t>Poznámka k položce:_x000D_
štěrkodrť 0/32 mm</t>
  </si>
  <si>
    <t>"vodní prvek" 2,8</t>
  </si>
  <si>
    <t>273313511</t>
  </si>
  <si>
    <t>Základy z betonu prostého desky z betonu kamenem neprokládaného tř. C 12/15</t>
  </si>
  <si>
    <t>1201131002</t>
  </si>
  <si>
    <t>59515428R00</t>
  </si>
  <si>
    <t>tvárnice ztraceného bednění polystyrénová pro zdivo tl 250mm</t>
  </si>
  <si>
    <t>kus</t>
  </si>
  <si>
    <t>857350412</t>
  </si>
  <si>
    <t>Poznámka k položce:_x000D_
dodávka + montáž_x000D_
polystyrénová tvárnice PS20 100×25×25 cm (0,0625 m3/ks), hmotnost 1 kg, prostor pro beton 33 l/ks</t>
  </si>
  <si>
    <t>"vodní prvek" (12,3/0,0625)+0,2</t>
  </si>
  <si>
    <t>31316012</t>
  </si>
  <si>
    <t>síť výztužná svařovaná DIN 488 jakost B500A 150x150mm drát D 6mm</t>
  </si>
  <si>
    <t>352409356</t>
  </si>
  <si>
    <t>"vodní prvek" 25,9</t>
  </si>
  <si>
    <t>273351121</t>
  </si>
  <si>
    <t>Bednění základů desek zřízení</t>
  </si>
  <si>
    <t>2040615079</t>
  </si>
  <si>
    <t>"vodní prvek" 28*0,3</t>
  </si>
  <si>
    <t>273351122</t>
  </si>
  <si>
    <t>Bednění základů desek odstranění</t>
  </si>
  <si>
    <t>768757427</t>
  </si>
  <si>
    <t>69311088</t>
  </si>
  <si>
    <t>geotextilie netkaná separační, ochranná, filtrační, drenážní PES 500g/m2</t>
  </si>
  <si>
    <t>1156717797</t>
  </si>
  <si>
    <t>"vodní prvek" 9,1+19,8*1,5+5,3+0,2*17,5+1,9</t>
  </si>
  <si>
    <t>"vodní prvek - technol. šachta" 2+8*1,5</t>
  </si>
  <si>
    <t>279113122</t>
  </si>
  <si>
    <t>Základové zdi z tvárnic ztraceného bednění včetně výplně z betonu  bez zvláštních nároků na vliv prostředí třídy C 12/15, tloušťky zdiva přes 150 do 200 mm</t>
  </si>
  <si>
    <t>-1521215084</t>
  </si>
  <si>
    <t>Poznámka k položce:_x000D_
montáž + dodávka_x000D_
ztracené bednění 500×200×250 mm, dutinová tvárnice z vibrolisovaného betonu</t>
  </si>
  <si>
    <t>"vodní prvek - ztracené bednění pod dřevěné terasy a molo" 2,2</t>
  </si>
  <si>
    <t>Svislé a kompletní konstrukce</t>
  </si>
  <si>
    <t>311321411</t>
  </si>
  <si>
    <t>Nadzákladové zdi z betonu železového (bez výztuže) nosné bez zvláštních nároků na vliv prostředí tř. C 25/30</t>
  </si>
  <si>
    <t>787977883</t>
  </si>
  <si>
    <t>"vodní prvek - výplň PS tvárnic" 197*0,033</t>
  </si>
  <si>
    <t>"vodní prvek - výplň ztraceného bednění" 2,2*0,25</t>
  </si>
  <si>
    <t>13021012</t>
  </si>
  <si>
    <t>tyč ocelová kruhová žebírková DIN 488 jakost B500B (10 505) výztuž do betonu D 10mm</t>
  </si>
  <si>
    <t>-942702099</t>
  </si>
  <si>
    <t>Poznámka k položce:_x000D_
Hmotnost: 0,62 kg/m</t>
  </si>
  <si>
    <t>"vodní prvek - výztuž zdiva" (1,6*2*4*(19+4,8)+1,25*2*4*(3,8)+1,5*4*(19+4,8+3,8))*0,617*0,001</t>
  </si>
  <si>
    <t>22</t>
  </si>
  <si>
    <t>13021011</t>
  </si>
  <si>
    <t>tyč ocelová kruhová žebírková DIN 488 jakost B500B (10 505) výztuž do betonu D 8mm</t>
  </si>
  <si>
    <t>103984955</t>
  </si>
  <si>
    <t>Poznámka k položce:_x000D_
Hmotnost: 0,40 kg/m</t>
  </si>
  <si>
    <t>"vodní prvek - výztuž ztraceného bednění" 20*6*0,395*0,001</t>
  </si>
  <si>
    <t>23</t>
  </si>
  <si>
    <t>380311861</t>
  </si>
  <si>
    <t>Kompletní konstrukce čistíren odpadních vod, nádrží, vodojemů, kanálů z betonu prostého  bez zvýšených nároků na prostředí tř. C 25/30, tl. přes 80 do 150 mm</t>
  </si>
  <si>
    <t>1779033847</t>
  </si>
  <si>
    <t>"vodní prvek" 0,6</t>
  </si>
  <si>
    <t>24</t>
  </si>
  <si>
    <t>389541112R00</t>
  </si>
  <si>
    <t>Náplň těles filtrů  z materiálů předepsané zrnitosti, uložené ve vrstvách předepsané tloušťky, s urovnáním každé vrstvy do předepsané kóty z hrubého kameniva drceného zrnitosti 4 až 8 mm nebo 8 až 16 mm</t>
  </si>
  <si>
    <t>-708807628</t>
  </si>
  <si>
    <t>Poznámka k položce:_x000D_
dolomitický vápenec certifikovaný 6/8 mm</t>
  </si>
  <si>
    <t>"vodní prvek - filtrace" 1,9*1,5</t>
  </si>
  <si>
    <t>25</t>
  </si>
  <si>
    <t>389541112R01</t>
  </si>
  <si>
    <t>Základní filtrační set (10+2 filtrační válce)</t>
  </si>
  <si>
    <t>kpl</t>
  </si>
  <si>
    <t>2123594720</t>
  </si>
  <si>
    <t>Vodorovné konstrukce</t>
  </si>
  <si>
    <t>26</t>
  </si>
  <si>
    <t>457571211</t>
  </si>
  <si>
    <t>Filtrační vrstvy jakékoliv tloušťky a sklonu  z hrubého těženého kameniva bez zhutnění, frakce 16-32 mm</t>
  </si>
  <si>
    <t>-1728867504</t>
  </si>
  <si>
    <t>"vodní prvek - Kneipův chodník" 0,6</t>
  </si>
  <si>
    <t>Trubní vedení</t>
  </si>
  <si>
    <t>27</t>
  </si>
  <si>
    <t>871228111</t>
  </si>
  <si>
    <t>Kladení drenážního potrubí z plastických hmot  do připravené rýhy z tvrdého PVC, průměru přes 90 do 150 mm</t>
  </si>
  <si>
    <t>-2048269552</t>
  </si>
  <si>
    <t>28</t>
  </si>
  <si>
    <t>28611223</t>
  </si>
  <si>
    <t>trubka drenážní flexibilní celoperforovaná PVC-U SN 4 DN 100 pro meliorace, dočasné nebo odlehčovací drenáže</t>
  </si>
  <si>
    <t>474643721</t>
  </si>
  <si>
    <t>29</t>
  </si>
  <si>
    <t>28611220R00</t>
  </si>
  <si>
    <t>trubka drenážní flexibilní celoperforovaná PVC-U SN 4 DN 32 do filtrace</t>
  </si>
  <si>
    <t>240151257</t>
  </si>
  <si>
    <t>"vodní prvek - filtrace" (3*2+1)*4</t>
  </si>
  <si>
    <t>30</t>
  </si>
  <si>
    <t>899922111R00</t>
  </si>
  <si>
    <t>Čerpadlo - technologická šachta filtrace, maximální průtok Q=190 l/min, trafo 12V</t>
  </si>
  <si>
    <t>-2144847790</t>
  </si>
  <si>
    <t>"vodní prvek - filtrace" 1</t>
  </si>
  <si>
    <t>31</t>
  </si>
  <si>
    <t>953334112</t>
  </si>
  <si>
    <t>Bobtnavý pásek do pracovních spar betonových konstrukcí bentonitový, rozměru 15 x 10 mm</t>
  </si>
  <si>
    <t>1770930569</t>
  </si>
  <si>
    <t>"vodní prvek" 28+28</t>
  </si>
  <si>
    <t>32</t>
  </si>
  <si>
    <t>-41071130</t>
  </si>
  <si>
    <t>PSV</t>
  </si>
  <si>
    <t>Práce a dodávky PSV</t>
  </si>
  <si>
    <t>711</t>
  </si>
  <si>
    <t>Izolace proti vodě, vlhkosti a plynům</t>
  </si>
  <si>
    <t>33</t>
  </si>
  <si>
    <t>711471301</t>
  </si>
  <si>
    <t>Provedení dvojitého hydroizolačního systému pro izolaci spodní stavby proti povrchové a podpovrchové tlakové vodě na ploše vodorovné V fólií z mPVC kladených volně jednovrstvá s horkovzdušným navařením jednotlivých segmentů</t>
  </si>
  <si>
    <t>-530544131</t>
  </si>
  <si>
    <t>"vodní prvek" 9,1+3</t>
  </si>
  <si>
    <t>"vodní prvek - technol. šachta" 2</t>
  </si>
  <si>
    <t>34</t>
  </si>
  <si>
    <t>28322004</t>
  </si>
  <si>
    <t>fólie hydroizolační pro spodní stavbu mPVC tl 1,5mm</t>
  </si>
  <si>
    <t>1359403845</t>
  </si>
  <si>
    <t>64,6*1,1655 'Přepočtené koeficientem množství</t>
  </si>
  <si>
    <t>35</t>
  </si>
  <si>
    <t>711472301</t>
  </si>
  <si>
    <t>Provedení dvojitého hydroizolačního systému pro izolaci spodní stavby proti povrchové a podpovrchové tlakové vodě na ploše svislé S fólií z mPVC kladených volně jednovrstvá s horkovzdušným navařením jednotlivých segmentů</t>
  </si>
  <si>
    <t>957495005</t>
  </si>
  <si>
    <t>"vodní prvek" 19,8*1,5+5,3+0,2*17,5</t>
  </si>
  <si>
    <t>"vodní prvek - technol. šachta" 8*1,5</t>
  </si>
  <si>
    <t>36</t>
  </si>
  <si>
    <t>711491176</t>
  </si>
  <si>
    <t>Provedení doplňků izolace proti vodě textilií připevnění izolace ukončovací lištou</t>
  </si>
  <si>
    <t>1874513669</t>
  </si>
  <si>
    <t>"vodní prvek" 35+9+2</t>
  </si>
  <si>
    <t>37</t>
  </si>
  <si>
    <t>28323018</t>
  </si>
  <si>
    <t>lišta ukončovací pro drenážní fólie profilované tl 20mm</t>
  </si>
  <si>
    <t>1532907628</t>
  </si>
  <si>
    <t>46*1,02 'Přepočtené koeficientem množství</t>
  </si>
  <si>
    <t>38</t>
  </si>
  <si>
    <t>711767378</t>
  </si>
  <si>
    <t>Provedení detailů fóliemi  opracování trubních prostupů na pevnou a volnou přírubu s dotěsněním tmelem, průměru přes 200 do 500 mm</t>
  </si>
  <si>
    <t>-2069640617</t>
  </si>
  <si>
    <t>"vodní prvek" 2</t>
  </si>
  <si>
    <t>39</t>
  </si>
  <si>
    <t>24633001</t>
  </si>
  <si>
    <t>tmel těsnící butylkaučukový</t>
  </si>
  <si>
    <t>litr</t>
  </si>
  <si>
    <t>561823747</t>
  </si>
  <si>
    <t>762</t>
  </si>
  <si>
    <t>Konstrukce tesařské</t>
  </si>
  <si>
    <t>40</t>
  </si>
  <si>
    <t>762713111</t>
  </si>
  <si>
    <t>Montáž prostorových vázaných konstrukcí z řeziva hoblovaného průřezové plochy do 120 cm2</t>
  </si>
  <si>
    <t>-692350752</t>
  </si>
  <si>
    <t>"vodní prvek - bezpečnostní rošt" 35</t>
  </si>
  <si>
    <t>41</t>
  </si>
  <si>
    <t>60512126</t>
  </si>
  <si>
    <t>hranol stavební řezivo průřezu do 120cm2 dl 6-8m</t>
  </si>
  <si>
    <t>2073796392</t>
  </si>
  <si>
    <t>"vodní prvek - bezpečnostní rošt" 0,01*35+(0,003*15)*28,8</t>
  </si>
  <si>
    <t>42</t>
  </si>
  <si>
    <t>762795000</t>
  </si>
  <si>
    <t>Spojovací prostředky prostorových vázaných konstrukcí  hřebíky, svory, fixační prkna</t>
  </si>
  <si>
    <t>1618032489</t>
  </si>
  <si>
    <t>766</t>
  </si>
  <si>
    <t>Konstrukce truhlářské</t>
  </si>
  <si>
    <t>43</t>
  </si>
  <si>
    <t>766412234R00</t>
  </si>
  <si>
    <t>Montáž obložení stěn  plochy přes 1 m2 palubkami na pero a drážku z tvrdého dřeva, šířky přes 100 mm</t>
  </si>
  <si>
    <t>-1621331413</t>
  </si>
  <si>
    <t>"vodní prvek - dřevěný obklad/prkno, pobytové molo" (12+2,4)*2</t>
  </si>
  <si>
    <t>44</t>
  </si>
  <si>
    <t>61191161R00</t>
  </si>
  <si>
    <t>tepelně upravená finská borovice obkladová, profil 26x140mm</t>
  </si>
  <si>
    <t>660116218</t>
  </si>
  <si>
    <t>Poznámka k položce:_x000D_
tepelně upraveno při 180°C, uměle sušeno 16-18%, hustota dřeva 450-470 kg/m3</t>
  </si>
  <si>
    <t>45</t>
  </si>
  <si>
    <t>766417211</t>
  </si>
  <si>
    <t>Montáž obložení stěn  rošt podkladový</t>
  </si>
  <si>
    <t>247466955</t>
  </si>
  <si>
    <t>"vodní prvek - dřevěný obklad" 18</t>
  </si>
  <si>
    <t>46</t>
  </si>
  <si>
    <t>60556100</t>
  </si>
  <si>
    <t>řezivo dubové sušené tl 30mm</t>
  </si>
  <si>
    <t>-377093384</t>
  </si>
  <si>
    <t>0,55</t>
  </si>
  <si>
    <t>47</t>
  </si>
  <si>
    <t>766495100</t>
  </si>
  <si>
    <t>Ostatní práce při obkládání zhotovení otvorů pro instalační dvířka, plochy přes 0,25 do 0,90 m2</t>
  </si>
  <si>
    <t>-1778281435</t>
  </si>
  <si>
    <t>"vodní prvek - technol. šachta, vlez" 1</t>
  </si>
  <si>
    <t>48</t>
  </si>
  <si>
    <t>TNG.0023010.URS-R00</t>
  </si>
  <si>
    <t>vrut nerezový 5/50</t>
  </si>
  <si>
    <t>-488131879</t>
  </si>
  <si>
    <t>Poznámka k položce:_x000D_
kotvící prvek nosných hliníkových lišt do dřevěné konstrukce</t>
  </si>
  <si>
    <t>"vodní prvek - spojovací materiál" 1063</t>
  </si>
  <si>
    <t>767</t>
  </si>
  <si>
    <t>Konstrukce zámečnické</t>
  </si>
  <si>
    <t>49</t>
  </si>
  <si>
    <t>767163101</t>
  </si>
  <si>
    <t>Montáž kompletního kovového zábradlí přímého z dílců v rovině (na rovné ploše) kotveného do zdiva nebo lehčeného betonu</t>
  </si>
  <si>
    <t>227462084</t>
  </si>
  <si>
    <t>Poznámka k položce:_x000D_
pásovina PAS 10/50, tyče TYČ 20/50</t>
  </si>
  <si>
    <t>"vodní prvek - zábradlí" 7,2+7,2</t>
  </si>
  <si>
    <t>50</t>
  </si>
  <si>
    <t>55342281</t>
  </si>
  <si>
    <t>zábradlí s prutovou výplní, horní kotvení, kulatý sloupek</t>
  </si>
  <si>
    <t>-289785284</t>
  </si>
  <si>
    <t>51</t>
  </si>
  <si>
    <t>767220490</t>
  </si>
  <si>
    <t>Montáž schodišťového zábradlí  z profilové oceli Příplatek k cenám za vytvoření ohybu, oblouku nebo lomu</t>
  </si>
  <si>
    <t>-1004776625</t>
  </si>
  <si>
    <t>"vodní prvek - zábradlí" 1</t>
  </si>
  <si>
    <t>52</t>
  </si>
  <si>
    <t>767995111R00</t>
  </si>
  <si>
    <t>Montáž ostatních atypických zámečnických konstrukcí  hmotnosti do 5 kg</t>
  </si>
  <si>
    <t>-1980189075</t>
  </si>
  <si>
    <t>"vodní prvek - oplach nohou" 1</t>
  </si>
  <si>
    <t>783</t>
  </si>
  <si>
    <t>Dokončovací práce - nátěry</t>
  </si>
  <si>
    <t>53</t>
  </si>
  <si>
    <t>783301313</t>
  </si>
  <si>
    <t>Příprava podkladu zámečnických konstrukcí před provedením nátěru odmaštění odmašťovačem ředidlovým</t>
  </si>
  <si>
    <t>-1094513624</t>
  </si>
  <si>
    <t>"vodní prvek - zábradlí" 4</t>
  </si>
  <si>
    <t>54</t>
  </si>
  <si>
    <t>783314201</t>
  </si>
  <si>
    <t>Základní antikorozní nátěr zámečnických konstrukcí jednonásobný syntetický standardní</t>
  </si>
  <si>
    <t>949433772</t>
  </si>
  <si>
    <t>55</t>
  </si>
  <si>
    <t>783315101</t>
  </si>
  <si>
    <t>Mezinátěr zámečnických konstrukcí jednonásobný syntetický standardní</t>
  </si>
  <si>
    <t>-147289394</t>
  </si>
  <si>
    <t>56</t>
  </si>
  <si>
    <t>783317101</t>
  </si>
  <si>
    <t>Krycí nátěr (email) zámečnických konstrukcí jednonásobný syntetický standardní</t>
  </si>
  <si>
    <t>210745759</t>
  </si>
  <si>
    <t>Poznámka k položce:_x000D_
RAL 7043</t>
  </si>
  <si>
    <t>SO 02 C - Rozvody pitné vody, elektrické rozvody</t>
  </si>
  <si>
    <t xml:space="preserve">    741 - Elektroinstalace - silnoproud</t>
  </si>
  <si>
    <t>M - Práce a dodávky M</t>
  </si>
  <si>
    <t xml:space="preserve">    46-M - Zemní práce při extr.mont.pracích</t>
  </si>
  <si>
    <t>174151101</t>
  </si>
  <si>
    <t>Zásyp sypaninou z jakékoliv horniny strojně s uložením výkopku ve vrstvách se zhutněním jam, šachet, rýh nebo kolem objektů v těchto vykopávkách</t>
  </si>
  <si>
    <t>222936253</t>
  </si>
  <si>
    <t>0,28*(34+37)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</si>
  <si>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</si>
  <si>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</si>
  <si>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401009177</t>
  </si>
  <si>
    <t>0,18*(34+37)</t>
  </si>
  <si>
    <t>58331289</t>
  </si>
  <si>
    <t>kamenivo těžené drobné frakce 0/2</t>
  </si>
  <si>
    <t>1902931256</t>
  </si>
  <si>
    <t>12,78*2 'Přepočtené koeficientem množství</t>
  </si>
  <si>
    <t>451572111</t>
  </si>
  <si>
    <t>Lože pod potrubí, stoky a drobné objekty v otevřeném výkopu z kameniva drobného těženého 0 až 4 mm</t>
  </si>
  <si>
    <t>-1930368498</t>
  </si>
  <si>
    <t>Poznámka k položce:_x000D_
kamenivo těžené 0/2 mm</t>
  </si>
  <si>
    <t>0,05*(34+37)</t>
  </si>
  <si>
    <t>34111036</t>
  </si>
  <si>
    <t>kabel instalační jádro Cu plné izolace PVC plášť PVC 450/750V (CYKY) 3x2,5mm2</t>
  </si>
  <si>
    <t>-982446697</t>
  </si>
  <si>
    <t>Poznámka k položce:_x000D_
CYKY, průměr kabelu 9,5mm</t>
  </si>
  <si>
    <t>871161141</t>
  </si>
  <si>
    <t>Montáž vodovodního potrubí z plastů v otevřeném výkopu z polyetylenu PE 100 svařovaných na tupo SDR 11/PN16 D 32 x 3,0 mm</t>
  </si>
  <si>
    <t>988001774</t>
  </si>
  <si>
    <t>"pitná voda" 34</t>
  </si>
  <si>
    <t>28613170</t>
  </si>
  <si>
    <t>trubka vodovodní PE100 SDR11 se signalizační vrstvou 32x3,0mm</t>
  </si>
  <si>
    <t>1965941567</t>
  </si>
  <si>
    <t>Poznámka k položce:_x000D_
PAS 1075</t>
  </si>
  <si>
    <t>34*1,015 'Přepočtené koeficientem množství</t>
  </si>
  <si>
    <t>871251101</t>
  </si>
  <si>
    <t>Montáž vodovodního potrubí z plastů v otevřeném výkopu z tvrdého PVC s integrovaným těsněnim SDR 11/PN10 D 110 x 4,2 mm</t>
  </si>
  <si>
    <t>-1234660310</t>
  </si>
  <si>
    <t>"chráničky potrubí pod zpevněnými plochami" 1*3</t>
  </si>
  <si>
    <t>28611187</t>
  </si>
  <si>
    <t>trubka kanalizační PPKGEM 110x3,4x500mm SN10</t>
  </si>
  <si>
    <t>-509941245</t>
  </si>
  <si>
    <t>3*1,03 'Přepočtené koeficientem množství</t>
  </si>
  <si>
    <t>42273563</t>
  </si>
  <si>
    <t>pás navrtávací se závitovým výstupem z tvárné litiny pro vodovodní PE a PVC potrubí 160-5/4”</t>
  </si>
  <si>
    <t>-1385746951</t>
  </si>
  <si>
    <t>319511R00</t>
  </si>
  <si>
    <t>Spojovací a drobný doplňkový materiál</t>
  </si>
  <si>
    <t>ks</t>
  </si>
  <si>
    <t>-1950390225</t>
  </si>
  <si>
    <t>Poznámka k položce:_x000D_
spojky, přechodky, kohouty, svěrné prvky, třmeny, tvarovky</t>
  </si>
  <si>
    <t>892233122</t>
  </si>
  <si>
    <t>Proplach a dezinfekce vodovodního potrubí DN od 40 do 70</t>
  </si>
  <si>
    <t>1947083561</t>
  </si>
  <si>
    <t>892241111</t>
  </si>
  <si>
    <t>Tlakové zkoušky vodou na potrubí DN do 80</t>
  </si>
  <si>
    <t>947834760</t>
  </si>
  <si>
    <t>892372111</t>
  </si>
  <si>
    <t>Tlakové zkoušky vodou zabezpečení konců potrubí při tlakových zkouškách DN do 300</t>
  </si>
  <si>
    <t>870849527</t>
  </si>
  <si>
    <t>"celkem 1 úsek" 1</t>
  </si>
  <si>
    <t>892R01</t>
  </si>
  <si>
    <t>Samostahovací hadice 16 mm pro napojení postřikovače, klubo 30 m</t>
  </si>
  <si>
    <t>-1454311326</t>
  </si>
  <si>
    <t>"ryhlopřípojný ventil pro dopuštění vodního prvku" 1</t>
  </si>
  <si>
    <t>892R02</t>
  </si>
  <si>
    <t>Rychlopřípojný ventil pro ruční závlahu 3/4“</t>
  </si>
  <si>
    <t>-194104683</t>
  </si>
  <si>
    <t>892R03</t>
  </si>
  <si>
    <t>Klíč k mosaznému rychlopříponému ventilu 3/4"</t>
  </si>
  <si>
    <t>1485222133</t>
  </si>
  <si>
    <t>892R04</t>
  </si>
  <si>
    <t>Otočná koncovka pro  hydrant 3/4" x 3/4" mosaz RN</t>
  </si>
  <si>
    <t>-1950189341</t>
  </si>
  <si>
    <t>899722112</t>
  </si>
  <si>
    <t>Krytí potrubí z plastů výstražnou fólií z PVC šířky 25 cm</t>
  </si>
  <si>
    <t>964032936</t>
  </si>
  <si>
    <t>683451383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</si>
  <si>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</si>
  <si>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</si>
  <si>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</si>
  <si>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</si>
  <si>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-634064497</t>
  </si>
  <si>
    <t>74112R07</t>
  </si>
  <si>
    <t>Výchozí revize elektro</t>
  </si>
  <si>
    <t>-1155388154</t>
  </si>
  <si>
    <t>741210102R05</t>
  </si>
  <si>
    <t>Montáž rozváděčů litinových, hliníkových nebo plastových bez zapojení vodičů sestavy hmotnosti do 100 kg</t>
  </si>
  <si>
    <t>-1562607583</t>
  </si>
  <si>
    <t xml:space="preserve">Poznámka k položce:_x000D_
kompletní usazení a montáž a zapojení rozváděče rh, včetně zednických prací </t>
  </si>
  <si>
    <t>34571352</t>
  </si>
  <si>
    <t>trubka elektroinstalační ohebná dvouplášťová korugovaná (chránička) D 52/63mm, HDPE+LDPE</t>
  </si>
  <si>
    <t>256779673</t>
  </si>
  <si>
    <t>34571355</t>
  </si>
  <si>
    <t>trubka elektroinstalační ohebná dvouplášťová korugovaná (chránička) D 94/110mm, HDPE+LDPE</t>
  </si>
  <si>
    <t>-141514728</t>
  </si>
  <si>
    <t>741210111</t>
  </si>
  <si>
    <t>Montáž rozváděčů litinových, hliníkových nebo plastových bez zapojení vodičů sestavy hmotnosti do 2500 kg</t>
  </si>
  <si>
    <t>-1397114016</t>
  </si>
  <si>
    <t>Poznámka k položce:_x000D_
rozváděč rh, skříň s pilířem</t>
  </si>
  <si>
    <t>74112R06</t>
  </si>
  <si>
    <t>Drobný elektroinstalační materiál</t>
  </si>
  <si>
    <t>2131686914</t>
  </si>
  <si>
    <t>Práce a dodávky M</t>
  </si>
  <si>
    <t>46-M</t>
  </si>
  <si>
    <t>Zemní práce při extr.mont.pracích</t>
  </si>
  <si>
    <t>460671113</t>
  </si>
  <si>
    <t>Výstražná fólie z PVC pro krytí kabelů včetně vyrovnání povrchu rýhy, rozvinutí a uložení fólie šířky do 34 cm</t>
  </si>
  <si>
    <t>64</t>
  </si>
  <si>
    <t>22098855</t>
  </si>
  <si>
    <t>SO 03 - Vegetační úpravy</t>
  </si>
  <si>
    <t>HSV - HSV</t>
  </si>
  <si>
    <t xml:space="preserve">    01 - Stromy</t>
  </si>
  <si>
    <t xml:space="preserve">      01a - Výsadba stromů vel.12-14 cm - 26 ks</t>
  </si>
  <si>
    <t xml:space="preserve">      01b - Výsadba stromů vel. 16-18 cm - 15 ks</t>
  </si>
  <si>
    <t xml:space="preserve">      01c - Stromy - rostlinný materiál</t>
  </si>
  <si>
    <t xml:space="preserve">    02 - Keře</t>
  </si>
  <si>
    <t xml:space="preserve">      02a - Výsadba keřů</t>
  </si>
  <si>
    <t xml:space="preserve">      02b - Keře - rostlinný materiál</t>
  </si>
  <si>
    <t xml:space="preserve">    03 - Trvalkové záhony</t>
  </si>
  <si>
    <t xml:space="preserve">    04 - Parkový trávník</t>
  </si>
  <si>
    <t xml:space="preserve">    04a - Parkový trávník - dokončovací péče</t>
  </si>
  <si>
    <t xml:space="preserve">    05 - Květnatá louka</t>
  </si>
  <si>
    <t xml:space="preserve">    05a - Květnatá louka - dokončovací péče</t>
  </si>
  <si>
    <t xml:space="preserve">    06 - Louka s příměsí letniček</t>
  </si>
  <si>
    <t xml:space="preserve">    06a - Louka s příměsí letniček - dokončovací péče</t>
  </si>
  <si>
    <t xml:space="preserve">    07 - Hajní podrost</t>
  </si>
  <si>
    <t xml:space="preserve">    07a - Hajní podrost - dokončovací péče</t>
  </si>
  <si>
    <t xml:space="preserve">    08 - Ochrana stávajících stromů</t>
  </si>
  <si>
    <t xml:space="preserve">    09 - Kácení s odstraněním kořenů</t>
  </si>
  <si>
    <t>01</t>
  </si>
  <si>
    <t>Stromy</t>
  </si>
  <si>
    <t>01a</t>
  </si>
  <si>
    <t>Výsadba stromů vel.12-14 cm - 26 ks</t>
  </si>
  <si>
    <t>183101215</t>
  </si>
  <si>
    <t>Hloubení jamek pro vysazování rostlin v zemině tř.1 až 4 s výměnou půdy na 50% v rovině nebo na svahu do 1:5, objemu přes 0,125 do 0,40 m3</t>
  </si>
  <si>
    <t>-314904767</t>
  </si>
  <si>
    <t>184102114</t>
  </si>
  <si>
    <t>Výsadba dřeviny s balem do předem vyhloubené jamky se zalitím v rovině nebo na svahu do 1:5, při průměru balu přes 400 do 500 mm</t>
  </si>
  <si>
    <t>1686189832</t>
  </si>
  <si>
    <t>M09</t>
  </si>
  <si>
    <t>Mikorhizní přípravek 120 g/strom</t>
  </si>
  <si>
    <t>kg</t>
  </si>
  <si>
    <t>-583108146</t>
  </si>
  <si>
    <t>26*0,120</t>
  </si>
  <si>
    <t>M11</t>
  </si>
  <si>
    <t>Kompost VL 30 kg/strom</t>
  </si>
  <si>
    <t>787497302</t>
  </si>
  <si>
    <t>26*30/1000</t>
  </si>
  <si>
    <t>184215133</t>
  </si>
  <si>
    <t>Ukotvení kmene dřevin třemi kůly D do 0,1 m délky do 3 m</t>
  </si>
  <si>
    <t>-598213851</t>
  </si>
  <si>
    <t>technická zpráva</t>
  </si>
  <si>
    <t>26*3</t>
  </si>
  <si>
    <t>62</t>
  </si>
  <si>
    <t>Kůl d 2,5m</t>
  </si>
  <si>
    <t>-45942272</t>
  </si>
  <si>
    <t>1 stromy á 3 ks</t>
  </si>
  <si>
    <t>61</t>
  </si>
  <si>
    <t>Příčky</t>
  </si>
  <si>
    <t>-1528794046</t>
  </si>
  <si>
    <t>60</t>
  </si>
  <si>
    <t>Popruh</t>
  </si>
  <si>
    <t>-396213669</t>
  </si>
  <si>
    <t>1 stromy á 1,5 bm</t>
  </si>
  <si>
    <t>26*1,5</t>
  </si>
  <si>
    <t>184215412</t>
  </si>
  <si>
    <t>Zhotovení závlahové mísy dřevin D do 1,0 m v rovině nebo na svahu do 1:5</t>
  </si>
  <si>
    <t>1339666999</t>
  </si>
  <si>
    <t>P01</t>
  </si>
  <si>
    <t>Nátěr kmene</t>
  </si>
  <si>
    <t>-738692189</t>
  </si>
  <si>
    <t>M50</t>
  </si>
  <si>
    <t>Ochranný nátěr na kmeny stromů</t>
  </si>
  <si>
    <t xml:space="preserve">l </t>
  </si>
  <si>
    <t>1647983807</t>
  </si>
  <si>
    <t>(0,2*2,2)*0,15*26</t>
  </si>
  <si>
    <t>M51</t>
  </si>
  <si>
    <t>-883732864</t>
  </si>
  <si>
    <t>(0,2*2,2)*0,85*26</t>
  </si>
  <si>
    <t>184806111</t>
  </si>
  <si>
    <t>Řez stromů po výsadbě</t>
  </si>
  <si>
    <t>2102253961</t>
  </si>
  <si>
    <t>185804311</t>
  </si>
  <si>
    <t>Zalití rostlin vodou plocha do 20 m2</t>
  </si>
  <si>
    <t>-366492243</t>
  </si>
  <si>
    <t>1 strom á 60 l</t>
  </si>
  <si>
    <t>26*0,06</t>
  </si>
  <si>
    <t>185851121</t>
  </si>
  <si>
    <t>Dovoz vody pro zálivku rostlin za vzdálenost do 6000 m</t>
  </si>
  <si>
    <t>-1277727886</t>
  </si>
  <si>
    <t>4255</t>
  </si>
  <si>
    <t>Voda zálivková</t>
  </si>
  <si>
    <t>906020473</t>
  </si>
  <si>
    <t>01b</t>
  </si>
  <si>
    <t>Výsadba stromů vel. 16-18 cm - 15 ks</t>
  </si>
  <si>
    <t>183101221</t>
  </si>
  <si>
    <t>Hloubení jamek pro vysazování rostlin v zemině tř.1 až 4 s výměnou půdy na 50% v rovině nebo na svahu do 1:5, objemu přes 0,40 do 1,00 m3</t>
  </si>
  <si>
    <t>-768995083</t>
  </si>
  <si>
    <t>184102116</t>
  </si>
  <si>
    <t>Výsadba dřeviny s balem do předem vyhloubené jamky se zalitím v rovině nebo na svahu do 1:5, při průměru balu přes 600 do 800 mm</t>
  </si>
  <si>
    <t>-1527538888</t>
  </si>
  <si>
    <t>-272204197</t>
  </si>
  <si>
    <t>15*0,120</t>
  </si>
  <si>
    <t>-1146823201</t>
  </si>
  <si>
    <t>15*30/1000</t>
  </si>
  <si>
    <t>1796083041</t>
  </si>
  <si>
    <t>236736051</t>
  </si>
  <si>
    <t>15*3</t>
  </si>
  <si>
    <t>-1224923269</t>
  </si>
  <si>
    <t>2040170368</t>
  </si>
  <si>
    <t>15*1,5</t>
  </si>
  <si>
    <t>-756872101</t>
  </si>
  <si>
    <t>-2782496</t>
  </si>
  <si>
    <t>(0,2*2,2)*0,15*15</t>
  </si>
  <si>
    <t>-26782236</t>
  </si>
  <si>
    <t>(0,2*2,2)*0,85*15</t>
  </si>
  <si>
    <t>1493992862</t>
  </si>
  <si>
    <t>-1754144921</t>
  </si>
  <si>
    <t>300364450</t>
  </si>
  <si>
    <t>1 strom á 100 l</t>
  </si>
  <si>
    <t>15*0,1</t>
  </si>
  <si>
    <t>1081888551</t>
  </si>
  <si>
    <t>898214628</t>
  </si>
  <si>
    <t>01c</t>
  </si>
  <si>
    <t>Stromy - rostlinný materiál</t>
  </si>
  <si>
    <t>M500</t>
  </si>
  <si>
    <t>Soliterní stromy vel.12-14 cm - dle TZ</t>
  </si>
  <si>
    <t>347208106</t>
  </si>
  <si>
    <t>M501</t>
  </si>
  <si>
    <t>Soliterní stromy vel. 16-18 cm ZB - dle TZ</t>
  </si>
  <si>
    <t>-800272853</t>
  </si>
  <si>
    <t>02</t>
  </si>
  <si>
    <t>Keře</t>
  </si>
  <si>
    <t>02a</t>
  </si>
  <si>
    <t>Výsadba keřů</t>
  </si>
  <si>
    <t>121101101</t>
  </si>
  <si>
    <t>Sejmutí ornice nebo lesní půdy  s vodorovným přemístěním na hromady v místě upotřebení nebo na dočasné či trvalé skládky se složením, na vzdálenost do 50 m</t>
  </si>
  <si>
    <t>-1945877012</t>
  </si>
  <si>
    <t>591,0*0,15</t>
  </si>
  <si>
    <t>181351104</t>
  </si>
  <si>
    <t>Rozprostření a urovnání ornice v rovině nebo ve svahu sklonu do 1:5 strojně při souvislé ploše přes 100 do 500 m2, tl. vrstvy přes 200 do 250 mm</t>
  </si>
  <si>
    <t>-4800563</t>
  </si>
  <si>
    <t>M11-1</t>
  </si>
  <si>
    <t>1447420639</t>
  </si>
  <si>
    <t>35 kg kompostu na m2</t>
  </si>
  <si>
    <t>35*591/1000</t>
  </si>
  <si>
    <t>183403114</t>
  </si>
  <si>
    <t>Obdělání půdy  kultivátorováním v rovině nebo na svahu do 1:5</t>
  </si>
  <si>
    <t>-2031835604</t>
  </si>
  <si>
    <t>183205111</t>
  </si>
  <si>
    <t>Založení záhonu pro výsadbu rostlin v rovině nebo na svahu do 1:5 v zemině tř. 1 až 2</t>
  </si>
  <si>
    <t>-74240723</t>
  </si>
  <si>
    <t>183101113</t>
  </si>
  <si>
    <t>Hloubení jamek pro vysazování rostlin v zemině tř.1 až 4 bez výměny půdy v rovině nebo na svahu do 1:5, objemu přes 0,02 do 0,05 m3</t>
  </si>
  <si>
    <t>1284781986</t>
  </si>
  <si>
    <t>183101115</t>
  </si>
  <si>
    <t>Hloubení jamek pro vysazování rostlin v zemině tř.1 až 4 bez výměny půdy  v rovině nebo na svahu do 1:5, objemu přes 0,125 do 0,40 m3</t>
  </si>
  <si>
    <t>-431701578</t>
  </si>
  <si>
    <t>183111114</t>
  </si>
  <si>
    <t>Hloubení jamek pro vysazování rostlin v zemině tř.1 až 4 bez výměny půdy  v rovině nebo na svahu do 1:5, objemu přes 0,01 do 0,02 m3</t>
  </si>
  <si>
    <t>1697700472</t>
  </si>
  <si>
    <t>184102111</t>
  </si>
  <si>
    <t>Výsadba dřeviny s balem do předem vyhloubené jamky se zalitím v rovině nebo na svahu do 1:5, při průměru balu přes 100 do 200 mm</t>
  </si>
  <si>
    <t>-2073445032</t>
  </si>
  <si>
    <t>184851411</t>
  </si>
  <si>
    <t>Zpětný řez keřů po výsadbě netrnitých, výšky do 0,5 m</t>
  </si>
  <si>
    <t>634613914</t>
  </si>
  <si>
    <t>1849114312</t>
  </si>
  <si>
    <t>Mulčování rostlin kůrou tl. do 0,15 m v rovině a svahu do 1:5</t>
  </si>
  <si>
    <t>1509033667</t>
  </si>
  <si>
    <t>571571</t>
  </si>
  <si>
    <t>Mulčovací kůra</t>
  </si>
  <si>
    <t>77579369</t>
  </si>
  <si>
    <t>591 m2 á 0,08m</t>
  </si>
  <si>
    <t>591*0,08</t>
  </si>
  <si>
    <t>-1185866455</t>
  </si>
  <si>
    <t xml:space="preserve"> 25 popínavek * 2 l vody</t>
  </si>
  <si>
    <t>591*0,005</t>
  </si>
  <si>
    <t>-306480265</t>
  </si>
  <si>
    <t>-765803158</t>
  </si>
  <si>
    <t>02b</t>
  </si>
  <si>
    <t>Keře - rostlinný materiál</t>
  </si>
  <si>
    <t>M502</t>
  </si>
  <si>
    <t>Keře vel. 20-40 cm  kont. - dle TZ</t>
  </si>
  <si>
    <t>1153366881</t>
  </si>
  <si>
    <t>M503</t>
  </si>
  <si>
    <t>Keře vel. 40-60 cm kont. - dle TZ</t>
  </si>
  <si>
    <t>1475814547</t>
  </si>
  <si>
    <t>M504</t>
  </si>
  <si>
    <t>Keře vel. 80-100 cm kont. - dle TZ</t>
  </si>
  <si>
    <t>-1899467127</t>
  </si>
  <si>
    <t>03</t>
  </si>
  <si>
    <t>Trvalkové záhony</t>
  </si>
  <si>
    <t>980250476</t>
  </si>
  <si>
    <t>118,3*0,15</t>
  </si>
  <si>
    <t>263424391</t>
  </si>
  <si>
    <t>1014832019</t>
  </si>
  <si>
    <t>35*118,3/1000</t>
  </si>
  <si>
    <t>-1534314349</t>
  </si>
  <si>
    <t>57</t>
  </si>
  <si>
    <t>183211211</t>
  </si>
  <si>
    <t>Založení štěrkového záhonu pro výsadbu trvalek v zemině tř. 1 až 4 v rovině nebo na svahu do 1:5</t>
  </si>
  <si>
    <t>497955844</t>
  </si>
  <si>
    <t>58</t>
  </si>
  <si>
    <t>183101112</t>
  </si>
  <si>
    <t>Jamky pro výsadbu bez výměny půdy zeminy tř 1 až 4 objem do 0,02 m3 v rovině a svahu do 1:5</t>
  </si>
  <si>
    <t>-2012667970</t>
  </si>
  <si>
    <t>59</t>
  </si>
  <si>
    <t>183204115</t>
  </si>
  <si>
    <t>Výsadba květin hrnkových D květináče do 120 mm</t>
  </si>
  <si>
    <t>-1369052221</t>
  </si>
  <si>
    <t>183211313</t>
  </si>
  <si>
    <t>Výsadba cibulí nebo hlíz</t>
  </si>
  <si>
    <t>1737470059</t>
  </si>
  <si>
    <t>-1722062731</t>
  </si>
  <si>
    <t>31 ks trvalek * 1 l vody</t>
  </si>
  <si>
    <t>118,3*0,005</t>
  </si>
  <si>
    <t>2037157203</t>
  </si>
  <si>
    <t>63</t>
  </si>
  <si>
    <t>-230126326</t>
  </si>
  <si>
    <t>M05</t>
  </si>
  <si>
    <t>Trvalky v kontejnerech</t>
  </si>
  <si>
    <t>-1014798996</t>
  </si>
  <si>
    <t>65</t>
  </si>
  <si>
    <t>M02</t>
  </si>
  <si>
    <t>Cibuloviny - Allium</t>
  </si>
  <si>
    <t>1994141914</t>
  </si>
  <si>
    <t>66</t>
  </si>
  <si>
    <t>M03</t>
  </si>
  <si>
    <t>Cibuloviny - camassia, tulipány a narcisy</t>
  </si>
  <si>
    <t>-889264633</t>
  </si>
  <si>
    <t>67</t>
  </si>
  <si>
    <t>M04</t>
  </si>
  <si>
    <t>Cibuloviny - krokusy</t>
  </si>
  <si>
    <t>-378404090</t>
  </si>
  <si>
    <t>04</t>
  </si>
  <si>
    <t>Parkový trávník</t>
  </si>
  <si>
    <t>68</t>
  </si>
  <si>
    <t>-898827260</t>
  </si>
  <si>
    <t>1026*0,15</t>
  </si>
  <si>
    <t>69</t>
  </si>
  <si>
    <t>181351103</t>
  </si>
  <si>
    <t>Rozprostření a urovnání ornice v rovině nebo ve svahu sklonu do 1:5 strojně při souvislé ploše přes 100 do 500 m2, tl. vrstvy do 200 mm</t>
  </si>
  <si>
    <t>1636205719</t>
  </si>
  <si>
    <t>70</t>
  </si>
  <si>
    <t>M040</t>
  </si>
  <si>
    <t>travní substrár</t>
  </si>
  <si>
    <t>-589622748</t>
  </si>
  <si>
    <t>71</t>
  </si>
  <si>
    <t>1848021112</t>
  </si>
  <si>
    <t>Chemické odplevelení před založením kultury nad 20 m2 postřikem na široko v rovině a svahu do 1:5</t>
  </si>
  <si>
    <t>-203296456</t>
  </si>
  <si>
    <t>72</t>
  </si>
  <si>
    <t>531</t>
  </si>
  <si>
    <t>Totální herbicid</t>
  </si>
  <si>
    <t>19008679</t>
  </si>
  <si>
    <t>73</t>
  </si>
  <si>
    <t>181111111</t>
  </si>
  <si>
    <t>Plošná úprava terénu do 500 m2 zemina tř 1 až 4 nerovnosti do +/- 100 mm v rovinně a svahu do 1:5</t>
  </si>
  <si>
    <t>597110198</t>
  </si>
  <si>
    <t>74</t>
  </si>
  <si>
    <t>181411141</t>
  </si>
  <si>
    <t>Založení parterového trávníku výsevem plochy do 1000 m2 v rovině a ve svahu do 1:5</t>
  </si>
  <si>
    <t>-328777168</t>
  </si>
  <si>
    <t>75</t>
  </si>
  <si>
    <t>183403113</t>
  </si>
  <si>
    <t>Obdělání půdy frézováním v rovině a svahu do 1:5</t>
  </si>
  <si>
    <t>-1562887143</t>
  </si>
  <si>
    <t>76</t>
  </si>
  <si>
    <t>183403153</t>
  </si>
  <si>
    <t>Obdělání půdy hrabáním v rovině nebo na svahu do 1:5</t>
  </si>
  <si>
    <t>2070102126</t>
  </si>
  <si>
    <t>technická zpráva, měřeno digitálně</t>
  </si>
  <si>
    <t>98m2, hrabat 2x</t>
  </si>
  <si>
    <t>1026*2</t>
  </si>
  <si>
    <t>77</t>
  </si>
  <si>
    <t>183403161</t>
  </si>
  <si>
    <t>Obdělání půdy válením v rovině a svahu do 1:5</t>
  </si>
  <si>
    <t>-53739045</t>
  </si>
  <si>
    <t>78</t>
  </si>
  <si>
    <t>Travní osivo parková směs do sucha ( 25 g/m2)</t>
  </si>
  <si>
    <t>-1149126260</t>
  </si>
  <si>
    <t>368 m2, 25 g osiva/m2</t>
  </si>
  <si>
    <t>1026*0,025</t>
  </si>
  <si>
    <t>04a</t>
  </si>
  <si>
    <t>Parkový trávník - dokončovací péče</t>
  </si>
  <si>
    <t>79</t>
  </si>
  <si>
    <t>185804312</t>
  </si>
  <si>
    <t>Zalití rostlin vodou  plochy záhonů jednotlivě přes 20 m2</t>
  </si>
  <si>
    <t>1414776961</t>
  </si>
  <si>
    <t>1026*0,02*5</t>
  </si>
  <si>
    <t>80</t>
  </si>
  <si>
    <t>1517698928</t>
  </si>
  <si>
    <t>81</t>
  </si>
  <si>
    <t>1948850643</t>
  </si>
  <si>
    <t>82</t>
  </si>
  <si>
    <t>185803111</t>
  </si>
  <si>
    <t>Ošetření trávníku  jednorázové v rovině nebo na svahu do 1:5</t>
  </si>
  <si>
    <t>-824603570</t>
  </si>
  <si>
    <t>1026*4</t>
  </si>
  <si>
    <t>83</t>
  </si>
  <si>
    <t>184802611</t>
  </si>
  <si>
    <t>Chemické odplevelení po založení kultury  v rovině nebo na svahu do 1:5 postřikem na široko</t>
  </si>
  <si>
    <t>-1662269684</t>
  </si>
  <si>
    <t>1026</t>
  </si>
  <si>
    <t>84</t>
  </si>
  <si>
    <t>M155</t>
  </si>
  <si>
    <t>Selektivní herbicid</t>
  </si>
  <si>
    <t>1494333607</t>
  </si>
  <si>
    <t>05</t>
  </si>
  <si>
    <t>Květnatá louka</t>
  </si>
  <si>
    <t>85</t>
  </si>
  <si>
    <t>R10</t>
  </si>
  <si>
    <t>Odstranění starého trávníku - frézování+vyhrabání zbytků drnů+odvoz na skládku</t>
  </si>
  <si>
    <t>-1016264334</t>
  </si>
  <si>
    <t>86</t>
  </si>
  <si>
    <t>171201221</t>
  </si>
  <si>
    <t>Poplatek za uložení stavebního odpadu na skládce (skládkovné) zeminy a kamení zatříděného do Katalogu odpadů pod kódem 17 05 04</t>
  </si>
  <si>
    <t>-1738790521</t>
  </si>
  <si>
    <t>1995*0,01</t>
  </si>
  <si>
    <t>87</t>
  </si>
  <si>
    <t>-1847709867</t>
  </si>
  <si>
    <t>88</t>
  </si>
  <si>
    <t>-2025238977</t>
  </si>
  <si>
    <t>89</t>
  </si>
  <si>
    <t>-943032915</t>
  </si>
  <si>
    <t>90</t>
  </si>
  <si>
    <t>-1390072467</t>
  </si>
  <si>
    <t>91</t>
  </si>
  <si>
    <t>-571658916</t>
  </si>
  <si>
    <t>115 m2, hrabat 2x</t>
  </si>
  <si>
    <t>1995*2</t>
  </si>
  <si>
    <t>92</t>
  </si>
  <si>
    <t>-430732279</t>
  </si>
  <si>
    <t>93</t>
  </si>
  <si>
    <t>545454</t>
  </si>
  <si>
    <t>-1082649250</t>
  </si>
  <si>
    <t>115 m2, 5 g osiva/m2</t>
  </si>
  <si>
    <t>1995*0,007</t>
  </si>
  <si>
    <t>05a</t>
  </si>
  <si>
    <t>Květnatá louka - dokončovací péče</t>
  </si>
  <si>
    <t>94</t>
  </si>
  <si>
    <t>1858043121</t>
  </si>
  <si>
    <t>521968599</t>
  </si>
  <si>
    <t>1995*0,02*4</t>
  </si>
  <si>
    <t>95</t>
  </si>
  <si>
    <t>-919068595</t>
  </si>
  <si>
    <t>96</t>
  </si>
  <si>
    <t>371385482</t>
  </si>
  <si>
    <t>97</t>
  </si>
  <si>
    <t>1858031112</t>
  </si>
  <si>
    <t>-222881718</t>
  </si>
  <si>
    <t>98</t>
  </si>
  <si>
    <t>185804511</t>
  </si>
  <si>
    <t>Odplevelení výsadeb  v rovině nebo na svahu do 1:5 záhonů květin</t>
  </si>
  <si>
    <t>1757903691</t>
  </si>
  <si>
    <t>06</t>
  </si>
  <si>
    <t>Louka s příměsí letniček</t>
  </si>
  <si>
    <t>99</t>
  </si>
  <si>
    <t>1468364407</t>
  </si>
  <si>
    <t>100</t>
  </si>
  <si>
    <t>1741552498</t>
  </si>
  <si>
    <t>461*0,01</t>
  </si>
  <si>
    <t>101</t>
  </si>
  <si>
    <t>-1902993537</t>
  </si>
  <si>
    <t>102</t>
  </si>
  <si>
    <t>-111881322</t>
  </si>
  <si>
    <t>103</t>
  </si>
  <si>
    <t>1960582203</t>
  </si>
  <si>
    <t>104</t>
  </si>
  <si>
    <t>185667584</t>
  </si>
  <si>
    <t>105</t>
  </si>
  <si>
    <t>-230765122</t>
  </si>
  <si>
    <t>461*2</t>
  </si>
  <si>
    <t>106</t>
  </si>
  <si>
    <t>1693567045</t>
  </si>
  <si>
    <t>107</t>
  </si>
  <si>
    <t>5454541</t>
  </si>
  <si>
    <t>-1735012165</t>
  </si>
  <si>
    <t>461*0,005</t>
  </si>
  <si>
    <t>06a</t>
  </si>
  <si>
    <t>Louka s příměsí letniček - dokončovací péče</t>
  </si>
  <si>
    <t>108</t>
  </si>
  <si>
    <t>722086016</t>
  </si>
  <si>
    <t>461*0,02*4</t>
  </si>
  <si>
    <t>109</t>
  </si>
  <si>
    <t>-1636183507</t>
  </si>
  <si>
    <t>110</t>
  </si>
  <si>
    <t>-1739455343</t>
  </si>
  <si>
    <t>111</t>
  </si>
  <si>
    <t>1749739951</t>
  </si>
  <si>
    <t>112</t>
  </si>
  <si>
    <t>-928813555</t>
  </si>
  <si>
    <t>07</t>
  </si>
  <si>
    <t>Hajní podrost</t>
  </si>
  <si>
    <t>113</t>
  </si>
  <si>
    <t>-1816117087</t>
  </si>
  <si>
    <t>114</t>
  </si>
  <si>
    <t>1687229574</t>
  </si>
  <si>
    <t>115</t>
  </si>
  <si>
    <t>1340676550</t>
  </si>
  <si>
    <t>968.5*2</t>
  </si>
  <si>
    <t>116</t>
  </si>
  <si>
    <t>1422611815</t>
  </si>
  <si>
    <t>117</t>
  </si>
  <si>
    <t>54545412</t>
  </si>
  <si>
    <t>782865302</t>
  </si>
  <si>
    <t>968.5*0,009</t>
  </si>
  <si>
    <t>07a</t>
  </si>
  <si>
    <t>Hajní podrost - dokončovací péče</t>
  </si>
  <si>
    <t>118</t>
  </si>
  <si>
    <t>-1267405691</t>
  </si>
  <si>
    <t>968.5*0,02*4</t>
  </si>
  <si>
    <t>119</t>
  </si>
  <si>
    <t>-982301631</t>
  </si>
  <si>
    <t>120</t>
  </si>
  <si>
    <t>-58663346</t>
  </si>
  <si>
    <t>121</t>
  </si>
  <si>
    <t>-841105334</t>
  </si>
  <si>
    <t>122</t>
  </si>
  <si>
    <t>-1080378371</t>
  </si>
  <si>
    <t>08</t>
  </si>
  <si>
    <t>Ochrana stávajících stromů</t>
  </si>
  <si>
    <t>123</t>
  </si>
  <si>
    <t>184813212</t>
  </si>
  <si>
    <t>Ochranné oplocení kořenové zóny stromu v rovině nebo na svahu do 1:5, výšky přes 1500 do 2000 mm</t>
  </si>
  <si>
    <t>1028347998</t>
  </si>
  <si>
    <t>124</t>
  </si>
  <si>
    <t>184813252</t>
  </si>
  <si>
    <t>Odstranění ochranného oplocení kořenové zóny stromu v rovině nebo na svahu do 1:5, výšky přes 1500 do 2000 mm</t>
  </si>
  <si>
    <t>84032028</t>
  </si>
  <si>
    <t>125</t>
  </si>
  <si>
    <t>31324774</t>
  </si>
  <si>
    <t>pletivo čtyřhranné Zn pletené 55x55/2,15 v 180cm</t>
  </si>
  <si>
    <t>1964301544</t>
  </si>
  <si>
    <t>126</t>
  </si>
  <si>
    <t>-242225804</t>
  </si>
  <si>
    <t>27*3</t>
  </si>
  <si>
    <t>09</t>
  </si>
  <si>
    <t>Kácení s odstraněním kořenů</t>
  </si>
  <si>
    <t>127</t>
  </si>
  <si>
    <t>111212361</t>
  </si>
  <si>
    <t>Odstranění nevhodných dřevin průměru kmene do 100 mm výšky přes 1 m s odstraněním pařezu přes 500 m2 v rovině nebo na svahu do 1:5</t>
  </si>
  <si>
    <t>786938711</t>
  </si>
  <si>
    <t>128</t>
  </si>
  <si>
    <t>1112123551</t>
  </si>
  <si>
    <t>Odstranění nevhodných dřevin průměru kmene do 100 mm výšky přes 1 m s odstraněním pařezu přes 100 do 500 m2 v rovině nebo na svahu do 1:5</t>
  </si>
  <si>
    <t>-1414553997</t>
  </si>
  <si>
    <t>915</t>
  </si>
  <si>
    <t>129</t>
  </si>
  <si>
    <t>112151012</t>
  </si>
  <si>
    <t>Pokácení stromu volné v celku s odřezáním kmene a s odvětvením průměru kmene přes 200 do 300 mm</t>
  </si>
  <si>
    <t>2066481902</t>
  </si>
  <si>
    <t>130</t>
  </si>
  <si>
    <t>112151013</t>
  </si>
  <si>
    <t>Pokácení stromu volné v celku s odřezáním kmene a s odvětvením průměru kmene přes 300 do 400 mm</t>
  </si>
  <si>
    <t>531880110</t>
  </si>
  <si>
    <t>131</t>
  </si>
  <si>
    <t>112151014</t>
  </si>
  <si>
    <t>Pokácení stromu volné v celku s odřezáním kmene a s odvětvením průměru kmene přes 400 do 500 mm</t>
  </si>
  <si>
    <t>-281512321</t>
  </si>
  <si>
    <t>132</t>
  </si>
  <si>
    <t>112151015</t>
  </si>
  <si>
    <t>Pokácení stromu volné v celku s odřezáním kmene a s odvětvením průměru kmene přes 500 do 600 mm</t>
  </si>
  <si>
    <t>331425924</t>
  </si>
  <si>
    <t>133</t>
  </si>
  <si>
    <t>112151011</t>
  </si>
  <si>
    <t>Pokácení stromu volné v celku s odřezáním kmene a s odvětvením průměru kmene přes 100 do 200 mm</t>
  </si>
  <si>
    <t>443447192</t>
  </si>
  <si>
    <t>134</t>
  </si>
  <si>
    <t>112151016</t>
  </si>
  <si>
    <t>Pokácení stromu volné v celku s odřezáním kmene a s odvětvením průměru kmene přes 600 do 700 mm</t>
  </si>
  <si>
    <t>-1716469259</t>
  </si>
  <si>
    <t>135</t>
  </si>
  <si>
    <t>112151017</t>
  </si>
  <si>
    <t>Pokácení stromu volné v celku s odřezáním kmene a s odvětvením průměru kmene přes 700 do 800 mm</t>
  </si>
  <si>
    <t>1795386556</t>
  </si>
  <si>
    <t>136</t>
  </si>
  <si>
    <t>112251221</t>
  </si>
  <si>
    <t>Odstranění pařezu odfrézováním nebo odvrtáním hloubky přes 200 do 500 mm v rovině nebo na svahu do 1:5</t>
  </si>
  <si>
    <t>1612045165</t>
  </si>
  <si>
    <t>(0,1*0,1*3,14*7)+(0,15*0,15*3,14*13)+(0,2*0,2*3,14*5)+(0,25*0,25*3,14*3)+(0,3*0,3*3,14*3)+(0,35*0,35*3,14*2)+(0,4*0,4*3,14*4)</t>
  </si>
  <si>
    <t>137</t>
  </si>
  <si>
    <t>997013811</t>
  </si>
  <si>
    <t>Poplatek za uložení stavebního odpadu na skládce (skládkovné) dřevěného zatříděného do Katalogu odpadů pod kódem 170 201</t>
  </si>
  <si>
    <t>1491084665</t>
  </si>
  <si>
    <t>2100*0,02</t>
  </si>
  <si>
    <t>138</t>
  </si>
  <si>
    <t>1392227466</t>
  </si>
  <si>
    <t>139</t>
  </si>
  <si>
    <t>998231411</t>
  </si>
  <si>
    <t>Přesun hmot pro sadovnické a krajinářské úpravy - ručně bez užití mechanizace vodorovná dopravní vzdálenost do 100 m</t>
  </si>
  <si>
    <t>773557699</t>
  </si>
  <si>
    <t>SO 04 - Mobiliář, oplocení a rehabilitační prvky</t>
  </si>
  <si>
    <t xml:space="preserve">    01 - REHABILITAČNÍ PRVKY</t>
  </si>
  <si>
    <t xml:space="preserve">      01a - Montáž</t>
  </si>
  <si>
    <t xml:space="preserve">      01b - Dodávka</t>
  </si>
  <si>
    <t xml:space="preserve">    02 - SEDACÍ MOBILIÁŘ</t>
  </si>
  <si>
    <t xml:space="preserve">      02a - Montáž</t>
  </si>
  <si>
    <t xml:space="preserve">      02b - Dodávka</t>
  </si>
  <si>
    <t xml:space="preserve">    04 - OPLOCENÍ</t>
  </si>
  <si>
    <t xml:space="preserve">    05 - BOSÁ STEZKA</t>
  </si>
  <si>
    <t>REHABILITAČNÍ PRVKY</t>
  </si>
  <si>
    <t>Montáž</t>
  </si>
  <si>
    <t>131312531</t>
  </si>
  <si>
    <t>Hloubení jamek ručně objemu do 0,5 m3 s odhozením výkopku do 3 m nebo naložením na dopravní prostředek v hornině třídy těžitelnosti II skupiny 4 soudržných</t>
  </si>
  <si>
    <t>1320780189</t>
  </si>
  <si>
    <t>"Panel s psychomotorickými disky" (0,60*0,35*0,52)*2</t>
  </si>
  <si>
    <t>"Panel pro zápestí, dlane, lokty a ramena" (0,60*0,35*0,52)*2</t>
  </si>
  <si>
    <t>"Prvek pro procvicování rovnováhy pro 2 osoby" (0,70*0,53*0,52)*2</t>
  </si>
  <si>
    <t>"Trenažér pro ramena a koordinaci pohybu" (0,35*0,35*0,52)*2</t>
  </si>
  <si>
    <t>"Trenažér pro procvicení ramen a zad" (0,90*0,90*0,52)</t>
  </si>
  <si>
    <t>"Rotoped" (0,46*0,44*0,52)*2</t>
  </si>
  <si>
    <t>"Zemní psychomotorický disk" (0,42*0,38*0,52)</t>
  </si>
  <si>
    <t>-1446128333</t>
  </si>
  <si>
    <t>271532212</t>
  </si>
  <si>
    <t>Podsyp pod základové konstrukce se zhutněním a urovnáním povrchu z kameniva hrubého, frakce 16 - 32 mm</t>
  </si>
  <si>
    <t>1082900088</t>
  </si>
  <si>
    <t>"Panel s psychomotorickými disky" (0,60*0,35*0,07)*2</t>
  </si>
  <si>
    <t>"Panel pro zápestí, dlane, lokty a ramena" (0,60*0,35*0,07)*2</t>
  </si>
  <si>
    <t>"Prvek pro procvicování rovnováhy pro 2 osoby" (0,70*0,53*0,07)*2</t>
  </si>
  <si>
    <t>"Trenažér pro ramena a koordinaci pohybu" (0,35*0,35*0,07)*2</t>
  </si>
  <si>
    <t>"Trenažér pro procvicení ramen a zad" (0,90*0,90*0,07)</t>
  </si>
  <si>
    <t>"Rotoped" (0,46*0,44*0,07)*2</t>
  </si>
  <si>
    <t>"Zemní psychomotorický disk" (0,42*0,38*0,07)</t>
  </si>
  <si>
    <t>275313711</t>
  </si>
  <si>
    <t>Základy z betonu prostého patky a bloky z betonu kamenem neprokládaného tř. C 20/25</t>
  </si>
  <si>
    <t>724838830</t>
  </si>
  <si>
    <t>"Panel s psychomotorickými disky" (0,60*0,35*0,35)*2</t>
  </si>
  <si>
    <t>"Panel pro zápěstí, dlaně, lokty a ramena" (0,60*0,35*0,35)*2</t>
  </si>
  <si>
    <t>"Prvek pro procvicování rovnováhy pro 2 osoby" (0,70*0,53*0,35)*2</t>
  </si>
  <si>
    <t>"Trenažér pro ramena a koordinaci pohybu" (0,35*0,35*0,35)*2</t>
  </si>
  <si>
    <t>"Trenažér pro procvicení ramen a zad" (0,90*0,90*0,35)</t>
  </si>
  <si>
    <t>"Rotoped" (0,46*0,44*0,35)*2</t>
  </si>
  <si>
    <t>"Zemní psychomotorický disk" (0,42*0,38*0,35)</t>
  </si>
  <si>
    <t>953961115</t>
  </si>
  <si>
    <t>Kotvy chemické s vyvrtáním otvoru do betonu, železobetonu nebo tvrdého kamene tmel, velikost M 20, hloubka 170 mm</t>
  </si>
  <si>
    <t>1959902952</t>
  </si>
  <si>
    <t>"Panel s psychomotorickými disky" 6</t>
  </si>
  <si>
    <t>"Panel pro zápestí, dlane, lokty a ramena" 6</t>
  </si>
  <si>
    <t>"Prvek pro procvicování rovnováhy pro 2 osoby" 10</t>
  </si>
  <si>
    <t>"Trenažér pro ramena a koordinaci pohybu" 8</t>
  </si>
  <si>
    <t>"Trenažér pro procvicení ramen a zad" 6</t>
  </si>
  <si>
    <t>"Rotoped" 4*2</t>
  </si>
  <si>
    <t>"Zemní psychomotorický disk" 4</t>
  </si>
  <si>
    <t>936001002</t>
  </si>
  <si>
    <t>Montáž prvků městské a zahradní architektury hmotnosti přes 0,1 do 1,5 t</t>
  </si>
  <si>
    <t>1389512366</t>
  </si>
  <si>
    <t>Dodávka</t>
  </si>
  <si>
    <t>M01001</t>
  </si>
  <si>
    <t>Panel s psychomotorickými disky</t>
  </si>
  <si>
    <t>700263532</t>
  </si>
  <si>
    <t>M01002</t>
  </si>
  <si>
    <t>Panel pro zápěstí, dlaně, lokty a ramena</t>
  </si>
  <si>
    <t>499700508</t>
  </si>
  <si>
    <t>M01003</t>
  </si>
  <si>
    <t>Prvek pro procvičování rovnováhy pro 2 osoby</t>
  </si>
  <si>
    <t>929574334</t>
  </si>
  <si>
    <t>M01004</t>
  </si>
  <si>
    <t>Trenažér pro ramena a koordinaci pohybů</t>
  </si>
  <si>
    <t>-309005169</t>
  </si>
  <si>
    <t>M01005</t>
  </si>
  <si>
    <t>Trenažér pro procvičení ramen a zad</t>
  </si>
  <si>
    <t>-1898918950</t>
  </si>
  <si>
    <t>M01006</t>
  </si>
  <si>
    <t>Rotoped</t>
  </si>
  <si>
    <t>138484133</t>
  </si>
  <si>
    <t>M01007</t>
  </si>
  <si>
    <t>Zemní psychomotorický disk</t>
  </si>
  <si>
    <t>-617795576</t>
  </si>
  <si>
    <t>SEDACÍ MOBILIÁŘ</t>
  </si>
  <si>
    <t>1257518049</t>
  </si>
  <si>
    <t>132312131</t>
  </si>
  <si>
    <t>Hloubení nezapažených rýh šířky do 800 mm ručně s urovnáním dna do předepsaného profilu a spádu v hornině třídy těžitelnosti II skupiny 4 soudržných</t>
  </si>
  <si>
    <t>-1076537590</t>
  </si>
  <si>
    <t>"Parková lavicka, vnitrní délka oblouku 13,42 m" 13,84*0,50*0,50</t>
  </si>
  <si>
    <t>"Parková lavicka, vnitrní délka oblouku 6,63 m" 7,06*0,50*0,50</t>
  </si>
  <si>
    <t>1888190689</t>
  </si>
  <si>
    <t>1,534+5,225</t>
  </si>
  <si>
    <t>-710948773</t>
  </si>
  <si>
    <t>147952446</t>
  </si>
  <si>
    <t>"Parková lavicka, vnitrní délka oblouku 13,42 m" 13,84*0,50*0,30</t>
  </si>
  <si>
    <t>"Parková lavicka, vnitrní délka oblouku 6,63 m" 7,06*0,50*0,30</t>
  </si>
  <si>
    <t>274313711</t>
  </si>
  <si>
    <t>Základy z betonu prostého pasy betonu kamenem neprokládaného tř. C 20/25</t>
  </si>
  <si>
    <t>163811562</t>
  </si>
  <si>
    <t>"Parková lavička, vnitřní délka oblouku 13,42 m" 13,84*0,50*0,585</t>
  </si>
  <si>
    <t>"Parková lavička, vnitřní délka oblouku 6,63 m" 7,06*0,50*0,585</t>
  </si>
  <si>
    <t>274352241</t>
  </si>
  <si>
    <t>Bednění základů pasů kruhové nebo obloukové poloměru přes 4 m zřízení</t>
  </si>
  <si>
    <t>448076741</t>
  </si>
  <si>
    <t>"Parková lavicka, vnitrní délka oblouku 13,42 m" 13,84*0,585*2</t>
  </si>
  <si>
    <t>"Parková lavicka, vnitrní délka oblouku 6,63 m" 7,06*0,585*2</t>
  </si>
  <si>
    <t>274352242</t>
  </si>
  <si>
    <t>Bednění základů pasů kruhové nebo obloukové poloměru přes 4 m odstranění</t>
  </si>
  <si>
    <t>1633078412</t>
  </si>
  <si>
    <t>-1628147840</t>
  </si>
  <si>
    <t>622111111</t>
  </si>
  <si>
    <t>Vyspravení povrchu neomítaných vnějších ploch betonových nebo železobetonových konstrukcí s rozetřením vysprávky do ztracena maltou cementovou celoplošně stěn</t>
  </si>
  <si>
    <t>675418629</t>
  </si>
  <si>
    <t>-1756281112</t>
  </si>
  <si>
    <t>"Parková lavicka, vnitrní délka oblouku 13,42 m" 28</t>
  </si>
  <si>
    <t>"Parková lavicka, vnitrní délka oblouku 6,63 m" 16</t>
  </si>
  <si>
    <t>936104213</t>
  </si>
  <si>
    <t>Montáž odpadkového koše přichycením kotevními šrouby</t>
  </si>
  <si>
    <t>191095984</t>
  </si>
  <si>
    <t>936124113</t>
  </si>
  <si>
    <t>Montáž lavičky parkové stabilní přichycené kotevními šrouby</t>
  </si>
  <si>
    <t>1735298356</t>
  </si>
  <si>
    <t>1+1+7</t>
  </si>
  <si>
    <t>M02001</t>
  </si>
  <si>
    <t>Parková lavička, vnitřní délka oblouku 13,42 m (upevnění na betonovou zídku)</t>
  </si>
  <si>
    <t>1806371452</t>
  </si>
  <si>
    <t>M02002</t>
  </si>
  <si>
    <t>Parková lavička, vnitřní délka oblouku 6,63 m (upevnění na betonovou zídku)</t>
  </si>
  <si>
    <t>-913690110</t>
  </si>
  <si>
    <t>M02003</t>
  </si>
  <si>
    <t>Parková lavička, vnitřní délka oblouku 1,51 m (s centrální nohou na bocích)</t>
  </si>
  <si>
    <t>1049279122</t>
  </si>
  <si>
    <t>M02004</t>
  </si>
  <si>
    <t>1758275919</t>
  </si>
  <si>
    <t>OPLOCENÍ</t>
  </si>
  <si>
    <t>131111332</t>
  </si>
  <si>
    <t>Vrtání jamek ručním motorovým vrtákem průměru přes 100 do 200 mm</t>
  </si>
  <si>
    <t>-768001183</t>
  </si>
  <si>
    <t>"Jamky pro plotové sloupky" 0,7*31</t>
  </si>
  <si>
    <t>1906134688</t>
  </si>
  <si>
    <t>"Jamky pro plotové vzpery" (0,30*0,30*0,35)*8</t>
  </si>
  <si>
    <t>1637028660</t>
  </si>
  <si>
    <t>"Jamky pro plotové sloupky" (PI*0,1*0,1*0,7)*31</t>
  </si>
  <si>
    <t>338171123</t>
  </si>
  <si>
    <t>Montáž sloupků a vzpěr plotových ocelových trubkových nebo profilovaných výšky přes 2 do 2,6 m se zabetonováním do 0,08 m3 do připravených jamek</t>
  </si>
  <si>
    <t>789776779</t>
  </si>
  <si>
    <t>31+8</t>
  </si>
  <si>
    <t>55342264</t>
  </si>
  <si>
    <t>sloupek plotový koncový Pz a komaxitový 2750/48x1,5mm</t>
  </si>
  <si>
    <t>825965815</t>
  </si>
  <si>
    <t>55342272</t>
  </si>
  <si>
    <t>vzpěra plotová 38x1,5mm včetně krytky s uchem 2000mm</t>
  </si>
  <si>
    <t>-1074787654</t>
  </si>
  <si>
    <t>348401130</t>
  </si>
  <si>
    <t>Montáž oplocení z pletiva strojového s napínacími dráty přes 1,6 do 2,0 m</t>
  </si>
  <si>
    <t>-555452409</t>
  </si>
  <si>
    <t>31327504</t>
  </si>
  <si>
    <t>pletivo drátěné plastifikované se čtvercovými oky 50/2,2mm v 2000mm</t>
  </si>
  <si>
    <t>-2010603251</t>
  </si>
  <si>
    <t>90,5*1,05 'Přepočtené koeficientem množství</t>
  </si>
  <si>
    <t>348401350</t>
  </si>
  <si>
    <t>Montáž oplocení z pletiva rozvinutí, uchycení a napnutí drátu napínacího</t>
  </si>
  <si>
    <t>-216558038</t>
  </si>
  <si>
    <t>90,500*3</t>
  </si>
  <si>
    <t>15619100</t>
  </si>
  <si>
    <t>drát kruhový poplastovaný napínací 2,5/3,5mm</t>
  </si>
  <si>
    <t>-2068425210</t>
  </si>
  <si>
    <t>271,5*1,05 'Přepočtené koeficientem množství</t>
  </si>
  <si>
    <t>BOSÁ STEZKA</t>
  </si>
  <si>
    <t>122311101</t>
  </si>
  <si>
    <t>Odkopávky a prokopávky ručně zapažené i nezapažené v hornině třídy těžitelnosti II skupiny 4</t>
  </si>
  <si>
    <t>1098980914</t>
  </si>
  <si>
    <t>17,0*0,25</t>
  </si>
  <si>
    <t>1787594750</t>
  </si>
  <si>
    <t>181913112</t>
  </si>
  <si>
    <t>Úprava pláně vyrovnáním výškových rozdílů ručně v hornině třídy těžitelnosti II skupiny 4 se zhutněním</t>
  </si>
  <si>
    <t>1594154792</t>
  </si>
  <si>
    <t>564730101</t>
  </si>
  <si>
    <t>Podklad nebo kryt z kameniva hrubého drceného vel. 16-32 mm s rozprostřením a zhutněním plochy jednotlivě do 100 m2, po zhutnění tl. 100 mm</t>
  </si>
  <si>
    <t>1977335890</t>
  </si>
  <si>
    <t>581124115</t>
  </si>
  <si>
    <t>Kryt z prostého betonu komunikací pro pěší tl. 150 mm</t>
  </si>
  <si>
    <t>-455529135</t>
  </si>
  <si>
    <t>R05001</t>
  </si>
  <si>
    <t>Kladení valounů různých frakcí do čerstvého betonu</t>
  </si>
  <si>
    <t>-663820399</t>
  </si>
  <si>
    <t>M05001</t>
  </si>
  <si>
    <t>Valouny frakce 25 - 50 mm, mramor, červená</t>
  </si>
  <si>
    <t>1086575171</t>
  </si>
  <si>
    <t>M05002</t>
  </si>
  <si>
    <t>Valouny frakce 50 - 100 mm, mramor bílý</t>
  </si>
  <si>
    <t>-445309985</t>
  </si>
  <si>
    <t>M05003</t>
  </si>
  <si>
    <t>Valouny frakce 100 - 300 mm, andělský kámen, zeleno-bílá</t>
  </si>
  <si>
    <t>1420603220</t>
  </si>
  <si>
    <t>M05004</t>
  </si>
  <si>
    <t>Valouny frakce 300 - 600 mm, žula béžová</t>
  </si>
  <si>
    <t>-97585264</t>
  </si>
  <si>
    <t>919111114</t>
  </si>
  <si>
    <t>Řezání dilatačních spár v čerstvém cementobetonovém krytu příčných nebo podélných, šířky 4 mm, hloubky přes 90 do 100 mm</t>
  </si>
  <si>
    <t>-1555943301</t>
  </si>
  <si>
    <t>1,0*4</t>
  </si>
  <si>
    <t>919111213</t>
  </si>
  <si>
    <t>Řezání dilatačních spár v čerstvém cementobetonovém krytu vytvoření komůrky pro těsnící zálivku šířky 10 mm, hloubky 25 mm</t>
  </si>
  <si>
    <t>-30787333</t>
  </si>
  <si>
    <t>919121213</t>
  </si>
  <si>
    <t>Utěsnění dilatačních spár zálivkou za studena v cementobetonovém nebo živičném krytu včetně adhezního nátěru bez těsnicího profilu pod zálivkou, pro komůrky šířky 10 mm, hloubky 25 mm</t>
  </si>
  <si>
    <t>-1605728238</t>
  </si>
  <si>
    <t>919741111</t>
  </si>
  <si>
    <t>Ošetření cementobetonové plochy kropením vodou</t>
  </si>
  <si>
    <t>-1961256360</t>
  </si>
  <si>
    <t>17,0*10</t>
  </si>
  <si>
    <t>939191011</t>
  </si>
  <si>
    <t>Bednění konstrukcí pozemních komunikací svislé i skloněné zřízení</t>
  </si>
  <si>
    <t>1717937366</t>
  </si>
  <si>
    <t>"Bednení betonové vrstvy bosé stezky" (20,5+13,4)*0,20</t>
  </si>
  <si>
    <t>939191021</t>
  </si>
  <si>
    <t>Bednění konstrukcí pozemních komunikací svislé i skloněné odstranění</t>
  </si>
  <si>
    <t>-872096928</t>
  </si>
  <si>
    <t>911111111</t>
  </si>
  <si>
    <t>Montáž zábradlí ocelového zabetonovaného</t>
  </si>
  <si>
    <t>-1750420252</t>
  </si>
  <si>
    <t>14550216</t>
  </si>
  <si>
    <t>profil ocelový svařovaný jakost S235 průřez čtvercový 20x20x2mm</t>
  </si>
  <si>
    <t>-203075121</t>
  </si>
  <si>
    <t>"Zábradlí - sloupky" 1,15*10*1,05/1000</t>
  </si>
  <si>
    <t>13010224</t>
  </si>
  <si>
    <t>tyč ocelová plochá jakost S235JR (11 375) 50x10mm</t>
  </si>
  <si>
    <t>-645820449</t>
  </si>
  <si>
    <t>"Zábradlí - madlo" 13,0*3,95/1000</t>
  </si>
  <si>
    <t>Montáž schodišťového zábradlí z profilové oceli Příplatek k cenám za vytvoření ohybu, oblouku nebo lomu</t>
  </si>
  <si>
    <t>-794499667</t>
  </si>
  <si>
    <t>998767101</t>
  </si>
  <si>
    <t>Přesun hmot pro zámečnické konstrukce stanovený z hmotnosti přesunovaného materiálu vodorovná dopravní vzdálenost do 50 m v objektech výšky do 6 m</t>
  </si>
  <si>
    <t>-1134482201</t>
  </si>
  <si>
    <t>789421231</t>
  </si>
  <si>
    <t>Provedení žárového stříkání ocelových konstrukcí zinkem, tloušťky 100 μm, třídy I (1,850 kg Zn/m2)</t>
  </si>
  <si>
    <t>442513358</t>
  </si>
  <si>
    <t>"Zábradlí - sloupky" (0,02*4)*1,15*10</t>
  </si>
  <si>
    <t>"Zábradlí - madlo" (0,05+0,01+0,05+0,01)*13,0</t>
  </si>
  <si>
    <t>15625101</t>
  </si>
  <si>
    <t>drát metalizační Zn D 3mm</t>
  </si>
  <si>
    <t>-953887558</t>
  </si>
  <si>
    <t>2,48*1,85 'Přepočtené koeficientem množství</t>
  </si>
  <si>
    <t>-1625555458</t>
  </si>
  <si>
    <t>322788869</t>
  </si>
  <si>
    <t>-152474216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</si>
  <si>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</si>
  <si>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</si>
  <si>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</si>
  <si>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</si>
  <si>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</si>
  <si>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</si>
  <si>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012103000</t>
  </si>
  <si>
    <t>Geodetické práce před výstavbou</t>
  </si>
  <si>
    <t>soubor</t>
  </si>
  <si>
    <t>1024</t>
  </si>
  <si>
    <t>431782892</t>
  </si>
  <si>
    <t>Poznámka k položce:_x000D_
Vytýčení stavby včetně inženýrských sítí</t>
  </si>
  <si>
    <t>VRN3</t>
  </si>
  <si>
    <t>Zařízení staveniště</t>
  </si>
  <si>
    <t>291211111R</t>
  </si>
  <si>
    <t>Zřízení zpevněné plochy ze silničních panelů osazených do lože tl. 100 mm z kameniva</t>
  </si>
  <si>
    <t>363290772</t>
  </si>
  <si>
    <t>919726122</t>
  </si>
  <si>
    <t>Geotextilie netkaná pro ochranu, separaci nebo filtraci měrná hmotnost přes 200 do 300 g/m2</t>
  </si>
  <si>
    <t>-2128870563</t>
  </si>
  <si>
    <t>113151111</t>
  </si>
  <si>
    <t>Rozebírání zpevněných ploch s přemístěním na skládku na vzdálenost do 20 m nebo s naložením na dopravní prostředek ze silničních panelů</t>
  </si>
  <si>
    <t>-1367582084</t>
  </si>
  <si>
    <t>119003227R</t>
  </si>
  <si>
    <t>Pomocné konstrukce při zabezpečení stavby svislé ocelové mobilní oplocení, výšky přes 1,5 do 2,2 m panely vyplněné dráty zřízení</t>
  </si>
  <si>
    <t>-1795345078</t>
  </si>
  <si>
    <t>Poznámka k položce:_x000D_
Dočasné oplocení staveniště.</t>
  </si>
  <si>
    <t>119003228R</t>
  </si>
  <si>
    <t>Pomocné konstrukce při zabezpečení stavby svislé ocelové mobilní oplocení, výšky přes 1,5 do 2,2 m panely vyplněné dráty odstranění</t>
  </si>
  <si>
    <t>705004622</t>
  </si>
  <si>
    <t>032803000</t>
  </si>
  <si>
    <t>Ostatní vybavení staveniště</t>
  </si>
  <si>
    <t>-742780775</t>
  </si>
  <si>
    <t>Poznámka k položce:_x000D_
Mobilní WC (1ks), uzamykatelný sklad (1ks), ...</t>
  </si>
  <si>
    <t>VRN4</t>
  </si>
  <si>
    <t>Inženýrská činnost</t>
  </si>
  <si>
    <t>045303000</t>
  </si>
  <si>
    <t>Koordinační činnost</t>
  </si>
  <si>
    <t>576620665</t>
  </si>
  <si>
    <t>doprovodná část projektu</t>
  </si>
  <si>
    <t>nepřímé náklady</t>
  </si>
  <si>
    <t>"Odpadkový koš, drevo" (0,45*0,45*0,37)*2</t>
  </si>
  <si>
    <t>"Odpadkový koš, drevo" (0,45*0,45*0,07)*2</t>
  </si>
  <si>
    <t>"Odpadkový koš, dřevo" 0,45*0,45*0,4</t>
  </si>
  <si>
    <t>"Parková lavička, vnitřní délka oblouku 1,51 m" (0,40*0,40*0,40)*2*6</t>
  </si>
  <si>
    <t>"Parková lavicka, vnitrní délka oblouku 1,51 m" 4*2*6</t>
  </si>
  <si>
    <t>"Odpadkový koš, drevo" 8</t>
  </si>
  <si>
    <t>"Parková lavicka, vnitrní délka oblouku 1,51 m" (0,40*0,40*0,07)*2*6</t>
  </si>
  <si>
    <t>"Parková lavicka, vnitrní délka oblouku 1,51 m" (0,40*0,40*0,57)*2*6</t>
  </si>
  <si>
    <t>Odpadkový koš, dřevo</t>
  </si>
  <si>
    <t>Poznámka k položce:
Parametry:
Napětí 230V/50 Hz, 12V/DC
Příkon 100 W
Napájecí kabel
Maximální průtok 11400 l/hod
Maximální výtlak 3,2 m
Závit vstup 2"
Závit sání 2"
Přípojení na hadici v mm 25, 32, 38, 50
Přečerpávání hrubých nečistot</t>
  </si>
  <si>
    <t>Poznámka k položce:
dodávka + montáž + doprava
Filtrační systém založený na principu mechanického a biologického čištění vody.
Filtrační set (10+2 filtrační válce)
Šachtice ventilová
Třícestný ventil
Chrlič nerez š - 60cm
Skimmerová nerezová klapka:
Doprava vápence
Nakládka, vykládka
Instalace filtrace
Návoz vápence (nakladač, ruční uhrabání) do skimmerového jezírka: 5,35 t
Drobný spojovací materiál (kolena, fittingy, lepidlo aj.)
Mimostaveništní přesun hmot (nakladač, pracovníci)</t>
  </si>
  <si>
    <t>Vyplňte údaj</t>
  </si>
  <si>
    <t xml:space="preserve">Vyplňte údaj na každém listu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</si>
</sst>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color theme="9" tint="-0.249977111117893"/>
      <name val="Arial CE"/>
    </font>
    <font>
      <sz val="10"/>
      <color theme="7" tint="-0.249977111117893"/>
      <name val="Arial CE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4" fontId="8" fillId="0" borderId="0" xfId="0" applyNumberFormat="1" applyFont="1"/>
    <xf numFmtId="4" fontId="36" fillId="0" borderId="0" xfId="0" applyNumberFormat="1" applyFont="1" applyAlignment="1" applyProtection="1">
      <alignment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5" borderId="0" xfId="0" applyFill="1"/>
    <xf numFmtId="0" fontId="0" fillId="5" borderId="3" xfId="0" applyFill="1" applyBorder="1"/>
    <xf numFmtId="0" fontId="2" fillId="5" borderId="0" xfId="0" applyFont="1" applyFill="1" applyAlignment="1">
      <alignment horizontal="left" vertical="center"/>
    </xf>
    <xf numFmtId="0" fontId="41" fillId="5" borderId="0" xfId="0" applyFont="1" applyFill="1"/>
    <xf numFmtId="0" fontId="0" fillId="5" borderId="0" xfId="0" applyFill="1" applyAlignment="1">
      <alignment horizontal="left" vertical="center"/>
    </xf>
    <xf numFmtId="0" fontId="0" fillId="0" borderId="0" xfId="0" applyFill="1"/>
    <xf numFmtId="0" fontId="0" fillId="0" borderId="3" xfId="0" applyFill="1" applyBorder="1"/>
    <xf numFmtId="0" fontId="1" fillId="0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104"/>
  <sheetViews>
    <sheetView showGridLines="0" tabSelected="1" topLeftCell="A5" workbookViewId="0">
      <selection activeCell="AI11" sqref="AI11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97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97" ht="37" customHeight="1">
      <c r="AR2" s="194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7" t="s">
        <v>6</v>
      </c>
      <c r="BT2" s="17" t="s">
        <v>7</v>
      </c>
    </row>
    <row r="3" spans="1:97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97" ht="2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97" ht="12" customHeight="1">
      <c r="B5" s="20"/>
      <c r="D5" s="23" t="s">
        <v>12</v>
      </c>
      <c r="K5" s="203" t="s">
        <v>13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R5" s="20"/>
      <c r="BS5" s="17" t="s">
        <v>6</v>
      </c>
    </row>
    <row r="6" spans="1:97" ht="37" customHeight="1">
      <c r="B6" s="20"/>
      <c r="D6" s="25" t="s">
        <v>14</v>
      </c>
      <c r="K6" s="204" t="s">
        <v>15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R6" s="20"/>
      <c r="BS6" s="17" t="s">
        <v>6</v>
      </c>
    </row>
    <row r="7" spans="1:97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97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97" ht="14.5" customHeight="1">
      <c r="B9" s="20"/>
      <c r="AR9" s="20"/>
      <c r="BS9" s="17" t="s">
        <v>6</v>
      </c>
    </row>
    <row r="10" spans="1:97" ht="12" customHeight="1">
      <c r="B10" s="20"/>
      <c r="D10" s="26" t="s">
        <v>22</v>
      </c>
      <c r="AK10" s="26" t="s">
        <v>23</v>
      </c>
      <c r="AN10" s="24" t="s">
        <v>24</v>
      </c>
      <c r="AR10" s="20"/>
      <c r="BS10" s="17" t="s">
        <v>6</v>
      </c>
    </row>
    <row r="11" spans="1:97" ht="18.399999999999999" customHeight="1">
      <c r="B11" s="20"/>
      <c r="E11" s="24" t="s">
        <v>25</v>
      </c>
      <c r="AK11" s="26" t="s">
        <v>26</v>
      </c>
      <c r="AN11" s="24" t="s">
        <v>27</v>
      </c>
      <c r="AR11" s="20"/>
      <c r="BS11" s="17" t="s">
        <v>6</v>
      </c>
    </row>
    <row r="12" spans="1:97" ht="7" customHeight="1">
      <c r="B12" s="20"/>
      <c r="AR12" s="20"/>
      <c r="BS12" s="17" t="s">
        <v>6</v>
      </c>
    </row>
    <row r="13" spans="1:97" ht="12" customHeight="1">
      <c r="B13" s="20"/>
      <c r="D13" s="26" t="s">
        <v>28</v>
      </c>
      <c r="AK13" s="26" t="s">
        <v>23</v>
      </c>
      <c r="AN13" s="237" t="s">
        <v>1496</v>
      </c>
      <c r="AR13" s="20"/>
      <c r="BS13" s="17" t="s">
        <v>6</v>
      </c>
    </row>
    <row r="14" spans="1:97" s="235" customFormat="1" ht="12.5">
      <c r="A14" s="240"/>
      <c r="B14" s="236"/>
      <c r="E14" s="237" t="s">
        <v>29</v>
      </c>
      <c r="G14" s="238" t="s">
        <v>1497</v>
      </c>
      <c r="AK14" s="242" t="s">
        <v>26</v>
      </c>
      <c r="AL14" s="240"/>
      <c r="AM14" s="240"/>
      <c r="AN14" s="237" t="s">
        <v>1496</v>
      </c>
      <c r="AO14" s="240"/>
      <c r="AP14" s="240"/>
      <c r="AR14" s="241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39" t="s">
        <v>6</v>
      </c>
      <c r="CN14" s="240"/>
      <c r="CO14" s="240"/>
      <c r="CP14" s="240"/>
      <c r="CQ14" s="240"/>
      <c r="CR14" s="240"/>
      <c r="CS14" s="240"/>
    </row>
    <row r="15" spans="1:97" ht="7" customHeight="1">
      <c r="B15" s="20"/>
      <c r="AR15" s="20"/>
      <c r="BS15" s="17" t="s">
        <v>3</v>
      </c>
    </row>
    <row r="16" spans="1:97" ht="12" customHeight="1">
      <c r="B16" s="20"/>
      <c r="D16" s="26" t="s">
        <v>30</v>
      </c>
      <c r="AK16" s="26" t="s">
        <v>23</v>
      </c>
      <c r="AN16" s="24" t="s">
        <v>31</v>
      </c>
      <c r="AR16" s="20"/>
      <c r="BS16" s="17" t="s">
        <v>3</v>
      </c>
    </row>
    <row r="17" spans="2:71" ht="18.399999999999999" customHeight="1">
      <c r="B17" s="20"/>
      <c r="E17" s="24" t="s">
        <v>32</v>
      </c>
      <c r="AK17" s="26" t="s">
        <v>26</v>
      </c>
      <c r="AN17" s="24" t="s">
        <v>33</v>
      </c>
      <c r="AR17" s="20"/>
      <c r="BS17" s="17" t="s">
        <v>34</v>
      </c>
    </row>
    <row r="18" spans="2:71" ht="7" customHeight="1">
      <c r="B18" s="20"/>
      <c r="AR18" s="20"/>
      <c r="BS18" s="17" t="s">
        <v>6</v>
      </c>
    </row>
    <row r="19" spans="2:71" ht="12" customHeight="1">
      <c r="B19" s="20"/>
      <c r="D19" s="26" t="s">
        <v>35</v>
      </c>
      <c r="AK19" s="26" t="s">
        <v>23</v>
      </c>
      <c r="AN19" s="24" t="s">
        <v>1</v>
      </c>
      <c r="AR19" s="20"/>
      <c r="BS19" s="17" t="s">
        <v>6</v>
      </c>
    </row>
    <row r="20" spans="2:71" ht="18.399999999999999" customHeight="1">
      <c r="B20" s="20"/>
      <c r="E20" s="24" t="s">
        <v>36</v>
      </c>
      <c r="AK20" s="26" t="s">
        <v>26</v>
      </c>
      <c r="AN20" s="24" t="s">
        <v>1</v>
      </c>
      <c r="AR20" s="20"/>
      <c r="BS20" s="17" t="s">
        <v>3</v>
      </c>
    </row>
    <row r="21" spans="2:71" ht="7" customHeight="1">
      <c r="B21" s="20"/>
      <c r="AR21" s="20"/>
    </row>
    <row r="22" spans="2:71" ht="12" customHeight="1">
      <c r="B22" s="20"/>
      <c r="D22" s="26" t="s">
        <v>37</v>
      </c>
      <c r="AR22" s="20"/>
    </row>
    <row r="23" spans="2:71" ht="16.5" customHeight="1">
      <c r="B23" s="20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20"/>
    </row>
    <row r="24" spans="2:71" ht="7" customHeight="1">
      <c r="B24" s="20"/>
      <c r="AR24" s="20"/>
    </row>
    <row r="25" spans="2:71" ht="7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6">
        <f>ROUND(AG94,2)</f>
        <v>0</v>
      </c>
      <c r="AL26" s="207"/>
      <c r="AM26" s="207"/>
      <c r="AN26" s="207"/>
      <c r="AO26" s="207"/>
      <c r="AR26" s="29"/>
    </row>
    <row r="27" spans="2:71" s="1" customFormat="1" ht="7" customHeight="1">
      <c r="B27" s="29"/>
      <c r="AR27" s="29"/>
    </row>
    <row r="28" spans="2:71" s="1" customFormat="1" ht="12.5">
      <c r="B28" s="29"/>
      <c r="L28" s="208" t="s">
        <v>39</v>
      </c>
      <c r="M28" s="208"/>
      <c r="N28" s="208"/>
      <c r="O28" s="208"/>
      <c r="P28" s="208"/>
      <c r="W28" s="208" t="s">
        <v>40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41</v>
      </c>
      <c r="AL28" s="208"/>
      <c r="AM28" s="208"/>
      <c r="AN28" s="208"/>
      <c r="AO28" s="208"/>
      <c r="AR28" s="29"/>
    </row>
    <row r="29" spans="2:71" s="2" customFormat="1" ht="14.5" customHeight="1">
      <c r="B29" s="33"/>
      <c r="D29" s="26" t="s">
        <v>42</v>
      </c>
      <c r="F29" s="26" t="s">
        <v>43</v>
      </c>
      <c r="L29" s="196">
        <v>0.21</v>
      </c>
      <c r="M29" s="197"/>
      <c r="N29" s="197"/>
      <c r="O29" s="197"/>
      <c r="P29" s="197"/>
      <c r="W29" s="198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8">
        <f>ROUND(AV94, 2)</f>
        <v>0</v>
      </c>
      <c r="AL29" s="197"/>
      <c r="AM29" s="197"/>
      <c r="AN29" s="197"/>
      <c r="AO29" s="197"/>
      <c r="AR29" s="33"/>
    </row>
    <row r="30" spans="2:71" s="2" customFormat="1" ht="14.5" customHeight="1">
      <c r="B30" s="33"/>
      <c r="F30" s="26" t="s">
        <v>44</v>
      </c>
      <c r="L30" s="196">
        <v>0.15</v>
      </c>
      <c r="M30" s="197"/>
      <c r="N30" s="197"/>
      <c r="O30" s="197"/>
      <c r="P30" s="197"/>
      <c r="W30" s="198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8">
        <f>ROUND(AW94, 2)</f>
        <v>0</v>
      </c>
      <c r="AL30" s="197"/>
      <c r="AM30" s="197"/>
      <c r="AN30" s="197"/>
      <c r="AO30" s="197"/>
      <c r="AR30" s="33"/>
    </row>
    <row r="31" spans="2:71" s="2" customFormat="1" ht="14.5" hidden="1" customHeight="1">
      <c r="B31" s="33"/>
      <c r="F31" s="26" t="s">
        <v>45</v>
      </c>
      <c r="L31" s="196">
        <v>0.21</v>
      </c>
      <c r="M31" s="197"/>
      <c r="N31" s="197"/>
      <c r="O31" s="197"/>
      <c r="P31" s="197"/>
      <c r="W31" s="198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8">
        <v>0</v>
      </c>
      <c r="AL31" s="197"/>
      <c r="AM31" s="197"/>
      <c r="AN31" s="197"/>
      <c r="AO31" s="197"/>
      <c r="AR31" s="33"/>
    </row>
    <row r="32" spans="2:71" s="2" customFormat="1" ht="14.5" hidden="1" customHeight="1">
      <c r="B32" s="33"/>
      <c r="F32" s="26" t="s">
        <v>46</v>
      </c>
      <c r="L32" s="196">
        <v>0.15</v>
      </c>
      <c r="M32" s="197"/>
      <c r="N32" s="197"/>
      <c r="O32" s="197"/>
      <c r="P32" s="197"/>
      <c r="W32" s="198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8">
        <v>0</v>
      </c>
      <c r="AL32" s="197"/>
      <c r="AM32" s="197"/>
      <c r="AN32" s="197"/>
      <c r="AO32" s="197"/>
      <c r="AR32" s="33"/>
    </row>
    <row r="33" spans="2:44" s="2" customFormat="1" ht="14.5" hidden="1" customHeight="1">
      <c r="B33" s="33"/>
      <c r="F33" s="26" t="s">
        <v>47</v>
      </c>
      <c r="L33" s="196">
        <v>0</v>
      </c>
      <c r="M33" s="197"/>
      <c r="N33" s="197"/>
      <c r="O33" s="197"/>
      <c r="P33" s="197"/>
      <c r="W33" s="198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8">
        <v>0</v>
      </c>
      <c r="AL33" s="197"/>
      <c r="AM33" s="197"/>
      <c r="AN33" s="197"/>
      <c r="AO33" s="197"/>
      <c r="AR33" s="33"/>
    </row>
    <row r="34" spans="2:44" s="1" customFormat="1" ht="7" customHeight="1">
      <c r="B34" s="29"/>
      <c r="AR34" s="29"/>
    </row>
    <row r="35" spans="2:44" s="1" customFormat="1" ht="25.9" customHeight="1">
      <c r="B35" s="29"/>
      <c r="C35" s="34"/>
      <c r="D35" s="35" t="s">
        <v>48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49</v>
      </c>
      <c r="U35" s="36"/>
      <c r="V35" s="36"/>
      <c r="W35" s="36"/>
      <c r="X35" s="202" t="s">
        <v>50</v>
      </c>
      <c r="Y35" s="200"/>
      <c r="Z35" s="200"/>
      <c r="AA35" s="200"/>
      <c r="AB35" s="200"/>
      <c r="AC35" s="36"/>
      <c r="AD35" s="36"/>
      <c r="AE35" s="36"/>
      <c r="AF35" s="36"/>
      <c r="AG35" s="36"/>
      <c r="AH35" s="36"/>
      <c r="AI35" s="36"/>
      <c r="AJ35" s="36"/>
      <c r="AK35" s="199">
        <f>SUM(AK26:AK33)</f>
        <v>0</v>
      </c>
      <c r="AL35" s="200"/>
      <c r="AM35" s="200"/>
      <c r="AN35" s="200"/>
      <c r="AO35" s="201"/>
      <c r="AP35" s="34"/>
      <c r="AQ35" s="34"/>
      <c r="AR35" s="29"/>
    </row>
    <row r="36" spans="2:44" s="1" customFormat="1" ht="7" customHeight="1">
      <c r="B36" s="29"/>
      <c r="AR36" s="29"/>
    </row>
    <row r="37" spans="2:44" s="1" customFormat="1" ht="14.5" customHeight="1">
      <c r="B37" s="29"/>
      <c r="AR37" s="29"/>
    </row>
    <row r="38" spans="2:44" ht="14.5" customHeight="1">
      <c r="B38" s="20"/>
      <c r="AR38" s="20"/>
    </row>
    <row r="39" spans="2:44" ht="14.5" customHeight="1">
      <c r="B39" s="20"/>
      <c r="AR39" s="20"/>
    </row>
    <row r="40" spans="2:44" ht="14.5" customHeight="1">
      <c r="B40" s="20"/>
      <c r="AR40" s="20"/>
    </row>
    <row r="41" spans="2:44" ht="14.5" customHeight="1">
      <c r="B41" s="20"/>
      <c r="AR41" s="20"/>
    </row>
    <row r="42" spans="2:44" ht="14.5" customHeight="1">
      <c r="B42" s="20"/>
      <c r="AR42" s="20"/>
    </row>
    <row r="43" spans="2:44" ht="14.5" customHeight="1">
      <c r="B43" s="20"/>
      <c r="AR43" s="20"/>
    </row>
    <row r="44" spans="2:44" ht="14.5" customHeight="1">
      <c r="B44" s="20"/>
      <c r="AR44" s="20"/>
    </row>
    <row r="45" spans="2:44" ht="14.5" customHeight="1">
      <c r="B45" s="20"/>
      <c r="AR45" s="20"/>
    </row>
    <row r="46" spans="2:44" ht="14.5" customHeight="1">
      <c r="B46" s="20"/>
      <c r="AR46" s="20"/>
    </row>
    <row r="47" spans="2:44" ht="14.5" customHeight="1">
      <c r="B47" s="20"/>
      <c r="AR47" s="20"/>
    </row>
    <row r="48" spans="2:44" ht="14.5" customHeight="1">
      <c r="B48" s="20"/>
      <c r="AR48" s="20"/>
    </row>
    <row r="49" spans="2:44" s="1" customFormat="1" ht="14.5" customHeight="1">
      <c r="B49" s="29"/>
      <c r="D49" s="38" t="s">
        <v>51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52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5">
      <c r="B60" s="29"/>
      <c r="D60" s="40" t="s">
        <v>53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54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53</v>
      </c>
      <c r="AI60" s="31"/>
      <c r="AJ60" s="31"/>
      <c r="AK60" s="31"/>
      <c r="AL60" s="31"/>
      <c r="AM60" s="40" t="s">
        <v>54</v>
      </c>
      <c r="AN60" s="31"/>
      <c r="AO60" s="31"/>
      <c r="AR60" s="29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29"/>
      <c r="D64" s="38" t="s">
        <v>55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56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5">
      <c r="B75" s="29"/>
      <c r="D75" s="40" t="s">
        <v>53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54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53</v>
      </c>
      <c r="AI75" s="31"/>
      <c r="AJ75" s="31"/>
      <c r="AK75" s="31"/>
      <c r="AL75" s="31"/>
      <c r="AM75" s="40" t="s">
        <v>54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7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7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5" customHeight="1">
      <c r="B82" s="29"/>
      <c r="C82" s="21" t="s">
        <v>57</v>
      </c>
      <c r="AR82" s="29"/>
    </row>
    <row r="83" spans="1:91" s="1" customFormat="1" ht="7" customHeight="1">
      <c r="B83" s="29"/>
      <c r="AR83" s="29"/>
    </row>
    <row r="84" spans="1:91" s="3" customFormat="1" ht="12" customHeight="1">
      <c r="B84" s="45"/>
      <c r="C84" s="26" t="s">
        <v>12</v>
      </c>
      <c r="L84" s="3" t="str">
        <f>K5</f>
        <v>2022-10</v>
      </c>
      <c r="AR84" s="45"/>
    </row>
    <row r="85" spans="1:91" s="4" customFormat="1" ht="37" customHeight="1">
      <c r="B85" s="46"/>
      <c r="C85" s="47" t="s">
        <v>14</v>
      </c>
      <c r="L85" s="223" t="str">
        <f>K6</f>
        <v>Rehabilitačně-relaxační zahrada Nemocnice Strakonice, a.s.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R85" s="46"/>
    </row>
    <row r="86" spans="1:91" s="1" customFormat="1" ht="7" customHeight="1">
      <c r="B86" s="29"/>
      <c r="AR86" s="29"/>
    </row>
    <row r="87" spans="1:91" s="1" customFormat="1" ht="12" customHeight="1">
      <c r="B87" s="29"/>
      <c r="C87" s="26" t="s">
        <v>18</v>
      </c>
      <c r="L87" s="48" t="str">
        <f>IF(K8="","",K8)</f>
        <v>Strakonice</v>
      </c>
      <c r="AI87" s="26" t="s">
        <v>20</v>
      </c>
      <c r="AM87" s="225">
        <v>45453</v>
      </c>
      <c r="AN87" s="225"/>
      <c r="AR87" s="29"/>
    </row>
    <row r="88" spans="1:91" s="1" customFormat="1" ht="7" customHeight="1">
      <c r="B88" s="29"/>
      <c r="AR88" s="29"/>
    </row>
    <row r="89" spans="1:91" s="1" customFormat="1" ht="25.75" customHeight="1">
      <c r="B89" s="29"/>
      <c r="C89" s="26" t="s">
        <v>22</v>
      </c>
      <c r="L89" s="3" t="str">
        <f>IF(E11= "","",E11)</f>
        <v>Nemocnice Strakonice,a.s., Radomyšlská 336, 386 29</v>
      </c>
      <c r="AI89" s="26" t="s">
        <v>30</v>
      </c>
      <c r="AM89" s="226" t="str">
        <f>IF(E17="","",E17)</f>
        <v>Atelier Gaia - L. Langová, Polská 4, 669 02 Znojmo</v>
      </c>
      <c r="AN89" s="227"/>
      <c r="AO89" s="227"/>
      <c r="AP89" s="227"/>
      <c r="AR89" s="29"/>
      <c r="AS89" s="228" t="s">
        <v>58</v>
      </c>
      <c r="AT89" s="229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5" customHeight="1">
      <c r="B90" s="29"/>
      <c r="C90" s="26" t="s">
        <v>28</v>
      </c>
      <c r="L90" s="3" t="str">
        <f>IF(E14="","",E14)</f>
        <v xml:space="preserve"> </v>
      </c>
      <c r="AI90" s="26" t="s">
        <v>35</v>
      </c>
      <c r="AM90" s="226" t="str">
        <f>IF(E20="","",E20)</f>
        <v>Ing. Jaromír Skoupil, Ph.D.</v>
      </c>
      <c r="AN90" s="227"/>
      <c r="AO90" s="227"/>
      <c r="AP90" s="227"/>
      <c r="AR90" s="29"/>
      <c r="AS90" s="230"/>
      <c r="AT90" s="231"/>
      <c r="BD90" s="53"/>
    </row>
    <row r="91" spans="1:91" s="1" customFormat="1" ht="10.9" customHeight="1">
      <c r="B91" s="29"/>
      <c r="AR91" s="29"/>
      <c r="AS91" s="230"/>
      <c r="AT91" s="231"/>
      <c r="BD91" s="53"/>
    </row>
    <row r="92" spans="1:91" s="1" customFormat="1" ht="29.25" customHeight="1">
      <c r="B92" s="29"/>
      <c r="C92" s="218" t="s">
        <v>59</v>
      </c>
      <c r="D92" s="219"/>
      <c r="E92" s="219"/>
      <c r="F92" s="219"/>
      <c r="G92" s="219"/>
      <c r="H92" s="54"/>
      <c r="I92" s="220" t="s">
        <v>60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2" t="s">
        <v>61</v>
      </c>
      <c r="AH92" s="219"/>
      <c r="AI92" s="219"/>
      <c r="AJ92" s="219"/>
      <c r="AK92" s="219"/>
      <c r="AL92" s="219"/>
      <c r="AM92" s="219"/>
      <c r="AN92" s="220" t="s">
        <v>62</v>
      </c>
      <c r="AO92" s="219"/>
      <c r="AP92" s="221"/>
      <c r="AQ92" s="55" t="s">
        <v>63</v>
      </c>
      <c r="AR92" s="29"/>
      <c r="AS92" s="56" t="s">
        <v>64</v>
      </c>
      <c r="AT92" s="57" t="s">
        <v>65</v>
      </c>
      <c r="AU92" s="57" t="s">
        <v>66</v>
      </c>
      <c r="AV92" s="57" t="s">
        <v>67</v>
      </c>
      <c r="AW92" s="57" t="s">
        <v>68</v>
      </c>
      <c r="AX92" s="57" t="s">
        <v>69</v>
      </c>
      <c r="AY92" s="57" t="s">
        <v>70</v>
      </c>
      <c r="AZ92" s="57" t="s">
        <v>71</v>
      </c>
      <c r="BA92" s="57" t="s">
        <v>72</v>
      </c>
      <c r="BB92" s="57" t="s">
        <v>73</v>
      </c>
      <c r="BC92" s="57" t="s">
        <v>74</v>
      </c>
      <c r="BD92" s="58" t="s">
        <v>75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5" customHeight="1">
      <c r="B94" s="60"/>
      <c r="C94" s="61" t="s">
        <v>76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12">
        <f>ROUND(AG95+AG96+SUM(AG100:AG102),2)</f>
        <v>0</v>
      </c>
      <c r="AH94" s="212"/>
      <c r="AI94" s="212"/>
      <c r="AJ94" s="212"/>
      <c r="AK94" s="212"/>
      <c r="AL94" s="212"/>
      <c r="AM94" s="212"/>
      <c r="AN94" s="213">
        <f t="shared" ref="AN94:AN102" si="0">SUM(AG94,AT94)</f>
        <v>0</v>
      </c>
      <c r="AO94" s="213"/>
      <c r="AP94" s="213"/>
      <c r="AQ94" s="64" t="s">
        <v>1</v>
      </c>
      <c r="AR94" s="60"/>
      <c r="AS94" s="65">
        <f>ROUND(AS95+AS96+SUM(AS100:AS102),2)</f>
        <v>0</v>
      </c>
      <c r="AT94" s="66">
        <f t="shared" ref="AT94:AT102" si="1">ROUND(SUM(AV94:AW94),2)</f>
        <v>0</v>
      </c>
      <c r="AU94" s="67" t="e">
        <f>ROUND(AU95+AU96+SUM(AU100:AU102),5)</f>
        <v>#REF!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ROUND(AZ95+AZ96+SUM(AZ100:AZ102),2)</f>
        <v>0</v>
      </c>
      <c r="BA94" s="66">
        <f>ROUND(BA95+BA96+SUM(BA100:BA102),2)</f>
        <v>0</v>
      </c>
      <c r="BB94" s="66">
        <f>ROUND(BB95+BB96+SUM(BB100:BB102),2)</f>
        <v>0</v>
      </c>
      <c r="BC94" s="66">
        <f>ROUND(BC95+BC96+SUM(BC100:BC102),2)</f>
        <v>0</v>
      </c>
      <c r="BD94" s="68">
        <f>ROUND(BD95+BD96+SUM(BD100:BD102),2)</f>
        <v>0</v>
      </c>
      <c r="BS94" s="69" t="s">
        <v>77</v>
      </c>
      <c r="BT94" s="69" t="s">
        <v>78</v>
      </c>
      <c r="BU94" s="70" t="s">
        <v>79</v>
      </c>
      <c r="BV94" s="69" t="s">
        <v>80</v>
      </c>
      <c r="BW94" s="69" t="s">
        <v>4</v>
      </c>
      <c r="BX94" s="69" t="s">
        <v>81</v>
      </c>
      <c r="CL94" s="69" t="s">
        <v>1</v>
      </c>
    </row>
    <row r="95" spans="1:91" s="6" customFormat="1" ht="16.5" customHeight="1">
      <c r="A95" s="71" t="s">
        <v>82</v>
      </c>
      <c r="B95" s="72"/>
      <c r="C95" s="73"/>
      <c r="D95" s="211" t="s">
        <v>83</v>
      </c>
      <c r="E95" s="211"/>
      <c r="F95" s="211"/>
      <c r="G95" s="211"/>
      <c r="H95" s="211"/>
      <c r="I95" s="74"/>
      <c r="J95" s="211" t="s">
        <v>84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'SO 01 - Terénní úpravy'!J30</f>
        <v>0</v>
      </c>
      <c r="AH95" s="210"/>
      <c r="AI95" s="210"/>
      <c r="AJ95" s="210"/>
      <c r="AK95" s="210"/>
      <c r="AL95" s="210"/>
      <c r="AM95" s="210"/>
      <c r="AN95" s="209">
        <f t="shared" si="0"/>
        <v>0</v>
      </c>
      <c r="AO95" s="210"/>
      <c r="AP95" s="210"/>
      <c r="AQ95" s="75" t="s">
        <v>85</v>
      </c>
      <c r="AR95" s="72"/>
      <c r="AS95" s="76">
        <v>0</v>
      </c>
      <c r="AT95" s="77">
        <f t="shared" si="1"/>
        <v>0</v>
      </c>
      <c r="AU95" s="78">
        <f>'SO 01 - Terénní úpravy'!P118</f>
        <v>977.20399999999984</v>
      </c>
      <c r="AV95" s="77">
        <f>'SO 01 - Terénní úpravy'!J33</f>
        <v>0</v>
      </c>
      <c r="AW95" s="77">
        <f>'SO 01 - Terénní úpravy'!J34</f>
        <v>0</v>
      </c>
      <c r="AX95" s="77">
        <f>'SO 01 - Terénní úpravy'!J35</f>
        <v>0</v>
      </c>
      <c r="AY95" s="77">
        <f>'SO 01 - Terénní úpravy'!J36</f>
        <v>0</v>
      </c>
      <c r="AZ95" s="77">
        <f>'SO 01 - Terénní úpravy'!F33</f>
        <v>0</v>
      </c>
      <c r="BA95" s="77">
        <f>'SO 01 - Terénní úpravy'!F34</f>
        <v>0</v>
      </c>
      <c r="BB95" s="77">
        <f>'SO 01 - Terénní úpravy'!F35</f>
        <v>0</v>
      </c>
      <c r="BC95" s="77">
        <f>'SO 01 - Terénní úpravy'!F36</f>
        <v>0</v>
      </c>
      <c r="BD95" s="79">
        <f>'SO 01 - Terénní úpravy'!F37</f>
        <v>0</v>
      </c>
      <c r="BT95" s="80" t="s">
        <v>86</v>
      </c>
      <c r="BV95" s="80" t="s">
        <v>80</v>
      </c>
      <c r="BW95" s="80" t="s">
        <v>87</v>
      </c>
      <c r="BX95" s="80" t="s">
        <v>4</v>
      </c>
      <c r="CL95" s="80" t="s">
        <v>1</v>
      </c>
      <c r="CM95" s="80" t="s">
        <v>88</v>
      </c>
    </row>
    <row r="96" spans="1:91" s="6" customFormat="1" ht="16.5" customHeight="1">
      <c r="B96" s="72"/>
      <c r="C96" s="73"/>
      <c r="D96" s="211" t="s">
        <v>89</v>
      </c>
      <c r="E96" s="211"/>
      <c r="F96" s="211"/>
      <c r="G96" s="211"/>
      <c r="H96" s="211"/>
      <c r="I96" s="74"/>
      <c r="J96" s="211" t="s">
        <v>90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7">
        <f>ROUND(SUM(AG97:AG99),2)</f>
        <v>0</v>
      </c>
      <c r="AH96" s="210"/>
      <c r="AI96" s="210"/>
      <c r="AJ96" s="210"/>
      <c r="AK96" s="210"/>
      <c r="AL96" s="210"/>
      <c r="AM96" s="210"/>
      <c r="AN96" s="209">
        <f t="shared" si="0"/>
        <v>0</v>
      </c>
      <c r="AO96" s="210"/>
      <c r="AP96" s="210"/>
      <c r="AQ96" s="75" t="s">
        <v>85</v>
      </c>
      <c r="AR96" s="72"/>
      <c r="AS96" s="76">
        <f>ROUND(SUM(AS97:AS99),2)</f>
        <v>0</v>
      </c>
      <c r="AT96" s="77">
        <f t="shared" si="1"/>
        <v>0</v>
      </c>
      <c r="AU96" s="78">
        <f>ROUND(SUM(AU97:AU99),5)</f>
        <v>1257.23631</v>
      </c>
      <c r="AV96" s="77">
        <f>ROUND(AZ96*L29,2)</f>
        <v>0</v>
      </c>
      <c r="AW96" s="77">
        <f>ROUND(BA96*L30,2)</f>
        <v>0</v>
      </c>
      <c r="AX96" s="77">
        <f>ROUND(BB96*L29,2)</f>
        <v>0</v>
      </c>
      <c r="AY96" s="77">
        <f>ROUND(BC96*L30,2)</f>
        <v>0</v>
      </c>
      <c r="AZ96" s="77">
        <f>ROUND(SUM(AZ97:AZ99),2)</f>
        <v>0</v>
      </c>
      <c r="BA96" s="77">
        <f>ROUND(SUM(BA97:BA99),2)</f>
        <v>0</v>
      </c>
      <c r="BB96" s="77">
        <f>ROUND(SUM(BB97:BB99),2)</f>
        <v>0</v>
      </c>
      <c r="BC96" s="77">
        <f>ROUND(SUM(BC97:BC99),2)</f>
        <v>0</v>
      </c>
      <c r="BD96" s="79">
        <f>ROUND(SUM(BD97:BD99),2)</f>
        <v>0</v>
      </c>
      <c r="BS96" s="80" t="s">
        <v>77</v>
      </c>
      <c r="BT96" s="80" t="s">
        <v>86</v>
      </c>
      <c r="BU96" s="80" t="s">
        <v>79</v>
      </c>
      <c r="BV96" s="80" t="s">
        <v>80</v>
      </c>
      <c r="BW96" s="80" t="s">
        <v>91</v>
      </c>
      <c r="BX96" s="80" t="s">
        <v>4</v>
      </c>
      <c r="CL96" s="80" t="s">
        <v>1</v>
      </c>
      <c r="CM96" s="80" t="s">
        <v>88</v>
      </c>
    </row>
    <row r="97" spans="1:91" s="3" customFormat="1" ht="23.25" customHeight="1">
      <c r="A97" s="71" t="s">
        <v>82</v>
      </c>
      <c r="B97" s="45"/>
      <c r="C97" s="9"/>
      <c r="D97" s="9"/>
      <c r="E97" s="214" t="s">
        <v>92</v>
      </c>
      <c r="F97" s="214"/>
      <c r="G97" s="214"/>
      <c r="H97" s="214"/>
      <c r="I97" s="214"/>
      <c r="J97" s="9"/>
      <c r="K97" s="214" t="s">
        <v>93</v>
      </c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5">
        <f>'SO 02 A - Zpevněné plochy'!J32</f>
        <v>0</v>
      </c>
      <c r="AH97" s="216"/>
      <c r="AI97" s="216"/>
      <c r="AJ97" s="216"/>
      <c r="AK97" s="216"/>
      <c r="AL97" s="216"/>
      <c r="AM97" s="216"/>
      <c r="AN97" s="215">
        <f t="shared" si="0"/>
        <v>0</v>
      </c>
      <c r="AO97" s="216"/>
      <c r="AP97" s="216"/>
      <c r="AQ97" s="81" t="s">
        <v>94</v>
      </c>
      <c r="AR97" s="45"/>
      <c r="AS97" s="82">
        <v>0</v>
      </c>
      <c r="AT97" s="83">
        <f t="shared" si="1"/>
        <v>0</v>
      </c>
      <c r="AU97" s="84">
        <f>'SO 02 A - Zpevněné plochy'!P125</f>
        <v>755.17311700000005</v>
      </c>
      <c r="AV97" s="83">
        <f>'SO 02 A - Zpevněné plochy'!J35</f>
        <v>0</v>
      </c>
      <c r="AW97" s="83">
        <f>'SO 02 A - Zpevněné plochy'!J36</f>
        <v>0</v>
      </c>
      <c r="AX97" s="83">
        <f>'SO 02 A - Zpevněné plochy'!J37</f>
        <v>0</v>
      </c>
      <c r="AY97" s="83">
        <f>'SO 02 A - Zpevněné plochy'!J38</f>
        <v>0</v>
      </c>
      <c r="AZ97" s="83">
        <f>'SO 02 A - Zpevněné plochy'!F35</f>
        <v>0</v>
      </c>
      <c r="BA97" s="83">
        <f>'SO 02 A - Zpevněné plochy'!F36</f>
        <v>0</v>
      </c>
      <c r="BB97" s="83">
        <f>'SO 02 A - Zpevněné plochy'!F37</f>
        <v>0</v>
      </c>
      <c r="BC97" s="83">
        <f>'SO 02 A - Zpevněné plochy'!F38</f>
        <v>0</v>
      </c>
      <c r="BD97" s="85">
        <f>'SO 02 A - Zpevněné plochy'!F39</f>
        <v>0</v>
      </c>
      <c r="BT97" s="24" t="s">
        <v>88</v>
      </c>
      <c r="BV97" s="24" t="s">
        <v>80</v>
      </c>
      <c r="BW97" s="24" t="s">
        <v>95</v>
      </c>
      <c r="BX97" s="24" t="s">
        <v>91</v>
      </c>
      <c r="CL97" s="24" t="s">
        <v>1</v>
      </c>
    </row>
    <row r="98" spans="1:91" s="3" customFormat="1" ht="23.25" customHeight="1">
      <c r="A98" s="71" t="s">
        <v>82</v>
      </c>
      <c r="B98" s="45"/>
      <c r="C98" s="9"/>
      <c r="D98" s="9"/>
      <c r="E98" s="214" t="s">
        <v>96</v>
      </c>
      <c r="F98" s="214"/>
      <c r="G98" s="214"/>
      <c r="H98" s="214"/>
      <c r="I98" s="214"/>
      <c r="J98" s="9"/>
      <c r="K98" s="214" t="s">
        <v>97</v>
      </c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5">
        <f>'SO 02 B - Vodní prvek'!J32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81" t="s">
        <v>94</v>
      </c>
      <c r="AR98" s="45"/>
      <c r="AS98" s="82">
        <v>0</v>
      </c>
      <c r="AT98" s="83">
        <f t="shared" si="1"/>
        <v>0</v>
      </c>
      <c r="AU98" s="84">
        <f>'SO 02 B - Vodní prvek'!P134</f>
        <v>327.07173</v>
      </c>
      <c r="AV98" s="83">
        <f>'SO 02 B - Vodní prvek'!J35</f>
        <v>0</v>
      </c>
      <c r="AW98" s="83">
        <f>'SO 02 B - Vodní prvek'!J36</f>
        <v>0</v>
      </c>
      <c r="AX98" s="83">
        <f>'SO 02 B - Vodní prvek'!J37</f>
        <v>0</v>
      </c>
      <c r="AY98" s="83">
        <f>'SO 02 B - Vodní prvek'!J38</f>
        <v>0</v>
      </c>
      <c r="AZ98" s="83">
        <f>'SO 02 B - Vodní prvek'!F35</f>
        <v>0</v>
      </c>
      <c r="BA98" s="83">
        <f>'SO 02 B - Vodní prvek'!F36</f>
        <v>0</v>
      </c>
      <c r="BB98" s="83">
        <f>'SO 02 B - Vodní prvek'!F37</f>
        <v>0</v>
      </c>
      <c r="BC98" s="83">
        <f>'SO 02 B - Vodní prvek'!F38</f>
        <v>0</v>
      </c>
      <c r="BD98" s="85">
        <f>'SO 02 B - Vodní prvek'!F39</f>
        <v>0</v>
      </c>
      <c r="BT98" s="24" t="s">
        <v>88</v>
      </c>
      <c r="BV98" s="24" t="s">
        <v>80</v>
      </c>
      <c r="BW98" s="24" t="s">
        <v>98</v>
      </c>
      <c r="BX98" s="24" t="s">
        <v>91</v>
      </c>
      <c r="CL98" s="24" t="s">
        <v>1</v>
      </c>
    </row>
    <row r="99" spans="1:91" s="3" customFormat="1" ht="23.25" customHeight="1">
      <c r="A99" s="71" t="s">
        <v>82</v>
      </c>
      <c r="B99" s="45"/>
      <c r="C99" s="9"/>
      <c r="D99" s="9"/>
      <c r="E99" s="214" t="s">
        <v>99</v>
      </c>
      <c r="F99" s="214"/>
      <c r="G99" s="214"/>
      <c r="H99" s="214"/>
      <c r="I99" s="214"/>
      <c r="J99" s="9"/>
      <c r="K99" s="214" t="s">
        <v>100</v>
      </c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5">
        <f>'SO 02 C - Rozvody pitné v...'!J32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81" t="s">
        <v>94</v>
      </c>
      <c r="AR99" s="45"/>
      <c r="AS99" s="82">
        <v>0</v>
      </c>
      <c r="AT99" s="83">
        <f t="shared" si="1"/>
        <v>0</v>
      </c>
      <c r="AU99" s="84">
        <f>'SO 02 C - Rozvody pitné v...'!P129</f>
        <v>174.99146300000001</v>
      </c>
      <c r="AV99" s="83">
        <f>'SO 02 C - Rozvody pitné v...'!J35</f>
        <v>0</v>
      </c>
      <c r="AW99" s="83">
        <f>'SO 02 C - Rozvody pitné v...'!J36</f>
        <v>0</v>
      </c>
      <c r="AX99" s="83">
        <f>'SO 02 C - Rozvody pitné v...'!J37</f>
        <v>0</v>
      </c>
      <c r="AY99" s="83">
        <f>'SO 02 C - Rozvody pitné v...'!J38</f>
        <v>0</v>
      </c>
      <c r="AZ99" s="83">
        <f>'SO 02 C - Rozvody pitné v...'!F35</f>
        <v>0</v>
      </c>
      <c r="BA99" s="83">
        <f>'SO 02 C - Rozvody pitné v...'!F36</f>
        <v>0</v>
      </c>
      <c r="BB99" s="83">
        <f>'SO 02 C - Rozvody pitné v...'!F37</f>
        <v>0</v>
      </c>
      <c r="BC99" s="83">
        <f>'SO 02 C - Rozvody pitné v...'!F38</f>
        <v>0</v>
      </c>
      <c r="BD99" s="85">
        <f>'SO 02 C - Rozvody pitné v...'!F39</f>
        <v>0</v>
      </c>
      <c r="BE99" s="190" t="s">
        <v>1483</v>
      </c>
      <c r="BT99" s="24" t="s">
        <v>88</v>
      </c>
      <c r="BV99" s="24" t="s">
        <v>80</v>
      </c>
      <c r="BW99" s="24" t="s">
        <v>101</v>
      </c>
      <c r="BX99" s="24" t="s">
        <v>91</v>
      </c>
      <c r="CL99" s="24" t="s">
        <v>1</v>
      </c>
    </row>
    <row r="100" spans="1:91" s="6" customFormat="1" ht="16.5" customHeight="1">
      <c r="A100" s="71" t="s">
        <v>82</v>
      </c>
      <c r="B100" s="72"/>
      <c r="C100" s="73"/>
      <c r="D100" s="211" t="s">
        <v>102</v>
      </c>
      <c r="E100" s="211"/>
      <c r="F100" s="211"/>
      <c r="G100" s="211"/>
      <c r="H100" s="211"/>
      <c r="I100" s="74"/>
      <c r="J100" s="211" t="s">
        <v>103</v>
      </c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09">
        <f>'SO 03 - Vegetační úpravy'!J30</f>
        <v>0</v>
      </c>
      <c r="AH100" s="210"/>
      <c r="AI100" s="210"/>
      <c r="AJ100" s="210"/>
      <c r="AK100" s="210"/>
      <c r="AL100" s="210"/>
      <c r="AM100" s="210"/>
      <c r="AN100" s="209">
        <f t="shared" si="0"/>
        <v>0</v>
      </c>
      <c r="AO100" s="210"/>
      <c r="AP100" s="210"/>
      <c r="AQ100" s="75" t="s">
        <v>85</v>
      </c>
      <c r="AR100" s="72"/>
      <c r="AS100" s="76">
        <v>0</v>
      </c>
      <c r="AT100" s="77">
        <f t="shared" si="1"/>
        <v>0</v>
      </c>
      <c r="AU100" s="78">
        <f>'SO 03 - Vegetační úpravy'!P136</f>
        <v>4232.485627</v>
      </c>
      <c r="AV100" s="77">
        <f>'SO 03 - Vegetační úpravy'!J33</f>
        <v>0</v>
      </c>
      <c r="AW100" s="77">
        <f>'SO 03 - Vegetační úpravy'!J34</f>
        <v>0</v>
      </c>
      <c r="AX100" s="77">
        <f>'SO 03 - Vegetační úpravy'!J35</f>
        <v>0</v>
      </c>
      <c r="AY100" s="77">
        <f>'SO 03 - Vegetační úpravy'!J36</f>
        <v>0</v>
      </c>
      <c r="AZ100" s="77">
        <f>'SO 03 - Vegetační úpravy'!F33</f>
        <v>0</v>
      </c>
      <c r="BA100" s="77">
        <f>'SO 03 - Vegetační úpravy'!F34</f>
        <v>0</v>
      </c>
      <c r="BB100" s="77">
        <f>'SO 03 - Vegetační úpravy'!F35</f>
        <v>0</v>
      </c>
      <c r="BC100" s="77">
        <f>'SO 03 - Vegetační úpravy'!F36</f>
        <v>0</v>
      </c>
      <c r="BD100" s="79">
        <f>'SO 03 - Vegetační úpravy'!F37</f>
        <v>0</v>
      </c>
      <c r="BT100" s="80" t="s">
        <v>86</v>
      </c>
      <c r="BV100" s="80" t="s">
        <v>80</v>
      </c>
      <c r="BW100" s="80" t="s">
        <v>104</v>
      </c>
      <c r="BX100" s="80" t="s">
        <v>4</v>
      </c>
      <c r="CL100" s="80" t="s">
        <v>1</v>
      </c>
      <c r="CM100" s="80" t="s">
        <v>88</v>
      </c>
    </row>
    <row r="101" spans="1:91" s="6" customFormat="1" ht="16.5" customHeight="1">
      <c r="A101" s="71" t="s">
        <v>82</v>
      </c>
      <c r="B101" s="72"/>
      <c r="C101" s="73"/>
      <c r="D101" s="211" t="s">
        <v>105</v>
      </c>
      <c r="E101" s="211"/>
      <c r="F101" s="211"/>
      <c r="G101" s="211"/>
      <c r="H101" s="211"/>
      <c r="I101" s="74"/>
      <c r="J101" s="211" t="s">
        <v>106</v>
      </c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09">
        <f>'SO 04 - Mobiliář, oplocen...'!J30</f>
        <v>0</v>
      </c>
      <c r="AH101" s="210"/>
      <c r="AI101" s="210"/>
      <c r="AJ101" s="210"/>
      <c r="AK101" s="210"/>
      <c r="AL101" s="210"/>
      <c r="AM101" s="210"/>
      <c r="AN101" s="209">
        <f t="shared" si="0"/>
        <v>0</v>
      </c>
      <c r="AO101" s="210"/>
      <c r="AP101" s="210"/>
      <c r="AQ101" s="75" t="s">
        <v>85</v>
      </c>
      <c r="AR101" s="72"/>
      <c r="AS101" s="76">
        <v>0</v>
      </c>
      <c r="AT101" s="77">
        <f t="shared" si="1"/>
        <v>0</v>
      </c>
      <c r="AU101" s="78" t="e">
        <f>'SO 04 - Mobiliář, oplocen...'!P126</f>
        <v>#REF!</v>
      </c>
      <c r="AV101" s="77">
        <f>'SO 04 - Mobiliář, oplocen...'!J33</f>
        <v>0</v>
      </c>
      <c r="AW101" s="77">
        <f>'SO 04 - Mobiliář, oplocen...'!J34</f>
        <v>0</v>
      </c>
      <c r="AX101" s="77">
        <f>'SO 04 - Mobiliář, oplocen...'!J35</f>
        <v>0</v>
      </c>
      <c r="AY101" s="77">
        <f>'SO 04 - Mobiliář, oplocen...'!J36</f>
        <v>0</v>
      </c>
      <c r="AZ101" s="77">
        <f>'SO 04 - Mobiliář, oplocen...'!F33</f>
        <v>0</v>
      </c>
      <c r="BA101" s="77">
        <f>'SO 04 - Mobiliář, oplocen...'!F34</f>
        <v>0</v>
      </c>
      <c r="BB101" s="77">
        <f>'SO 04 - Mobiliář, oplocen...'!F35</f>
        <v>0</v>
      </c>
      <c r="BC101" s="77">
        <f>'SO 04 - Mobiliář, oplocen...'!F36</f>
        <v>0</v>
      </c>
      <c r="BD101" s="79">
        <f>'SO 04 - Mobiliář, oplocen...'!F37</f>
        <v>0</v>
      </c>
      <c r="BE101" s="190" t="s">
        <v>1483</v>
      </c>
      <c r="BT101" s="80" t="s">
        <v>86</v>
      </c>
      <c r="BV101" s="80" t="s">
        <v>80</v>
      </c>
      <c r="BW101" s="80" t="s">
        <v>107</v>
      </c>
      <c r="BX101" s="80" t="s">
        <v>4</v>
      </c>
      <c r="CL101" s="80" t="s">
        <v>1</v>
      </c>
      <c r="CM101" s="80" t="s">
        <v>88</v>
      </c>
    </row>
    <row r="102" spans="1:91" s="6" customFormat="1" ht="16.5" customHeight="1">
      <c r="A102" s="71" t="s">
        <v>82</v>
      </c>
      <c r="B102" s="72"/>
      <c r="C102" s="73"/>
      <c r="D102" s="211" t="s">
        <v>108</v>
      </c>
      <c r="E102" s="211"/>
      <c r="F102" s="211"/>
      <c r="G102" s="211"/>
      <c r="H102" s="211"/>
      <c r="I102" s="74"/>
      <c r="J102" s="211" t="s">
        <v>109</v>
      </c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09">
        <f>'VRN - Vedlejší rozpočtové...'!J30</f>
        <v>0</v>
      </c>
      <c r="AH102" s="210"/>
      <c r="AI102" s="210"/>
      <c r="AJ102" s="210"/>
      <c r="AK102" s="210"/>
      <c r="AL102" s="210"/>
      <c r="AM102" s="210"/>
      <c r="AN102" s="209">
        <f t="shared" si="0"/>
        <v>0</v>
      </c>
      <c r="AO102" s="210"/>
      <c r="AP102" s="210"/>
      <c r="AQ102" s="75" t="s">
        <v>85</v>
      </c>
      <c r="AR102" s="72"/>
      <c r="AS102" s="86">
        <v>0</v>
      </c>
      <c r="AT102" s="87">
        <f t="shared" si="1"/>
        <v>0</v>
      </c>
      <c r="AU102" s="88">
        <f>'VRN - Vedlejší rozpočtové...'!P120</f>
        <v>93.163999999999987</v>
      </c>
      <c r="AV102" s="87">
        <f>'VRN - Vedlejší rozpočtové...'!J33</f>
        <v>0</v>
      </c>
      <c r="AW102" s="87">
        <f>'VRN - Vedlejší rozpočtové...'!J34</f>
        <v>0</v>
      </c>
      <c r="AX102" s="87">
        <f>'VRN - Vedlejší rozpočtové...'!J35</f>
        <v>0</v>
      </c>
      <c r="AY102" s="87">
        <f>'VRN - Vedlejší rozpočtové...'!J36</f>
        <v>0</v>
      </c>
      <c r="AZ102" s="87">
        <f>'VRN - Vedlejší rozpočtové...'!F33</f>
        <v>0</v>
      </c>
      <c r="BA102" s="87">
        <f>'VRN - Vedlejší rozpočtové...'!F34</f>
        <v>0</v>
      </c>
      <c r="BB102" s="87">
        <f>'VRN - Vedlejší rozpočtové...'!F35</f>
        <v>0</v>
      </c>
      <c r="BC102" s="87">
        <f>'VRN - Vedlejší rozpočtové...'!F36</f>
        <v>0</v>
      </c>
      <c r="BD102" s="89">
        <f>'VRN - Vedlejší rozpočtové...'!F37</f>
        <v>0</v>
      </c>
      <c r="BE102" s="191" t="s">
        <v>1484</v>
      </c>
      <c r="BT102" s="80" t="s">
        <v>86</v>
      </c>
      <c r="BV102" s="80" t="s">
        <v>80</v>
      </c>
      <c r="BW102" s="80" t="s">
        <v>110</v>
      </c>
      <c r="BX102" s="80" t="s">
        <v>4</v>
      </c>
      <c r="CL102" s="80" t="s">
        <v>1</v>
      </c>
      <c r="CM102" s="80" t="s">
        <v>88</v>
      </c>
    </row>
    <row r="103" spans="1:91" s="1" customFormat="1" ht="30" customHeight="1">
      <c r="B103" s="29"/>
      <c r="AR103" s="29"/>
    </row>
    <row r="104" spans="1:91" s="1" customFormat="1" ht="7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29"/>
    </row>
  </sheetData>
  <mergeCells count="68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D96:H96"/>
    <mergeCell ref="AN96:AP96"/>
    <mergeCell ref="AG96:AM96"/>
    <mergeCell ref="J96:AF96"/>
    <mergeCell ref="AG97:AM97"/>
    <mergeCell ref="E97:I97"/>
    <mergeCell ref="K97:AF97"/>
    <mergeCell ref="AN97:AP97"/>
    <mergeCell ref="AG98:AM98"/>
    <mergeCell ref="E98:I98"/>
    <mergeCell ref="AN99:AP99"/>
    <mergeCell ref="AG99:AM99"/>
    <mergeCell ref="E99:I99"/>
    <mergeCell ref="K99:AF99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K98:AF98"/>
    <mergeCell ref="AN98:AP98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 01 - Terénní úpravy'!C2" display="/" xr:uid="{00000000-0004-0000-0000-000000000000}"/>
    <hyperlink ref="A97" location="'SO 02 A - Zpevněné plochy'!C2" display="/" xr:uid="{00000000-0004-0000-0000-000001000000}"/>
    <hyperlink ref="A98" location="'SO 02 B - Vodní prvek'!C2" display="/" xr:uid="{00000000-0004-0000-0000-000002000000}"/>
    <hyperlink ref="A99" location="'SO 02 C - Rozvody pitné v...'!C2" display="/" xr:uid="{00000000-0004-0000-0000-000003000000}"/>
    <hyperlink ref="A100" location="'SO 03 - Vegetační úpravy'!C2" display="/" xr:uid="{00000000-0004-0000-0000-000004000000}"/>
    <hyperlink ref="A101" location="'SO 04 - Mobiliář, oplocen...'!C2" display="/" xr:uid="{00000000-0004-0000-0000-000005000000}"/>
    <hyperlink ref="A102" location="'VRN - Vedlejší rozpočtové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2"/>
  <sheetViews>
    <sheetView showGridLines="0" topLeftCell="A138" workbookViewId="0">
      <selection activeCell="V145" sqref="V144:V14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87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111</v>
      </c>
      <c r="L4" s="20"/>
      <c r="M4" s="90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3" t="str">
        <f>'Rekapitulace stavby'!K6</f>
        <v>Rehabilitačně-relaxační zahrada Nemocnice Strakonice, a.s.</v>
      </c>
      <c r="F7" s="234"/>
      <c r="G7" s="234"/>
      <c r="H7" s="234"/>
      <c r="L7" s="20"/>
    </row>
    <row r="8" spans="2:46" s="1" customFormat="1" ht="12" customHeight="1">
      <c r="B8" s="29"/>
      <c r="D8" s="26" t="s">
        <v>112</v>
      </c>
      <c r="L8" s="29"/>
    </row>
    <row r="9" spans="2:46" s="1" customFormat="1" ht="16.5" customHeight="1">
      <c r="B9" s="29"/>
      <c r="E9" s="223" t="s">
        <v>113</v>
      </c>
      <c r="F9" s="232"/>
      <c r="G9" s="232"/>
      <c r="H9" s="232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114</v>
      </c>
      <c r="I12" s="26" t="s">
        <v>20</v>
      </c>
      <c r="J12" s="49" t="str">
        <f>'Rekapitulace stavby'!AN8</f>
        <v>20. 11. 2022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7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tr">
        <f>'Rekapitulace stavby'!AN13</f>
        <v>Vyplňte údaj</v>
      </c>
      <c r="L17" s="29"/>
    </row>
    <row r="18" spans="2:12" s="1" customFormat="1" ht="18" customHeight="1">
      <c r="B18" s="29"/>
      <c r="E18" s="203" t="str">
        <f>'Rekapitulace stavby'!E14</f>
        <v xml:space="preserve"> </v>
      </c>
      <c r="F18" s="203"/>
      <c r="G18" s="203"/>
      <c r="H18" s="203"/>
      <c r="I18" s="26" t="s">
        <v>26</v>
      </c>
      <c r="J18" s="24" t="str">
        <f>'Rekapitulace stavby'!AN14</f>
        <v>Vyplňte údaj</v>
      </c>
      <c r="L18" s="29"/>
    </row>
    <row r="19" spans="2:12" s="1" customFormat="1" ht="7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customHeight="1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7" customHeight="1">
      <c r="B22" s="29"/>
      <c r="L22" s="29"/>
    </row>
    <row r="23" spans="2:12" s="1" customFormat="1" ht="12" customHeight="1">
      <c r="B23" s="29"/>
      <c r="D23" s="26" t="s">
        <v>35</v>
      </c>
      <c r="I23" s="26" t="s">
        <v>23</v>
      </c>
      <c r="J23" s="24" t="s">
        <v>115</v>
      </c>
      <c r="L23" s="29"/>
    </row>
    <row r="24" spans="2:12" s="1" customFormat="1" ht="18" customHeight="1">
      <c r="B24" s="29"/>
      <c r="E24" s="24" t="s">
        <v>116</v>
      </c>
      <c r="I24" s="26" t="s">
        <v>26</v>
      </c>
      <c r="J24" s="24" t="s">
        <v>1</v>
      </c>
      <c r="L24" s="29"/>
    </row>
    <row r="25" spans="2:12" s="1" customFormat="1" ht="7" customHeight="1">
      <c r="B25" s="29"/>
      <c r="L25" s="29"/>
    </row>
    <row r="26" spans="2:12" s="1" customFormat="1" ht="12" customHeight="1">
      <c r="B26" s="29"/>
      <c r="D26" s="26" t="s">
        <v>37</v>
      </c>
      <c r="L26" s="29"/>
    </row>
    <row r="27" spans="2:12" s="7" customFormat="1" ht="16.5" customHeight="1">
      <c r="B27" s="91"/>
      <c r="E27" s="205" t="s">
        <v>1</v>
      </c>
      <c r="F27" s="205"/>
      <c r="G27" s="205"/>
      <c r="H27" s="205"/>
      <c r="L27" s="91"/>
    </row>
    <row r="28" spans="2:12" s="1" customFormat="1" ht="7" customHeight="1">
      <c r="B28" s="29"/>
      <c r="L28" s="29"/>
    </row>
    <row r="29" spans="2:12" s="1" customFormat="1" ht="7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4" customHeight="1">
      <c r="B30" s="29"/>
      <c r="D30" s="92" t="s">
        <v>38</v>
      </c>
      <c r="J30" s="63">
        <f>ROUND(J118, 2)</f>
        <v>0</v>
      </c>
      <c r="L30" s="29"/>
    </row>
    <row r="31" spans="2:12" s="1" customFormat="1" ht="7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5" customHeight="1">
      <c r="B33" s="29"/>
      <c r="D33" s="52" t="s">
        <v>42</v>
      </c>
      <c r="E33" s="26" t="s">
        <v>43</v>
      </c>
      <c r="F33" s="83">
        <f>ROUND((SUM(BE118:BE161)),  2)</f>
        <v>0</v>
      </c>
      <c r="I33" s="93">
        <v>0.21</v>
      </c>
      <c r="J33" s="83">
        <f>ROUND(((SUM(BE118:BE161))*I33),  2)</f>
        <v>0</v>
      </c>
      <c r="L33" s="29"/>
    </row>
    <row r="34" spans="2:12" s="1" customFormat="1" ht="14.5" customHeight="1">
      <c r="B34" s="29"/>
      <c r="E34" s="26" t="s">
        <v>44</v>
      </c>
      <c r="F34" s="83">
        <f>ROUND((SUM(BF118:BF161)),  2)</f>
        <v>0</v>
      </c>
      <c r="I34" s="93">
        <v>0.15</v>
      </c>
      <c r="J34" s="83">
        <f>ROUND(((SUM(BF118:BF161))*I34),  2)</f>
        <v>0</v>
      </c>
      <c r="L34" s="29"/>
    </row>
    <row r="35" spans="2:12" s="1" customFormat="1" ht="14.5" hidden="1" customHeight="1">
      <c r="B35" s="29"/>
      <c r="E35" s="26" t="s">
        <v>45</v>
      </c>
      <c r="F35" s="83">
        <f>ROUND((SUM(BG118:BG161)),  2)</f>
        <v>0</v>
      </c>
      <c r="I35" s="93">
        <v>0.21</v>
      </c>
      <c r="J35" s="83">
        <f>0</f>
        <v>0</v>
      </c>
      <c r="L35" s="29"/>
    </row>
    <row r="36" spans="2:12" s="1" customFormat="1" ht="14.5" hidden="1" customHeight="1">
      <c r="B36" s="29"/>
      <c r="E36" s="26" t="s">
        <v>46</v>
      </c>
      <c r="F36" s="83">
        <f>ROUND((SUM(BH118:BH161)),  2)</f>
        <v>0</v>
      </c>
      <c r="I36" s="93">
        <v>0.15</v>
      </c>
      <c r="J36" s="83">
        <f>0</f>
        <v>0</v>
      </c>
      <c r="L36" s="29"/>
    </row>
    <row r="37" spans="2:12" s="1" customFormat="1" ht="14.5" hidden="1" customHeight="1">
      <c r="B37" s="29"/>
      <c r="E37" s="26" t="s">
        <v>47</v>
      </c>
      <c r="F37" s="83">
        <f>ROUND((SUM(BI118:BI161)),  2)</f>
        <v>0</v>
      </c>
      <c r="I37" s="93">
        <v>0</v>
      </c>
      <c r="J37" s="83">
        <f>0</f>
        <v>0</v>
      </c>
      <c r="L37" s="29"/>
    </row>
    <row r="38" spans="2:12" s="1" customFormat="1" ht="7" customHeight="1">
      <c r="B38" s="29"/>
      <c r="L38" s="29"/>
    </row>
    <row r="39" spans="2:12" s="1" customFormat="1" ht="25.4" customHeight="1">
      <c r="B39" s="29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29"/>
    </row>
    <row r="40" spans="2:12" s="1" customFormat="1" ht="14.5" customHeight="1">
      <c r="B40" s="29"/>
      <c r="L40" s="29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29"/>
      <c r="D61" s="40" t="s">
        <v>53</v>
      </c>
      <c r="E61" s="31"/>
      <c r="F61" s="100" t="s">
        <v>54</v>
      </c>
      <c r="G61" s="40" t="s">
        <v>53</v>
      </c>
      <c r="H61" s="31"/>
      <c r="I61" s="31"/>
      <c r="J61" s="101" t="s">
        <v>54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29"/>
      <c r="D76" s="40" t="s">
        <v>53</v>
      </c>
      <c r="E76" s="31"/>
      <c r="F76" s="100" t="s">
        <v>54</v>
      </c>
      <c r="G76" s="40" t="s">
        <v>53</v>
      </c>
      <c r="H76" s="31"/>
      <c r="I76" s="31"/>
      <c r="J76" s="101" t="s">
        <v>54</v>
      </c>
      <c r="K76" s="31"/>
      <c r="L76" s="29"/>
    </row>
    <row r="77" spans="2:12" s="1" customFormat="1" ht="14.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7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5" customHeight="1">
      <c r="B82" s="29"/>
      <c r="C82" s="21" t="s">
        <v>117</v>
      </c>
      <c r="L82" s="29"/>
    </row>
    <row r="83" spans="2:47" s="1" customFormat="1" ht="7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3" t="str">
        <f>E7</f>
        <v>Rehabilitačně-relaxační zahrada Nemocnice Strakonice, a.s.</v>
      </c>
      <c r="F85" s="234"/>
      <c r="G85" s="234"/>
      <c r="H85" s="234"/>
      <c r="L85" s="29"/>
    </row>
    <row r="86" spans="2:47" s="1" customFormat="1" ht="12" customHeight="1">
      <c r="B86" s="29"/>
      <c r="C86" s="26" t="s">
        <v>112</v>
      </c>
      <c r="L86" s="29"/>
    </row>
    <row r="87" spans="2:47" s="1" customFormat="1" ht="16.5" customHeight="1">
      <c r="B87" s="29"/>
      <c r="E87" s="223" t="str">
        <f>E9</f>
        <v>SO 01 - Terénní úpravy</v>
      </c>
      <c r="F87" s="232"/>
      <c r="G87" s="232"/>
      <c r="H87" s="232"/>
      <c r="L87" s="29"/>
    </row>
    <row r="88" spans="2:47" s="1" customFormat="1" ht="7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>k.ú. Strakonice</v>
      </c>
      <c r="I89" s="26" t="s">
        <v>20</v>
      </c>
      <c r="J89" s="49" t="str">
        <f>IF(J12="","",J12)</f>
        <v>20. 11. 2022</v>
      </c>
      <c r="L89" s="29"/>
    </row>
    <row r="90" spans="2:47" s="1" customFormat="1" ht="7" customHeight="1">
      <c r="B90" s="29"/>
      <c r="L90" s="29"/>
    </row>
    <row r="91" spans="2:47" s="1" customFormat="1" ht="40.15" customHeight="1">
      <c r="B91" s="29"/>
      <c r="C91" s="26" t="s">
        <v>22</v>
      </c>
      <c r="F91" s="24" t="str">
        <f>E15</f>
        <v>Nemocnice Strakonice,a.s., Radomyšlská 336, 386 29</v>
      </c>
      <c r="I91" s="26" t="s">
        <v>30</v>
      </c>
      <c r="J91" s="27" t="str">
        <f>E21</f>
        <v>Atelier Gaia - L. Langová, Polská 4, 669 02 Znojmo</v>
      </c>
      <c r="L91" s="29"/>
    </row>
    <row r="92" spans="2:47" s="1" customFormat="1" ht="25.75" customHeight="1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Ing. Petr Pelikán, Ph.D.</v>
      </c>
      <c r="L92" s="29"/>
    </row>
    <row r="93" spans="2:47" s="1" customFormat="1" ht="10.4" customHeight="1">
      <c r="B93" s="29"/>
      <c r="L93" s="29"/>
    </row>
    <row r="94" spans="2:47" s="1" customFormat="1" ht="29.25" customHeight="1">
      <c r="B94" s="29"/>
      <c r="C94" s="102" t="s">
        <v>118</v>
      </c>
      <c r="D94" s="94"/>
      <c r="E94" s="94"/>
      <c r="F94" s="94"/>
      <c r="G94" s="94"/>
      <c r="H94" s="94"/>
      <c r="I94" s="94"/>
      <c r="J94" s="103" t="s">
        <v>119</v>
      </c>
      <c r="K94" s="94"/>
      <c r="L94" s="29"/>
    </row>
    <row r="95" spans="2:47" s="1" customFormat="1" ht="10.4" customHeight="1">
      <c r="B95" s="29"/>
      <c r="L95" s="29"/>
    </row>
    <row r="96" spans="2:47" s="1" customFormat="1" ht="22.9" customHeight="1">
      <c r="B96" s="29"/>
      <c r="C96" s="104" t="s">
        <v>120</v>
      </c>
      <c r="J96" s="63">
        <f>J118</f>
        <v>0</v>
      </c>
      <c r="L96" s="29"/>
      <c r="AU96" s="17" t="s">
        <v>121</v>
      </c>
    </row>
    <row r="97" spans="2:12" s="8" customFormat="1" ht="25" customHeight="1">
      <c r="B97" s="105"/>
      <c r="D97" s="106" t="s">
        <v>122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899999999999999" customHeight="1">
      <c r="B98" s="109"/>
      <c r="D98" s="110" t="s">
        <v>123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29"/>
      <c r="L99" s="29"/>
    </row>
    <row r="100" spans="2:12" s="1" customFormat="1" ht="7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7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5" customHeight="1">
      <c r="B105" s="29"/>
      <c r="C105" s="21" t="s">
        <v>124</v>
      </c>
      <c r="L105" s="29"/>
    </row>
    <row r="106" spans="2:12" s="1" customFormat="1" ht="7" customHeight="1">
      <c r="B106" s="29"/>
      <c r="L106" s="29"/>
    </row>
    <row r="107" spans="2:12" s="1" customFormat="1" ht="12" customHeight="1">
      <c r="B107" s="29"/>
      <c r="C107" s="26" t="s">
        <v>14</v>
      </c>
      <c r="L107" s="29"/>
    </row>
    <row r="108" spans="2:12" s="1" customFormat="1" ht="16.5" customHeight="1">
      <c r="B108" s="29"/>
      <c r="E108" s="233" t="str">
        <f>E7</f>
        <v>Rehabilitačně-relaxační zahrada Nemocnice Strakonice, a.s.</v>
      </c>
      <c r="F108" s="234"/>
      <c r="G108" s="234"/>
      <c r="H108" s="234"/>
      <c r="L108" s="29"/>
    </row>
    <row r="109" spans="2:12" s="1" customFormat="1" ht="12" customHeight="1">
      <c r="B109" s="29"/>
      <c r="C109" s="26" t="s">
        <v>112</v>
      </c>
      <c r="L109" s="29"/>
    </row>
    <row r="110" spans="2:12" s="1" customFormat="1" ht="16.5" customHeight="1">
      <c r="B110" s="29"/>
      <c r="E110" s="223" t="str">
        <f>E9</f>
        <v>SO 01 - Terénní úpravy</v>
      </c>
      <c r="F110" s="232"/>
      <c r="G110" s="232"/>
      <c r="H110" s="232"/>
      <c r="L110" s="29"/>
    </row>
    <row r="111" spans="2:12" s="1" customFormat="1" ht="7" customHeight="1">
      <c r="B111" s="29"/>
      <c r="L111" s="29"/>
    </row>
    <row r="112" spans="2:12" s="1" customFormat="1" ht="12" customHeight="1">
      <c r="B112" s="29"/>
      <c r="C112" s="26" t="s">
        <v>18</v>
      </c>
      <c r="F112" s="24" t="str">
        <f>F12</f>
        <v>k.ú. Strakonice</v>
      </c>
      <c r="I112" s="26" t="s">
        <v>20</v>
      </c>
      <c r="J112" s="49" t="str">
        <f>IF(J12="","",J12)</f>
        <v>20. 11. 2022</v>
      </c>
      <c r="L112" s="29"/>
    </row>
    <row r="113" spans="2:65" s="1" customFormat="1" ht="7" customHeight="1">
      <c r="B113" s="29"/>
      <c r="L113" s="29"/>
    </row>
    <row r="114" spans="2:65" s="1" customFormat="1" ht="40.15" customHeight="1">
      <c r="B114" s="29"/>
      <c r="C114" s="26" t="s">
        <v>22</v>
      </c>
      <c r="F114" s="24" t="str">
        <f>E15</f>
        <v>Nemocnice Strakonice,a.s., Radomyšlská 336, 386 29</v>
      </c>
      <c r="I114" s="26" t="s">
        <v>30</v>
      </c>
      <c r="J114" s="27" t="str">
        <f>E21</f>
        <v>Atelier Gaia - L. Langová, Polská 4, 669 02 Znojmo</v>
      </c>
      <c r="L114" s="29"/>
    </row>
    <row r="115" spans="2:65" s="1" customFormat="1" ht="25.75" customHeight="1">
      <c r="B115" s="29"/>
      <c r="C115" s="26" t="s">
        <v>28</v>
      </c>
      <c r="F115" s="24" t="str">
        <f>IF(E18="","",E18)</f>
        <v xml:space="preserve"> </v>
      </c>
      <c r="I115" s="26" t="s">
        <v>35</v>
      </c>
      <c r="J115" s="27" t="str">
        <f>E24</f>
        <v>Ing. Petr Pelikán, Ph.D.</v>
      </c>
      <c r="L115" s="29"/>
    </row>
    <row r="116" spans="2:65" s="1" customFormat="1" ht="10.4" customHeight="1">
      <c r="B116" s="29"/>
      <c r="L116" s="29"/>
    </row>
    <row r="117" spans="2:65" s="10" customFormat="1" ht="29.25" customHeight="1">
      <c r="B117" s="113"/>
      <c r="C117" s="114" t="s">
        <v>125</v>
      </c>
      <c r="D117" s="115" t="s">
        <v>63</v>
      </c>
      <c r="E117" s="115" t="s">
        <v>59</v>
      </c>
      <c r="F117" s="115" t="s">
        <v>60</v>
      </c>
      <c r="G117" s="115" t="s">
        <v>126</v>
      </c>
      <c r="H117" s="115" t="s">
        <v>127</v>
      </c>
      <c r="I117" s="115" t="s">
        <v>128</v>
      </c>
      <c r="J117" s="116" t="s">
        <v>119</v>
      </c>
      <c r="K117" s="117" t="s">
        <v>129</v>
      </c>
      <c r="L117" s="113"/>
      <c r="M117" s="56" t="s">
        <v>1</v>
      </c>
      <c r="N117" s="57" t="s">
        <v>42</v>
      </c>
      <c r="O117" s="57" t="s">
        <v>130</v>
      </c>
      <c r="P117" s="57" t="s">
        <v>131</v>
      </c>
      <c r="Q117" s="57" t="s">
        <v>132</v>
      </c>
      <c r="R117" s="57" t="s">
        <v>133</v>
      </c>
      <c r="S117" s="57" t="s">
        <v>134</v>
      </c>
      <c r="T117" s="58" t="s">
        <v>135</v>
      </c>
    </row>
    <row r="118" spans="2:65" s="1" customFormat="1" ht="22.9" customHeight="1">
      <c r="B118" s="29"/>
      <c r="C118" s="61" t="s">
        <v>136</v>
      </c>
      <c r="J118" s="118">
        <f>BK118</f>
        <v>0</v>
      </c>
      <c r="L118" s="29"/>
      <c r="M118" s="59"/>
      <c r="N118" s="50"/>
      <c r="O118" s="50"/>
      <c r="P118" s="119">
        <f>P119</f>
        <v>977.20399999999984</v>
      </c>
      <c r="Q118" s="50"/>
      <c r="R118" s="119">
        <f>R119</f>
        <v>0</v>
      </c>
      <c r="S118" s="50"/>
      <c r="T118" s="120">
        <f>T119</f>
        <v>0</v>
      </c>
      <c r="AT118" s="17" t="s">
        <v>77</v>
      </c>
      <c r="AU118" s="17" t="s">
        <v>121</v>
      </c>
      <c r="BK118" s="121">
        <f>BK119</f>
        <v>0</v>
      </c>
    </row>
    <row r="119" spans="2:65" s="11" customFormat="1" ht="25.9" customHeight="1">
      <c r="B119" s="122"/>
      <c r="D119" s="123" t="s">
        <v>77</v>
      </c>
      <c r="E119" s="124" t="s">
        <v>137</v>
      </c>
      <c r="F119" s="124" t="s">
        <v>138</v>
      </c>
      <c r="J119" s="125">
        <f>BK119</f>
        <v>0</v>
      </c>
      <c r="L119" s="122"/>
      <c r="M119" s="126"/>
      <c r="P119" s="127">
        <f>P120</f>
        <v>977.20399999999984</v>
      </c>
      <c r="R119" s="127">
        <f>R120</f>
        <v>0</v>
      </c>
      <c r="T119" s="128">
        <f>T120</f>
        <v>0</v>
      </c>
      <c r="AR119" s="123" t="s">
        <v>86</v>
      </c>
      <c r="AT119" s="129" t="s">
        <v>77</v>
      </c>
      <c r="AU119" s="129" t="s">
        <v>78</v>
      </c>
      <c r="AY119" s="123" t="s">
        <v>139</v>
      </c>
      <c r="BK119" s="130">
        <f>BK120</f>
        <v>0</v>
      </c>
    </row>
    <row r="120" spans="2:65" s="11" customFormat="1" ht="22.9" customHeight="1">
      <c r="B120" s="122"/>
      <c r="D120" s="123" t="s">
        <v>77</v>
      </c>
      <c r="E120" s="131" t="s">
        <v>86</v>
      </c>
      <c r="F120" s="131" t="s">
        <v>140</v>
      </c>
      <c r="J120" s="132">
        <f>BK120</f>
        <v>0</v>
      </c>
      <c r="L120" s="122"/>
      <c r="M120" s="126"/>
      <c r="P120" s="127">
        <f>SUM(P121:P161)</f>
        <v>977.20399999999984</v>
      </c>
      <c r="R120" s="127">
        <f>SUM(R121:R161)</f>
        <v>0</v>
      </c>
      <c r="T120" s="128">
        <f>SUM(T121:T161)</f>
        <v>0</v>
      </c>
      <c r="AR120" s="123" t="s">
        <v>86</v>
      </c>
      <c r="AT120" s="129" t="s">
        <v>77</v>
      </c>
      <c r="AU120" s="129" t="s">
        <v>86</v>
      </c>
      <c r="AY120" s="123" t="s">
        <v>139</v>
      </c>
      <c r="BK120" s="130">
        <f>SUM(BK121:BK161)</f>
        <v>0</v>
      </c>
    </row>
    <row r="121" spans="2:65" s="1" customFormat="1" ht="24.25" customHeight="1">
      <c r="B121" s="133"/>
      <c r="C121" s="134" t="s">
        <v>86</v>
      </c>
      <c r="D121" s="134" t="s">
        <v>141</v>
      </c>
      <c r="E121" s="135" t="s">
        <v>142</v>
      </c>
      <c r="F121" s="136" t="s">
        <v>143</v>
      </c>
      <c r="G121" s="137" t="s">
        <v>144</v>
      </c>
      <c r="H121" s="138">
        <v>5950</v>
      </c>
      <c r="I121" s="139"/>
      <c r="J121" s="139">
        <f>ROUND(I121*H121,2)</f>
        <v>0</v>
      </c>
      <c r="K121" s="140"/>
      <c r="L121" s="29"/>
      <c r="M121" s="141" t="s">
        <v>1</v>
      </c>
      <c r="N121" s="142" t="s">
        <v>43</v>
      </c>
      <c r="O121" s="143">
        <v>1.4999999999999999E-2</v>
      </c>
      <c r="P121" s="143">
        <f>O121*H121</f>
        <v>89.25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145</v>
      </c>
      <c r="AT121" s="145" t="s">
        <v>141</v>
      </c>
      <c r="AU121" s="145" t="s">
        <v>88</v>
      </c>
      <c r="AY121" s="17" t="s">
        <v>139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7" t="s">
        <v>86</v>
      </c>
      <c r="BK121" s="146">
        <f>ROUND(I121*H121,2)</f>
        <v>0</v>
      </c>
      <c r="BL121" s="17" t="s">
        <v>145</v>
      </c>
      <c r="BM121" s="145" t="s">
        <v>146</v>
      </c>
    </row>
    <row r="122" spans="2:65" s="12" customFormat="1">
      <c r="B122" s="147"/>
      <c r="D122" s="148" t="s">
        <v>147</v>
      </c>
      <c r="E122" s="149" t="s">
        <v>1</v>
      </c>
      <c r="F122" s="150" t="s">
        <v>148</v>
      </c>
      <c r="H122" s="151">
        <v>521</v>
      </c>
      <c r="L122" s="147"/>
      <c r="M122" s="152"/>
      <c r="T122" s="153"/>
      <c r="AT122" s="149" t="s">
        <v>147</v>
      </c>
      <c r="AU122" s="149" t="s">
        <v>88</v>
      </c>
      <c r="AV122" s="12" t="s">
        <v>88</v>
      </c>
      <c r="AW122" s="12" t="s">
        <v>34</v>
      </c>
      <c r="AX122" s="12" t="s">
        <v>78</v>
      </c>
      <c r="AY122" s="149" t="s">
        <v>139</v>
      </c>
    </row>
    <row r="123" spans="2:65" s="12" customFormat="1">
      <c r="B123" s="147"/>
      <c r="D123" s="148" t="s">
        <v>147</v>
      </c>
      <c r="E123" s="149" t="s">
        <v>1</v>
      </c>
      <c r="F123" s="150" t="s">
        <v>149</v>
      </c>
      <c r="H123" s="151">
        <v>3789</v>
      </c>
      <c r="L123" s="147"/>
      <c r="M123" s="152"/>
      <c r="T123" s="153"/>
      <c r="AT123" s="149" t="s">
        <v>147</v>
      </c>
      <c r="AU123" s="149" t="s">
        <v>88</v>
      </c>
      <c r="AV123" s="12" t="s">
        <v>88</v>
      </c>
      <c r="AW123" s="12" t="s">
        <v>34</v>
      </c>
      <c r="AX123" s="12" t="s">
        <v>78</v>
      </c>
      <c r="AY123" s="149" t="s">
        <v>139</v>
      </c>
    </row>
    <row r="124" spans="2:65" s="12" customFormat="1">
      <c r="B124" s="147"/>
      <c r="D124" s="148" t="s">
        <v>147</v>
      </c>
      <c r="E124" s="149" t="s">
        <v>1</v>
      </c>
      <c r="F124" s="150" t="s">
        <v>150</v>
      </c>
      <c r="H124" s="151">
        <v>1640</v>
      </c>
      <c r="L124" s="147"/>
      <c r="M124" s="152"/>
      <c r="T124" s="153"/>
      <c r="AT124" s="149" t="s">
        <v>147</v>
      </c>
      <c r="AU124" s="149" t="s">
        <v>88</v>
      </c>
      <c r="AV124" s="12" t="s">
        <v>88</v>
      </c>
      <c r="AW124" s="12" t="s">
        <v>34</v>
      </c>
      <c r="AX124" s="12" t="s">
        <v>78</v>
      </c>
      <c r="AY124" s="149" t="s">
        <v>139</v>
      </c>
    </row>
    <row r="125" spans="2:65" s="13" customFormat="1">
      <c r="B125" s="154"/>
      <c r="D125" s="148" t="s">
        <v>147</v>
      </c>
      <c r="E125" s="155" t="s">
        <v>1</v>
      </c>
      <c r="F125" s="156" t="s">
        <v>151</v>
      </c>
      <c r="H125" s="157">
        <v>5950</v>
      </c>
      <c r="L125" s="154"/>
      <c r="M125" s="158"/>
      <c r="T125" s="159"/>
      <c r="AT125" s="155" t="s">
        <v>147</v>
      </c>
      <c r="AU125" s="155" t="s">
        <v>88</v>
      </c>
      <c r="AV125" s="13" t="s">
        <v>145</v>
      </c>
      <c r="AW125" s="13" t="s">
        <v>34</v>
      </c>
      <c r="AX125" s="13" t="s">
        <v>86</v>
      </c>
      <c r="AY125" s="155" t="s">
        <v>139</v>
      </c>
    </row>
    <row r="126" spans="2:65" s="1" customFormat="1" ht="33" customHeight="1">
      <c r="B126" s="133"/>
      <c r="C126" s="134" t="s">
        <v>88</v>
      </c>
      <c r="D126" s="134" t="s">
        <v>141</v>
      </c>
      <c r="E126" s="135" t="s">
        <v>152</v>
      </c>
      <c r="F126" s="136" t="s">
        <v>153</v>
      </c>
      <c r="G126" s="137" t="s">
        <v>154</v>
      </c>
      <c r="H126" s="138">
        <v>1079.75</v>
      </c>
      <c r="I126" s="139"/>
      <c r="J126" s="139">
        <f>ROUND(I126*H126,2)</f>
        <v>0</v>
      </c>
      <c r="K126" s="140"/>
      <c r="L126" s="29"/>
      <c r="M126" s="141" t="s">
        <v>1</v>
      </c>
      <c r="N126" s="142" t="s">
        <v>43</v>
      </c>
      <c r="O126" s="143">
        <v>0.17599999999999999</v>
      </c>
      <c r="P126" s="143">
        <f>O126*H126</f>
        <v>190.036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145</v>
      </c>
      <c r="AT126" s="145" t="s">
        <v>141</v>
      </c>
      <c r="AU126" s="145" t="s">
        <v>88</v>
      </c>
      <c r="AY126" s="17" t="s">
        <v>139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86</v>
      </c>
      <c r="BK126" s="146">
        <f>ROUND(I126*H126,2)</f>
        <v>0</v>
      </c>
      <c r="BL126" s="17" t="s">
        <v>145</v>
      </c>
      <c r="BM126" s="145" t="s">
        <v>155</v>
      </c>
    </row>
    <row r="127" spans="2:65" s="12" customFormat="1">
      <c r="B127" s="147"/>
      <c r="D127" s="148" t="s">
        <v>147</v>
      </c>
      <c r="E127" s="149" t="s">
        <v>1</v>
      </c>
      <c r="F127" s="150" t="s">
        <v>156</v>
      </c>
      <c r="H127" s="151">
        <v>878.5</v>
      </c>
      <c r="L127" s="147"/>
      <c r="M127" s="152"/>
      <c r="T127" s="153"/>
      <c r="AT127" s="149" t="s">
        <v>147</v>
      </c>
      <c r="AU127" s="149" t="s">
        <v>88</v>
      </c>
      <c r="AV127" s="12" t="s">
        <v>88</v>
      </c>
      <c r="AW127" s="12" t="s">
        <v>34</v>
      </c>
      <c r="AX127" s="12" t="s">
        <v>78</v>
      </c>
      <c r="AY127" s="149" t="s">
        <v>139</v>
      </c>
    </row>
    <row r="128" spans="2:65" s="14" customFormat="1">
      <c r="B128" s="160"/>
      <c r="D128" s="148" t="s">
        <v>147</v>
      </c>
      <c r="E128" s="161" t="s">
        <v>1</v>
      </c>
      <c r="F128" s="162" t="s">
        <v>157</v>
      </c>
      <c r="H128" s="163">
        <v>878.5</v>
      </c>
      <c r="L128" s="160"/>
      <c r="M128" s="164"/>
      <c r="T128" s="165"/>
      <c r="AT128" s="161" t="s">
        <v>147</v>
      </c>
      <c r="AU128" s="161" t="s">
        <v>88</v>
      </c>
      <c r="AV128" s="14" t="s">
        <v>158</v>
      </c>
      <c r="AW128" s="14" t="s">
        <v>34</v>
      </c>
      <c r="AX128" s="14" t="s">
        <v>78</v>
      </c>
      <c r="AY128" s="161" t="s">
        <v>139</v>
      </c>
    </row>
    <row r="129" spans="2:65" s="12" customFormat="1">
      <c r="B129" s="147"/>
      <c r="D129" s="148" t="s">
        <v>147</v>
      </c>
      <c r="E129" s="149" t="s">
        <v>1</v>
      </c>
      <c r="F129" s="150" t="s">
        <v>159</v>
      </c>
      <c r="H129" s="151">
        <v>439.25</v>
      </c>
      <c r="L129" s="147"/>
      <c r="M129" s="152"/>
      <c r="T129" s="153"/>
      <c r="AT129" s="149" t="s">
        <v>147</v>
      </c>
      <c r="AU129" s="149" t="s">
        <v>88</v>
      </c>
      <c r="AV129" s="12" t="s">
        <v>88</v>
      </c>
      <c r="AW129" s="12" t="s">
        <v>34</v>
      </c>
      <c r="AX129" s="12" t="s">
        <v>78</v>
      </c>
      <c r="AY129" s="149" t="s">
        <v>139</v>
      </c>
    </row>
    <row r="130" spans="2:65" s="12" customFormat="1">
      <c r="B130" s="147"/>
      <c r="D130" s="148" t="s">
        <v>147</v>
      </c>
      <c r="E130" s="149" t="s">
        <v>1</v>
      </c>
      <c r="F130" s="150" t="s">
        <v>160</v>
      </c>
      <c r="H130" s="151">
        <v>640.5</v>
      </c>
      <c r="L130" s="147"/>
      <c r="M130" s="152"/>
      <c r="T130" s="153"/>
      <c r="AT130" s="149" t="s">
        <v>147</v>
      </c>
      <c r="AU130" s="149" t="s">
        <v>88</v>
      </c>
      <c r="AV130" s="12" t="s">
        <v>88</v>
      </c>
      <c r="AW130" s="12" t="s">
        <v>34</v>
      </c>
      <c r="AX130" s="12" t="s">
        <v>78</v>
      </c>
      <c r="AY130" s="149" t="s">
        <v>139</v>
      </c>
    </row>
    <row r="131" spans="2:65" s="14" customFormat="1">
      <c r="B131" s="160"/>
      <c r="D131" s="148" t="s">
        <v>147</v>
      </c>
      <c r="E131" s="161" t="s">
        <v>1</v>
      </c>
      <c r="F131" s="162" t="s">
        <v>157</v>
      </c>
      <c r="H131" s="163">
        <v>1079.75</v>
      </c>
      <c r="L131" s="160"/>
      <c r="M131" s="164"/>
      <c r="T131" s="165"/>
      <c r="AT131" s="161" t="s">
        <v>147</v>
      </c>
      <c r="AU131" s="161" t="s">
        <v>88</v>
      </c>
      <c r="AV131" s="14" t="s">
        <v>158</v>
      </c>
      <c r="AW131" s="14" t="s">
        <v>34</v>
      </c>
      <c r="AX131" s="14" t="s">
        <v>86</v>
      </c>
      <c r="AY131" s="161" t="s">
        <v>139</v>
      </c>
    </row>
    <row r="132" spans="2:65" s="1" customFormat="1" ht="33" customHeight="1">
      <c r="B132" s="133"/>
      <c r="C132" s="134" t="s">
        <v>158</v>
      </c>
      <c r="D132" s="134" t="s">
        <v>141</v>
      </c>
      <c r="E132" s="135" t="s">
        <v>161</v>
      </c>
      <c r="F132" s="136" t="s">
        <v>162</v>
      </c>
      <c r="G132" s="137" t="s">
        <v>154</v>
      </c>
      <c r="H132" s="138">
        <v>439.25</v>
      </c>
      <c r="I132" s="139"/>
      <c r="J132" s="139">
        <f>ROUND(I132*H132,2)</f>
        <v>0</v>
      </c>
      <c r="K132" s="140"/>
      <c r="L132" s="29"/>
      <c r="M132" s="141" t="s">
        <v>1</v>
      </c>
      <c r="N132" s="142" t="s">
        <v>43</v>
      </c>
      <c r="O132" s="143">
        <v>0.53800000000000003</v>
      </c>
      <c r="P132" s="143">
        <f>O132*H132</f>
        <v>236.31650000000002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145</v>
      </c>
      <c r="AT132" s="145" t="s">
        <v>141</v>
      </c>
      <c r="AU132" s="145" t="s">
        <v>88</v>
      </c>
      <c r="AY132" s="17" t="s">
        <v>139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145</v>
      </c>
      <c r="BM132" s="145" t="s">
        <v>163</v>
      </c>
    </row>
    <row r="133" spans="2:65" s="12" customFormat="1">
      <c r="B133" s="147"/>
      <c r="D133" s="148" t="s">
        <v>147</v>
      </c>
      <c r="E133" s="149" t="s">
        <v>1</v>
      </c>
      <c r="F133" s="150" t="s">
        <v>156</v>
      </c>
      <c r="H133" s="151">
        <v>878.5</v>
      </c>
      <c r="L133" s="147"/>
      <c r="M133" s="152"/>
      <c r="T133" s="153"/>
      <c r="AT133" s="149" t="s">
        <v>147</v>
      </c>
      <c r="AU133" s="149" t="s">
        <v>88</v>
      </c>
      <c r="AV133" s="12" t="s">
        <v>88</v>
      </c>
      <c r="AW133" s="12" t="s">
        <v>34</v>
      </c>
      <c r="AX133" s="12" t="s">
        <v>78</v>
      </c>
      <c r="AY133" s="149" t="s">
        <v>139</v>
      </c>
    </row>
    <row r="134" spans="2:65" s="14" customFormat="1">
      <c r="B134" s="160"/>
      <c r="D134" s="148" t="s">
        <v>147</v>
      </c>
      <c r="E134" s="161" t="s">
        <v>1</v>
      </c>
      <c r="F134" s="162" t="s">
        <v>157</v>
      </c>
      <c r="H134" s="163">
        <v>878.5</v>
      </c>
      <c r="L134" s="160"/>
      <c r="M134" s="164"/>
      <c r="T134" s="165"/>
      <c r="AT134" s="161" t="s">
        <v>147</v>
      </c>
      <c r="AU134" s="161" t="s">
        <v>88</v>
      </c>
      <c r="AV134" s="14" t="s">
        <v>158</v>
      </c>
      <c r="AW134" s="14" t="s">
        <v>34</v>
      </c>
      <c r="AX134" s="14" t="s">
        <v>78</v>
      </c>
      <c r="AY134" s="161" t="s">
        <v>139</v>
      </c>
    </row>
    <row r="135" spans="2:65" s="12" customFormat="1">
      <c r="B135" s="147"/>
      <c r="D135" s="148" t="s">
        <v>147</v>
      </c>
      <c r="E135" s="149" t="s">
        <v>1</v>
      </c>
      <c r="F135" s="150" t="s">
        <v>159</v>
      </c>
      <c r="H135" s="151">
        <v>439.25</v>
      </c>
      <c r="L135" s="147"/>
      <c r="M135" s="152"/>
      <c r="T135" s="153"/>
      <c r="AT135" s="149" t="s">
        <v>147</v>
      </c>
      <c r="AU135" s="149" t="s">
        <v>88</v>
      </c>
      <c r="AV135" s="12" t="s">
        <v>88</v>
      </c>
      <c r="AW135" s="12" t="s">
        <v>34</v>
      </c>
      <c r="AX135" s="12" t="s">
        <v>86</v>
      </c>
      <c r="AY135" s="149" t="s">
        <v>139</v>
      </c>
    </row>
    <row r="136" spans="2:65" s="1" customFormat="1" ht="49.15" customHeight="1">
      <c r="B136" s="133"/>
      <c r="C136" s="134" t="s">
        <v>145</v>
      </c>
      <c r="D136" s="134" t="s">
        <v>141</v>
      </c>
      <c r="E136" s="135" t="s">
        <v>164</v>
      </c>
      <c r="F136" s="136" t="s">
        <v>165</v>
      </c>
      <c r="G136" s="137" t="s">
        <v>154</v>
      </c>
      <c r="H136" s="138">
        <v>121</v>
      </c>
      <c r="I136" s="139"/>
      <c r="J136" s="139">
        <f>ROUND(I136*H136,2)</f>
        <v>0</v>
      </c>
      <c r="K136" s="140"/>
      <c r="L136" s="29"/>
      <c r="M136" s="141" t="s">
        <v>1</v>
      </c>
      <c r="N136" s="142" t="s">
        <v>43</v>
      </c>
      <c r="O136" s="143">
        <v>0.29699999999999999</v>
      </c>
      <c r="P136" s="143">
        <f>O136*H136</f>
        <v>35.936999999999998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145</v>
      </c>
      <c r="AT136" s="145" t="s">
        <v>141</v>
      </c>
      <c r="AU136" s="145" t="s">
        <v>88</v>
      </c>
      <c r="AY136" s="17" t="s">
        <v>139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145</v>
      </c>
      <c r="BM136" s="145" t="s">
        <v>166</v>
      </c>
    </row>
    <row r="137" spans="2:65" s="12" customFormat="1">
      <c r="B137" s="147"/>
      <c r="D137" s="148" t="s">
        <v>147</v>
      </c>
      <c r="E137" s="149" t="s">
        <v>1</v>
      </c>
      <c r="F137" s="150" t="s">
        <v>167</v>
      </c>
      <c r="H137" s="151">
        <v>121</v>
      </c>
      <c r="L137" s="147"/>
      <c r="M137" s="152"/>
      <c r="T137" s="153"/>
      <c r="AT137" s="149" t="s">
        <v>147</v>
      </c>
      <c r="AU137" s="149" t="s">
        <v>88</v>
      </c>
      <c r="AV137" s="12" t="s">
        <v>88</v>
      </c>
      <c r="AW137" s="12" t="s">
        <v>34</v>
      </c>
      <c r="AX137" s="12" t="s">
        <v>86</v>
      </c>
      <c r="AY137" s="149" t="s">
        <v>139</v>
      </c>
    </row>
    <row r="138" spans="2:65" s="1" customFormat="1" ht="44.25" customHeight="1">
      <c r="B138" s="133"/>
      <c r="C138" s="134" t="s">
        <v>168</v>
      </c>
      <c r="D138" s="134" t="s">
        <v>141</v>
      </c>
      <c r="E138" s="135" t="s">
        <v>169</v>
      </c>
      <c r="F138" s="136" t="s">
        <v>170</v>
      </c>
      <c r="G138" s="137" t="s">
        <v>154</v>
      </c>
      <c r="H138" s="138">
        <v>35.5</v>
      </c>
      <c r="I138" s="139"/>
      <c r="J138" s="139">
        <f>ROUND(I138*H138,2)</f>
        <v>0</v>
      </c>
      <c r="K138" s="140"/>
      <c r="L138" s="29"/>
      <c r="M138" s="141" t="s">
        <v>1</v>
      </c>
      <c r="N138" s="142" t="s">
        <v>43</v>
      </c>
      <c r="O138" s="143">
        <v>1.1459999999999999</v>
      </c>
      <c r="P138" s="143">
        <f>O138*H138</f>
        <v>40.683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145</v>
      </c>
      <c r="AT138" s="145" t="s">
        <v>141</v>
      </c>
      <c r="AU138" s="145" t="s">
        <v>88</v>
      </c>
      <c r="AY138" s="17" t="s">
        <v>139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145</v>
      </c>
      <c r="BM138" s="145" t="s">
        <v>171</v>
      </c>
    </row>
    <row r="139" spans="2:65" s="12" customFormat="1">
      <c r="B139" s="147"/>
      <c r="D139" s="148" t="s">
        <v>147</v>
      </c>
      <c r="E139" s="149" t="s">
        <v>1</v>
      </c>
      <c r="F139" s="150" t="s">
        <v>172</v>
      </c>
      <c r="H139" s="151">
        <v>35.5</v>
      </c>
      <c r="L139" s="147"/>
      <c r="M139" s="152"/>
      <c r="T139" s="153"/>
      <c r="AT139" s="149" t="s">
        <v>147</v>
      </c>
      <c r="AU139" s="149" t="s">
        <v>88</v>
      </c>
      <c r="AV139" s="12" t="s">
        <v>88</v>
      </c>
      <c r="AW139" s="12" t="s">
        <v>34</v>
      </c>
      <c r="AX139" s="12" t="s">
        <v>86</v>
      </c>
      <c r="AY139" s="149" t="s">
        <v>139</v>
      </c>
    </row>
    <row r="140" spans="2:65" s="1" customFormat="1" ht="49.15" customHeight="1">
      <c r="B140" s="133"/>
      <c r="C140" s="134" t="s">
        <v>173</v>
      </c>
      <c r="D140" s="134" t="s">
        <v>141</v>
      </c>
      <c r="E140" s="135" t="s">
        <v>174</v>
      </c>
      <c r="F140" s="136" t="s">
        <v>175</v>
      </c>
      <c r="G140" s="137" t="s">
        <v>154</v>
      </c>
      <c r="H140" s="138">
        <v>6</v>
      </c>
      <c r="I140" s="139"/>
      <c r="J140" s="139">
        <f>ROUND(I140*H140,2)</f>
        <v>0</v>
      </c>
      <c r="K140" s="140"/>
      <c r="L140" s="29"/>
      <c r="M140" s="141" t="s">
        <v>1</v>
      </c>
      <c r="N140" s="142" t="s">
        <v>43</v>
      </c>
      <c r="O140" s="143">
        <v>1.679</v>
      </c>
      <c r="P140" s="143">
        <f>O140*H140</f>
        <v>10.074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145</v>
      </c>
      <c r="AT140" s="145" t="s">
        <v>141</v>
      </c>
      <c r="AU140" s="145" t="s">
        <v>88</v>
      </c>
      <c r="AY140" s="17" t="s">
        <v>139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145</v>
      </c>
      <c r="BM140" s="145" t="s">
        <v>176</v>
      </c>
    </row>
    <row r="141" spans="2:65" s="12" customFormat="1">
      <c r="B141" s="147"/>
      <c r="D141" s="148" t="s">
        <v>147</v>
      </c>
      <c r="E141" s="149" t="s">
        <v>1</v>
      </c>
      <c r="F141" s="150" t="s">
        <v>177</v>
      </c>
      <c r="H141" s="151">
        <v>6</v>
      </c>
      <c r="L141" s="147"/>
      <c r="M141" s="152"/>
      <c r="T141" s="153"/>
      <c r="AT141" s="149" t="s">
        <v>147</v>
      </c>
      <c r="AU141" s="149" t="s">
        <v>88</v>
      </c>
      <c r="AV141" s="12" t="s">
        <v>88</v>
      </c>
      <c r="AW141" s="12" t="s">
        <v>34</v>
      </c>
      <c r="AX141" s="12" t="s">
        <v>86</v>
      </c>
      <c r="AY141" s="149" t="s">
        <v>139</v>
      </c>
    </row>
    <row r="142" spans="2:65" s="1" customFormat="1" ht="62.65" customHeight="1">
      <c r="B142" s="133"/>
      <c r="C142" s="134" t="s">
        <v>178</v>
      </c>
      <c r="D142" s="134" t="s">
        <v>141</v>
      </c>
      <c r="E142" s="135" t="s">
        <v>179</v>
      </c>
      <c r="F142" s="136" t="s">
        <v>180</v>
      </c>
      <c r="G142" s="137" t="s">
        <v>154</v>
      </c>
      <c r="H142" s="138">
        <v>436</v>
      </c>
      <c r="I142" s="139"/>
      <c r="J142" s="139">
        <f>ROUND(I142*H142,2)</f>
        <v>0</v>
      </c>
      <c r="K142" s="140"/>
      <c r="L142" s="29"/>
      <c r="M142" s="141" t="s">
        <v>1</v>
      </c>
      <c r="N142" s="142" t="s">
        <v>43</v>
      </c>
      <c r="O142" s="143">
        <v>0.08</v>
      </c>
      <c r="P142" s="143">
        <f>O142*H142</f>
        <v>34.880000000000003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145</v>
      </c>
      <c r="AT142" s="145" t="s">
        <v>141</v>
      </c>
      <c r="AU142" s="145" t="s">
        <v>88</v>
      </c>
      <c r="AY142" s="17" t="s">
        <v>139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145</v>
      </c>
      <c r="BM142" s="145" t="s">
        <v>181</v>
      </c>
    </row>
    <row r="143" spans="2:65" s="12" customFormat="1">
      <c r="B143" s="147"/>
      <c r="D143" s="148" t="s">
        <v>147</v>
      </c>
      <c r="E143" s="149" t="s">
        <v>1</v>
      </c>
      <c r="F143" s="150" t="s">
        <v>182</v>
      </c>
      <c r="H143" s="151">
        <v>436</v>
      </c>
      <c r="L143" s="147"/>
      <c r="M143" s="152"/>
      <c r="T143" s="153"/>
      <c r="AT143" s="149" t="s">
        <v>147</v>
      </c>
      <c r="AU143" s="149" t="s">
        <v>88</v>
      </c>
      <c r="AV143" s="12" t="s">
        <v>88</v>
      </c>
      <c r="AW143" s="12" t="s">
        <v>34</v>
      </c>
      <c r="AX143" s="12" t="s">
        <v>86</v>
      </c>
      <c r="AY143" s="149" t="s">
        <v>139</v>
      </c>
    </row>
    <row r="144" spans="2:65" s="1" customFormat="1" ht="62.65" customHeight="1">
      <c r="B144" s="133"/>
      <c r="C144" s="134" t="s">
        <v>183</v>
      </c>
      <c r="D144" s="134" t="s">
        <v>141</v>
      </c>
      <c r="E144" s="135" t="s">
        <v>184</v>
      </c>
      <c r="F144" s="136" t="s">
        <v>185</v>
      </c>
      <c r="G144" s="137" t="s">
        <v>154</v>
      </c>
      <c r="H144" s="138">
        <v>640.5</v>
      </c>
      <c r="I144" s="139"/>
      <c r="J144" s="139">
        <f>ROUND(I144*H144,2)</f>
        <v>0</v>
      </c>
      <c r="K144" s="140"/>
      <c r="L144" s="29"/>
      <c r="M144" s="141" t="s">
        <v>1</v>
      </c>
      <c r="N144" s="142" t="s">
        <v>43</v>
      </c>
      <c r="O144" s="143">
        <v>6.3E-2</v>
      </c>
      <c r="P144" s="143">
        <f>O144*H144</f>
        <v>40.351500000000001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145</v>
      </c>
      <c r="AT144" s="145" t="s">
        <v>141</v>
      </c>
      <c r="AU144" s="145" t="s">
        <v>88</v>
      </c>
      <c r="AY144" s="17" t="s">
        <v>139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145</v>
      </c>
      <c r="BM144" s="145" t="s">
        <v>186</v>
      </c>
    </row>
    <row r="145" spans="2:65" s="12" customFormat="1">
      <c r="B145" s="147"/>
      <c r="D145" s="148" t="s">
        <v>147</v>
      </c>
      <c r="E145" s="149" t="s">
        <v>1</v>
      </c>
      <c r="F145" s="150" t="s">
        <v>187</v>
      </c>
      <c r="H145" s="151">
        <v>640.5</v>
      </c>
      <c r="L145" s="147"/>
      <c r="M145" s="152"/>
      <c r="T145" s="153"/>
      <c r="AT145" s="149" t="s">
        <v>147</v>
      </c>
      <c r="AU145" s="149" t="s">
        <v>88</v>
      </c>
      <c r="AV145" s="12" t="s">
        <v>88</v>
      </c>
      <c r="AW145" s="12" t="s">
        <v>34</v>
      </c>
      <c r="AX145" s="12" t="s">
        <v>86</v>
      </c>
      <c r="AY145" s="149" t="s">
        <v>139</v>
      </c>
    </row>
    <row r="146" spans="2:65" s="1" customFormat="1" ht="44.25" customHeight="1">
      <c r="B146" s="133"/>
      <c r="C146" s="134" t="s">
        <v>188</v>
      </c>
      <c r="D146" s="134" t="s">
        <v>141</v>
      </c>
      <c r="E146" s="135" t="s">
        <v>189</v>
      </c>
      <c r="F146" s="136" t="s">
        <v>190</v>
      </c>
      <c r="G146" s="137" t="s">
        <v>154</v>
      </c>
      <c r="H146" s="138">
        <v>149</v>
      </c>
      <c r="I146" s="139"/>
      <c r="J146" s="139">
        <f>ROUND(I146*H146,2)</f>
        <v>0</v>
      </c>
      <c r="K146" s="140"/>
      <c r="L146" s="29"/>
      <c r="M146" s="141" t="s">
        <v>1</v>
      </c>
      <c r="N146" s="142" t="s">
        <v>43</v>
      </c>
      <c r="O146" s="143">
        <v>0.13100000000000001</v>
      </c>
      <c r="P146" s="143">
        <f>O146*H146</f>
        <v>19.519000000000002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145</v>
      </c>
      <c r="AT146" s="145" t="s">
        <v>141</v>
      </c>
      <c r="AU146" s="145" t="s">
        <v>88</v>
      </c>
      <c r="AY146" s="17" t="s">
        <v>139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145</v>
      </c>
      <c r="BM146" s="145" t="s">
        <v>191</v>
      </c>
    </row>
    <row r="147" spans="2:65" s="12" customFormat="1">
      <c r="B147" s="147"/>
      <c r="D147" s="148" t="s">
        <v>147</v>
      </c>
      <c r="E147" s="149" t="s">
        <v>1</v>
      </c>
      <c r="F147" s="150" t="s">
        <v>192</v>
      </c>
      <c r="H147" s="151">
        <v>149</v>
      </c>
      <c r="L147" s="147"/>
      <c r="M147" s="152"/>
      <c r="T147" s="153"/>
      <c r="AT147" s="149" t="s">
        <v>147</v>
      </c>
      <c r="AU147" s="149" t="s">
        <v>88</v>
      </c>
      <c r="AV147" s="12" t="s">
        <v>88</v>
      </c>
      <c r="AW147" s="12" t="s">
        <v>34</v>
      </c>
      <c r="AX147" s="12" t="s">
        <v>86</v>
      </c>
      <c r="AY147" s="149" t="s">
        <v>139</v>
      </c>
    </row>
    <row r="148" spans="2:65" s="1" customFormat="1" ht="44.25" customHeight="1">
      <c r="B148" s="133"/>
      <c r="C148" s="134" t="s">
        <v>193</v>
      </c>
      <c r="D148" s="134" t="s">
        <v>141</v>
      </c>
      <c r="E148" s="135" t="s">
        <v>194</v>
      </c>
      <c r="F148" s="136" t="s">
        <v>195</v>
      </c>
      <c r="G148" s="137" t="s">
        <v>196</v>
      </c>
      <c r="H148" s="138">
        <v>1152.9000000000001</v>
      </c>
      <c r="I148" s="139"/>
      <c r="J148" s="139">
        <f>ROUND(I148*H148,2)</f>
        <v>0</v>
      </c>
      <c r="K148" s="140"/>
      <c r="L148" s="29"/>
      <c r="M148" s="141" t="s">
        <v>1</v>
      </c>
      <c r="N148" s="142" t="s">
        <v>43</v>
      </c>
      <c r="O148" s="143">
        <v>0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145</v>
      </c>
      <c r="AT148" s="145" t="s">
        <v>141</v>
      </c>
      <c r="AU148" s="145" t="s">
        <v>88</v>
      </c>
      <c r="AY148" s="17" t="s">
        <v>139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86</v>
      </c>
      <c r="BK148" s="146">
        <f>ROUND(I148*H148,2)</f>
        <v>0</v>
      </c>
      <c r="BL148" s="17" t="s">
        <v>145</v>
      </c>
      <c r="BM148" s="145" t="s">
        <v>197</v>
      </c>
    </row>
    <row r="149" spans="2:65" s="12" customFormat="1">
      <c r="B149" s="147"/>
      <c r="D149" s="148" t="s">
        <v>147</v>
      </c>
      <c r="E149" s="149" t="s">
        <v>1</v>
      </c>
      <c r="F149" s="150" t="s">
        <v>198</v>
      </c>
      <c r="H149" s="151">
        <v>1152.9000000000001</v>
      </c>
      <c r="L149" s="147"/>
      <c r="M149" s="152"/>
      <c r="T149" s="153"/>
      <c r="AT149" s="149" t="s">
        <v>147</v>
      </c>
      <c r="AU149" s="149" t="s">
        <v>88</v>
      </c>
      <c r="AV149" s="12" t="s">
        <v>88</v>
      </c>
      <c r="AW149" s="12" t="s">
        <v>34</v>
      </c>
      <c r="AX149" s="12" t="s">
        <v>86</v>
      </c>
      <c r="AY149" s="149" t="s">
        <v>139</v>
      </c>
    </row>
    <row r="150" spans="2:65" s="1" customFormat="1" ht="37.9" customHeight="1">
      <c r="B150" s="133"/>
      <c r="C150" s="134" t="s">
        <v>199</v>
      </c>
      <c r="D150" s="134" t="s">
        <v>141</v>
      </c>
      <c r="E150" s="135" t="s">
        <v>200</v>
      </c>
      <c r="F150" s="136" t="s">
        <v>201</v>
      </c>
      <c r="G150" s="137" t="s">
        <v>154</v>
      </c>
      <c r="H150" s="138">
        <v>344</v>
      </c>
      <c r="I150" s="139"/>
      <c r="J150" s="139">
        <f>ROUND(I150*H150,2)</f>
        <v>0</v>
      </c>
      <c r="K150" s="140"/>
      <c r="L150" s="29"/>
      <c r="M150" s="141" t="s">
        <v>1</v>
      </c>
      <c r="N150" s="142" t="s">
        <v>43</v>
      </c>
      <c r="O150" s="143">
        <v>5.3999999999999999E-2</v>
      </c>
      <c r="P150" s="143">
        <f>O150*H150</f>
        <v>18.576000000000001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145</v>
      </c>
      <c r="AT150" s="145" t="s">
        <v>141</v>
      </c>
      <c r="AU150" s="145" t="s">
        <v>88</v>
      </c>
      <c r="AY150" s="17" t="s">
        <v>139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145</v>
      </c>
      <c r="BM150" s="145" t="s">
        <v>202</v>
      </c>
    </row>
    <row r="151" spans="2:65" s="12" customFormat="1">
      <c r="B151" s="147"/>
      <c r="D151" s="148" t="s">
        <v>147</v>
      </c>
      <c r="E151" s="149" t="s">
        <v>1</v>
      </c>
      <c r="F151" s="150" t="s">
        <v>203</v>
      </c>
      <c r="H151" s="151">
        <v>344</v>
      </c>
      <c r="L151" s="147"/>
      <c r="M151" s="152"/>
      <c r="T151" s="153"/>
      <c r="AT151" s="149" t="s">
        <v>147</v>
      </c>
      <c r="AU151" s="149" t="s">
        <v>88</v>
      </c>
      <c r="AV151" s="12" t="s">
        <v>88</v>
      </c>
      <c r="AW151" s="12" t="s">
        <v>34</v>
      </c>
      <c r="AX151" s="12" t="s">
        <v>86</v>
      </c>
      <c r="AY151" s="149" t="s">
        <v>139</v>
      </c>
    </row>
    <row r="152" spans="2:65" s="1" customFormat="1" ht="37.9" customHeight="1">
      <c r="B152" s="133"/>
      <c r="C152" s="134" t="s">
        <v>204</v>
      </c>
      <c r="D152" s="134" t="s">
        <v>141</v>
      </c>
      <c r="E152" s="135" t="s">
        <v>205</v>
      </c>
      <c r="F152" s="136" t="s">
        <v>206</v>
      </c>
      <c r="G152" s="137" t="s">
        <v>154</v>
      </c>
      <c r="H152" s="138">
        <v>1026</v>
      </c>
      <c r="I152" s="139"/>
      <c r="J152" s="139">
        <f>ROUND(I152*H152,2)</f>
        <v>0</v>
      </c>
      <c r="K152" s="140"/>
      <c r="L152" s="29"/>
      <c r="M152" s="141" t="s">
        <v>1</v>
      </c>
      <c r="N152" s="142" t="s">
        <v>43</v>
      </c>
      <c r="O152" s="143">
        <v>8.9999999999999993E-3</v>
      </c>
      <c r="P152" s="143">
        <f>O152*H152</f>
        <v>9.234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145</v>
      </c>
      <c r="AT152" s="145" t="s">
        <v>141</v>
      </c>
      <c r="AU152" s="145" t="s">
        <v>88</v>
      </c>
      <c r="AY152" s="17" t="s">
        <v>139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145</v>
      </c>
      <c r="BM152" s="145" t="s">
        <v>207</v>
      </c>
    </row>
    <row r="153" spans="2:65" s="12" customFormat="1">
      <c r="B153" s="147"/>
      <c r="D153" s="148" t="s">
        <v>147</v>
      </c>
      <c r="E153" s="149" t="s">
        <v>1</v>
      </c>
      <c r="F153" s="150" t="s">
        <v>208</v>
      </c>
      <c r="H153" s="151">
        <v>1026</v>
      </c>
      <c r="L153" s="147"/>
      <c r="M153" s="152"/>
      <c r="T153" s="153"/>
      <c r="AT153" s="149" t="s">
        <v>147</v>
      </c>
      <c r="AU153" s="149" t="s">
        <v>88</v>
      </c>
      <c r="AV153" s="12" t="s">
        <v>88</v>
      </c>
      <c r="AW153" s="12" t="s">
        <v>34</v>
      </c>
      <c r="AX153" s="12" t="s">
        <v>86</v>
      </c>
      <c r="AY153" s="149" t="s">
        <v>139</v>
      </c>
    </row>
    <row r="154" spans="2:65" s="1" customFormat="1" ht="37.9" customHeight="1">
      <c r="B154" s="133"/>
      <c r="C154" s="134" t="s">
        <v>209</v>
      </c>
      <c r="D154" s="134" t="s">
        <v>141</v>
      </c>
      <c r="E154" s="135" t="s">
        <v>210</v>
      </c>
      <c r="F154" s="136" t="s">
        <v>211</v>
      </c>
      <c r="G154" s="137" t="s">
        <v>144</v>
      </c>
      <c r="H154" s="138">
        <v>3789</v>
      </c>
      <c r="I154" s="139"/>
      <c r="J154" s="139">
        <f>ROUND(I154*H154,2)</f>
        <v>0</v>
      </c>
      <c r="K154" s="140"/>
      <c r="L154" s="29"/>
      <c r="M154" s="141" t="s">
        <v>1</v>
      </c>
      <c r="N154" s="142" t="s">
        <v>43</v>
      </c>
      <c r="O154" s="143">
        <v>1.2E-2</v>
      </c>
      <c r="P154" s="143">
        <f>O154*H154</f>
        <v>45.468000000000004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145</v>
      </c>
      <c r="AT154" s="145" t="s">
        <v>141</v>
      </c>
      <c r="AU154" s="145" t="s">
        <v>88</v>
      </c>
      <c r="AY154" s="17" t="s">
        <v>139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145</v>
      </c>
      <c r="BM154" s="145" t="s">
        <v>212</v>
      </c>
    </row>
    <row r="155" spans="2:65" s="12" customFormat="1">
      <c r="B155" s="147"/>
      <c r="D155" s="148" t="s">
        <v>147</v>
      </c>
      <c r="E155" s="149" t="s">
        <v>1</v>
      </c>
      <c r="F155" s="150" t="s">
        <v>149</v>
      </c>
      <c r="H155" s="151">
        <v>3789</v>
      </c>
      <c r="L155" s="147"/>
      <c r="M155" s="152"/>
      <c r="T155" s="153"/>
      <c r="AT155" s="149" t="s">
        <v>147</v>
      </c>
      <c r="AU155" s="149" t="s">
        <v>88</v>
      </c>
      <c r="AV155" s="12" t="s">
        <v>88</v>
      </c>
      <c r="AW155" s="12" t="s">
        <v>34</v>
      </c>
      <c r="AX155" s="12" t="s">
        <v>86</v>
      </c>
      <c r="AY155" s="149" t="s">
        <v>139</v>
      </c>
    </row>
    <row r="156" spans="2:65" s="1" customFormat="1" ht="33" customHeight="1">
      <c r="B156" s="133"/>
      <c r="C156" s="134" t="s">
        <v>213</v>
      </c>
      <c r="D156" s="134" t="s">
        <v>141</v>
      </c>
      <c r="E156" s="135" t="s">
        <v>214</v>
      </c>
      <c r="F156" s="136" t="s">
        <v>215</v>
      </c>
      <c r="G156" s="137" t="s">
        <v>144</v>
      </c>
      <c r="H156" s="138">
        <v>3789</v>
      </c>
      <c r="I156" s="139"/>
      <c r="J156" s="139">
        <f>ROUND(I156*H156,2)</f>
        <v>0</v>
      </c>
      <c r="K156" s="140"/>
      <c r="L156" s="29"/>
      <c r="M156" s="141" t="s">
        <v>1</v>
      </c>
      <c r="N156" s="142" t="s">
        <v>43</v>
      </c>
      <c r="O156" s="143">
        <v>2.1000000000000001E-2</v>
      </c>
      <c r="P156" s="143">
        <f>O156*H156</f>
        <v>79.569000000000003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145</v>
      </c>
      <c r="AT156" s="145" t="s">
        <v>141</v>
      </c>
      <c r="AU156" s="145" t="s">
        <v>88</v>
      </c>
      <c r="AY156" s="17" t="s">
        <v>139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145</v>
      </c>
      <c r="BM156" s="145" t="s">
        <v>216</v>
      </c>
    </row>
    <row r="157" spans="2:65" s="12" customFormat="1">
      <c r="B157" s="147"/>
      <c r="D157" s="148" t="s">
        <v>147</v>
      </c>
      <c r="E157" s="149" t="s">
        <v>1</v>
      </c>
      <c r="F157" s="150" t="s">
        <v>149</v>
      </c>
      <c r="H157" s="151">
        <v>3789</v>
      </c>
      <c r="L157" s="147"/>
      <c r="M157" s="152"/>
      <c r="T157" s="153"/>
      <c r="AT157" s="149" t="s">
        <v>147</v>
      </c>
      <c r="AU157" s="149" t="s">
        <v>88</v>
      </c>
      <c r="AV157" s="12" t="s">
        <v>88</v>
      </c>
      <c r="AW157" s="12" t="s">
        <v>34</v>
      </c>
      <c r="AX157" s="12" t="s">
        <v>86</v>
      </c>
      <c r="AY157" s="149" t="s">
        <v>139</v>
      </c>
    </row>
    <row r="158" spans="2:65" s="1" customFormat="1" ht="49.15" customHeight="1">
      <c r="B158" s="133"/>
      <c r="C158" s="134" t="s">
        <v>8</v>
      </c>
      <c r="D158" s="134" t="s">
        <v>141</v>
      </c>
      <c r="E158" s="135" t="s">
        <v>217</v>
      </c>
      <c r="F158" s="136" t="s">
        <v>218</v>
      </c>
      <c r="G158" s="137" t="s">
        <v>144</v>
      </c>
      <c r="H158" s="138">
        <v>580</v>
      </c>
      <c r="I158" s="139"/>
      <c r="J158" s="139">
        <f>ROUND(I158*H158,2)</f>
        <v>0</v>
      </c>
      <c r="K158" s="140"/>
      <c r="L158" s="29"/>
      <c r="M158" s="141" t="s">
        <v>1</v>
      </c>
      <c r="N158" s="142" t="s">
        <v>43</v>
      </c>
      <c r="O158" s="143">
        <v>0.11899999999999999</v>
      </c>
      <c r="P158" s="143">
        <f>O158*H158</f>
        <v>69.02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145</v>
      </c>
      <c r="AT158" s="145" t="s">
        <v>141</v>
      </c>
      <c r="AU158" s="145" t="s">
        <v>88</v>
      </c>
      <c r="AY158" s="17" t="s">
        <v>139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145</v>
      </c>
      <c r="BM158" s="145" t="s">
        <v>219</v>
      </c>
    </row>
    <row r="159" spans="2:65" s="12" customFormat="1">
      <c r="B159" s="147"/>
      <c r="D159" s="148" t="s">
        <v>147</v>
      </c>
      <c r="E159" s="149" t="s">
        <v>1</v>
      </c>
      <c r="F159" s="150" t="s">
        <v>220</v>
      </c>
      <c r="H159" s="151">
        <v>580</v>
      </c>
      <c r="L159" s="147"/>
      <c r="M159" s="152"/>
      <c r="T159" s="153"/>
      <c r="AT159" s="149" t="s">
        <v>147</v>
      </c>
      <c r="AU159" s="149" t="s">
        <v>88</v>
      </c>
      <c r="AV159" s="12" t="s">
        <v>88</v>
      </c>
      <c r="AW159" s="12" t="s">
        <v>34</v>
      </c>
      <c r="AX159" s="12" t="s">
        <v>86</v>
      </c>
      <c r="AY159" s="149" t="s">
        <v>139</v>
      </c>
    </row>
    <row r="160" spans="2:65" s="1" customFormat="1" ht="37.9" customHeight="1">
      <c r="B160" s="133"/>
      <c r="C160" s="134" t="s">
        <v>221</v>
      </c>
      <c r="D160" s="134" t="s">
        <v>141</v>
      </c>
      <c r="E160" s="135" t="s">
        <v>222</v>
      </c>
      <c r="F160" s="136" t="s">
        <v>223</v>
      </c>
      <c r="G160" s="137" t="s">
        <v>144</v>
      </c>
      <c r="H160" s="138">
        <v>870</v>
      </c>
      <c r="I160" s="139"/>
      <c r="J160" s="139">
        <f>ROUND(I160*H160,2)</f>
        <v>0</v>
      </c>
      <c r="K160" s="140"/>
      <c r="L160" s="29"/>
      <c r="M160" s="141" t="s">
        <v>1</v>
      </c>
      <c r="N160" s="142" t="s">
        <v>43</v>
      </c>
      <c r="O160" s="143">
        <v>6.7000000000000004E-2</v>
      </c>
      <c r="P160" s="143">
        <f>O160*H160</f>
        <v>58.290000000000006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145</v>
      </c>
      <c r="AT160" s="145" t="s">
        <v>141</v>
      </c>
      <c r="AU160" s="145" t="s">
        <v>88</v>
      </c>
      <c r="AY160" s="17" t="s">
        <v>139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145</v>
      </c>
      <c r="BM160" s="145" t="s">
        <v>224</v>
      </c>
    </row>
    <row r="161" spans="2:51" s="12" customFormat="1">
      <c r="B161" s="147"/>
      <c r="D161" s="148" t="s">
        <v>147</v>
      </c>
      <c r="E161" s="149" t="s">
        <v>1</v>
      </c>
      <c r="F161" s="150" t="s">
        <v>225</v>
      </c>
      <c r="H161" s="151">
        <v>870</v>
      </c>
      <c r="L161" s="147"/>
      <c r="M161" s="166"/>
      <c r="N161" s="167"/>
      <c r="O161" s="167"/>
      <c r="P161" s="167"/>
      <c r="Q161" s="167"/>
      <c r="R161" s="167"/>
      <c r="S161" s="167"/>
      <c r="T161" s="168"/>
      <c r="AT161" s="149" t="s">
        <v>147</v>
      </c>
      <c r="AU161" s="149" t="s">
        <v>88</v>
      </c>
      <c r="AV161" s="12" t="s">
        <v>88</v>
      </c>
      <c r="AW161" s="12" t="s">
        <v>34</v>
      </c>
      <c r="AX161" s="12" t="s">
        <v>86</v>
      </c>
      <c r="AY161" s="149" t="s">
        <v>139</v>
      </c>
    </row>
    <row r="162" spans="2:51" s="1" customFormat="1" ht="7" customHeight="1">
      <c r="B162" s="41"/>
      <c r="C162" s="42"/>
      <c r="D162" s="42"/>
      <c r="E162" s="42"/>
      <c r="F162" s="42"/>
      <c r="G162" s="42"/>
      <c r="H162" s="42"/>
      <c r="I162" s="42"/>
      <c r="J162" s="42"/>
      <c r="K162" s="42"/>
      <c r="L162" s="29"/>
    </row>
  </sheetData>
  <autoFilter ref="C117:K161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5"/>
  <sheetViews>
    <sheetView showGridLines="0" topLeftCell="A170" workbookViewId="0">
      <selection activeCell="I128" sqref="I128:I17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95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111</v>
      </c>
      <c r="L4" s="20"/>
      <c r="M4" s="90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3" t="str">
        <f>'Rekapitulace stavby'!K6</f>
        <v>Rehabilitačně-relaxační zahrada Nemocnice Strakonice, a.s.</v>
      </c>
      <c r="F7" s="234"/>
      <c r="G7" s="234"/>
      <c r="H7" s="234"/>
      <c r="L7" s="20"/>
    </row>
    <row r="8" spans="2:46" ht="12" customHeight="1">
      <c r="B8" s="20"/>
      <c r="D8" s="26" t="s">
        <v>112</v>
      </c>
      <c r="L8" s="20"/>
    </row>
    <row r="9" spans="2:46" s="1" customFormat="1" ht="16.5" customHeight="1">
      <c r="B9" s="29"/>
      <c r="E9" s="233" t="s">
        <v>226</v>
      </c>
      <c r="F9" s="232"/>
      <c r="G9" s="232"/>
      <c r="H9" s="232"/>
      <c r="L9" s="29"/>
    </row>
    <row r="10" spans="2:46" s="1" customFormat="1" ht="12" customHeight="1">
      <c r="B10" s="29"/>
      <c r="D10" s="26" t="s">
        <v>227</v>
      </c>
      <c r="L10" s="29"/>
    </row>
    <row r="11" spans="2:46" s="1" customFormat="1" ht="16.5" customHeight="1">
      <c r="B11" s="29"/>
      <c r="E11" s="223" t="s">
        <v>228</v>
      </c>
      <c r="F11" s="232"/>
      <c r="G11" s="232"/>
      <c r="H11" s="232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customHeight="1">
      <c r="B14" s="29"/>
      <c r="D14" s="26" t="s">
        <v>18</v>
      </c>
      <c r="F14" s="24" t="s">
        <v>114</v>
      </c>
      <c r="I14" s="26" t="s">
        <v>20</v>
      </c>
      <c r="J14" s="49" t="str">
        <f>'Rekapitulace stavby'!AN8</f>
        <v>20. 11. 2022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6" t="s">
        <v>22</v>
      </c>
      <c r="I16" s="26" t="s">
        <v>23</v>
      </c>
      <c r="J16" s="24" t="s">
        <v>24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27</v>
      </c>
      <c r="L17" s="29"/>
    </row>
    <row r="18" spans="2:12" s="1" customFormat="1" ht="7" customHeight="1">
      <c r="B18" s="29"/>
      <c r="L18" s="29"/>
    </row>
    <row r="19" spans="2:12" s="1" customFormat="1" ht="12" customHeight="1">
      <c r="B19" s="29"/>
      <c r="D19" s="26" t="s">
        <v>28</v>
      </c>
      <c r="I19" s="26" t="s">
        <v>23</v>
      </c>
      <c r="J19" s="24" t="str">
        <f>'Rekapitulace stavby'!AN13</f>
        <v>Vyplňte údaj</v>
      </c>
      <c r="L19" s="29"/>
    </row>
    <row r="20" spans="2:12" s="1" customFormat="1" ht="18" customHeight="1">
      <c r="B20" s="29"/>
      <c r="E20" s="203" t="str">
        <f>'Rekapitulace stavby'!E14</f>
        <v xml:space="preserve"> </v>
      </c>
      <c r="F20" s="203"/>
      <c r="G20" s="203"/>
      <c r="H20" s="203"/>
      <c r="I20" s="26" t="s">
        <v>26</v>
      </c>
      <c r="J20" s="24" t="str">
        <f>'Rekapitulace stavby'!AN14</f>
        <v>Vyplňte údaj</v>
      </c>
      <c r="L20" s="29"/>
    </row>
    <row r="21" spans="2:12" s="1" customFormat="1" ht="7" customHeight="1">
      <c r="B21" s="29"/>
      <c r="L21" s="29"/>
    </row>
    <row r="22" spans="2:12" s="1" customFormat="1" ht="12" customHeight="1">
      <c r="B22" s="29"/>
      <c r="D22" s="26" t="s">
        <v>30</v>
      </c>
      <c r="I22" s="26" t="s">
        <v>23</v>
      </c>
      <c r="J22" s="24" t="s">
        <v>31</v>
      </c>
      <c r="L22" s="29"/>
    </row>
    <row r="23" spans="2:12" s="1" customFormat="1" ht="18" customHeight="1">
      <c r="B23" s="29"/>
      <c r="E23" s="24" t="s">
        <v>32</v>
      </c>
      <c r="I23" s="26" t="s">
        <v>26</v>
      </c>
      <c r="J23" s="24" t="s">
        <v>33</v>
      </c>
      <c r="L23" s="29"/>
    </row>
    <row r="24" spans="2:12" s="1" customFormat="1" ht="7" customHeight="1">
      <c r="B24" s="29"/>
      <c r="L24" s="29"/>
    </row>
    <row r="25" spans="2:12" s="1" customFormat="1" ht="12" customHeight="1">
      <c r="B25" s="29"/>
      <c r="D25" s="26" t="s">
        <v>35</v>
      </c>
      <c r="I25" s="26" t="s">
        <v>23</v>
      </c>
      <c r="J25" s="24" t="s">
        <v>115</v>
      </c>
      <c r="L25" s="29"/>
    </row>
    <row r="26" spans="2:12" s="1" customFormat="1" ht="18" customHeight="1">
      <c r="B26" s="29"/>
      <c r="E26" s="24" t="s">
        <v>116</v>
      </c>
      <c r="I26" s="26" t="s">
        <v>26</v>
      </c>
      <c r="J26" s="24" t="s">
        <v>1</v>
      </c>
      <c r="L26" s="29"/>
    </row>
    <row r="27" spans="2:12" s="1" customFormat="1" ht="7" customHeight="1">
      <c r="B27" s="29"/>
      <c r="L27" s="29"/>
    </row>
    <row r="28" spans="2:12" s="1" customFormat="1" ht="12" customHeight="1">
      <c r="B28" s="29"/>
      <c r="D28" s="26" t="s">
        <v>37</v>
      </c>
      <c r="L28" s="29"/>
    </row>
    <row r="29" spans="2:12" s="7" customFormat="1" ht="16.5" customHeight="1">
      <c r="B29" s="91"/>
      <c r="E29" s="205" t="s">
        <v>1</v>
      </c>
      <c r="F29" s="205"/>
      <c r="G29" s="205"/>
      <c r="H29" s="205"/>
      <c r="L29" s="91"/>
    </row>
    <row r="30" spans="2:12" s="1" customFormat="1" ht="7" customHeight="1">
      <c r="B30" s="29"/>
      <c r="L30" s="29"/>
    </row>
    <row r="31" spans="2:12" s="1" customFormat="1" ht="7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4" customHeight="1">
      <c r="B32" s="29"/>
      <c r="D32" s="92" t="s">
        <v>38</v>
      </c>
      <c r="J32" s="63">
        <f>ROUND(J125, 2)</f>
        <v>0</v>
      </c>
      <c r="L32" s="29"/>
    </row>
    <row r="33" spans="2:12" s="1" customFormat="1" ht="7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5" customHeight="1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5" customHeight="1">
      <c r="B35" s="29"/>
      <c r="D35" s="52" t="s">
        <v>42</v>
      </c>
      <c r="E35" s="26" t="s">
        <v>43</v>
      </c>
      <c r="F35" s="83">
        <f>ROUND((SUM(BE125:BE174)),  2)</f>
        <v>0</v>
      </c>
      <c r="I35" s="93">
        <v>0.21</v>
      </c>
      <c r="J35" s="83">
        <f>ROUND(((SUM(BE125:BE174))*I35),  2)</f>
        <v>0</v>
      </c>
      <c r="L35" s="29"/>
    </row>
    <row r="36" spans="2:12" s="1" customFormat="1" ht="14.5" customHeight="1">
      <c r="B36" s="29"/>
      <c r="E36" s="26" t="s">
        <v>44</v>
      </c>
      <c r="F36" s="83">
        <f>ROUND((SUM(BF125:BF174)),  2)</f>
        <v>0</v>
      </c>
      <c r="I36" s="93">
        <v>0.15</v>
      </c>
      <c r="J36" s="83">
        <f>ROUND(((SUM(BF125:BF174))*I36),  2)</f>
        <v>0</v>
      </c>
      <c r="L36" s="29"/>
    </row>
    <row r="37" spans="2:12" s="1" customFormat="1" ht="14.5" hidden="1" customHeight="1">
      <c r="B37" s="29"/>
      <c r="E37" s="26" t="s">
        <v>45</v>
      </c>
      <c r="F37" s="83">
        <f>ROUND((SUM(BG125:BG174)),  2)</f>
        <v>0</v>
      </c>
      <c r="I37" s="93">
        <v>0.21</v>
      </c>
      <c r="J37" s="83">
        <f>0</f>
        <v>0</v>
      </c>
      <c r="L37" s="29"/>
    </row>
    <row r="38" spans="2:12" s="1" customFormat="1" ht="14.5" hidden="1" customHeight="1">
      <c r="B38" s="29"/>
      <c r="E38" s="26" t="s">
        <v>46</v>
      </c>
      <c r="F38" s="83">
        <f>ROUND((SUM(BH125:BH174)),  2)</f>
        <v>0</v>
      </c>
      <c r="I38" s="93">
        <v>0.15</v>
      </c>
      <c r="J38" s="83">
        <f>0</f>
        <v>0</v>
      </c>
      <c r="L38" s="29"/>
    </row>
    <row r="39" spans="2:12" s="1" customFormat="1" ht="14.5" hidden="1" customHeight="1">
      <c r="B39" s="29"/>
      <c r="E39" s="26" t="s">
        <v>47</v>
      </c>
      <c r="F39" s="83">
        <f>ROUND((SUM(BI125:BI174)),  2)</f>
        <v>0</v>
      </c>
      <c r="I39" s="93">
        <v>0</v>
      </c>
      <c r="J39" s="83">
        <f>0</f>
        <v>0</v>
      </c>
      <c r="L39" s="29"/>
    </row>
    <row r="40" spans="2:12" s="1" customFormat="1" ht="7" customHeight="1">
      <c r="B40" s="29"/>
      <c r="L40" s="29"/>
    </row>
    <row r="41" spans="2:12" s="1" customFormat="1" ht="25.4" customHeight="1">
      <c r="B41" s="29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29"/>
    </row>
    <row r="42" spans="2:12" s="1" customFormat="1" ht="14.5" customHeight="1">
      <c r="B42" s="29"/>
      <c r="L42" s="29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29"/>
      <c r="D61" s="40" t="s">
        <v>53</v>
      </c>
      <c r="E61" s="31"/>
      <c r="F61" s="100" t="s">
        <v>54</v>
      </c>
      <c r="G61" s="40" t="s">
        <v>53</v>
      </c>
      <c r="H61" s="31"/>
      <c r="I61" s="31"/>
      <c r="J61" s="101" t="s">
        <v>54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29"/>
      <c r="D76" s="40" t="s">
        <v>53</v>
      </c>
      <c r="E76" s="31"/>
      <c r="F76" s="100" t="s">
        <v>54</v>
      </c>
      <c r="G76" s="40" t="s">
        <v>53</v>
      </c>
      <c r="H76" s="31"/>
      <c r="I76" s="31"/>
      <c r="J76" s="101" t="s">
        <v>54</v>
      </c>
      <c r="K76" s="31"/>
      <c r="L76" s="29"/>
    </row>
    <row r="77" spans="2:12" s="1" customFormat="1" ht="14.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7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5" customHeight="1">
      <c r="B82" s="29"/>
      <c r="C82" s="21" t="s">
        <v>117</v>
      </c>
      <c r="L82" s="29"/>
    </row>
    <row r="83" spans="2:12" s="1" customFormat="1" ht="7" customHeight="1">
      <c r="B83" s="29"/>
      <c r="L83" s="29"/>
    </row>
    <row r="84" spans="2:12" s="1" customFormat="1" ht="12" customHeight="1">
      <c r="B84" s="29"/>
      <c r="C84" s="26" t="s">
        <v>14</v>
      </c>
      <c r="L84" s="29"/>
    </row>
    <row r="85" spans="2:12" s="1" customFormat="1" ht="16.5" customHeight="1">
      <c r="B85" s="29"/>
      <c r="E85" s="233" t="str">
        <f>E7</f>
        <v>Rehabilitačně-relaxační zahrada Nemocnice Strakonice, a.s.</v>
      </c>
      <c r="F85" s="234"/>
      <c r="G85" s="234"/>
      <c r="H85" s="234"/>
      <c r="L85" s="29"/>
    </row>
    <row r="86" spans="2:12" ht="12" customHeight="1">
      <c r="B86" s="20"/>
      <c r="C86" s="26" t="s">
        <v>112</v>
      </c>
      <c r="L86" s="20"/>
    </row>
    <row r="87" spans="2:12" s="1" customFormat="1" ht="16.5" customHeight="1">
      <c r="B87" s="29"/>
      <c r="E87" s="233" t="s">
        <v>226</v>
      </c>
      <c r="F87" s="232"/>
      <c r="G87" s="232"/>
      <c r="H87" s="232"/>
      <c r="L87" s="29"/>
    </row>
    <row r="88" spans="2:12" s="1" customFormat="1" ht="12" customHeight="1">
      <c r="B88" s="29"/>
      <c r="C88" s="26" t="s">
        <v>227</v>
      </c>
      <c r="L88" s="29"/>
    </row>
    <row r="89" spans="2:12" s="1" customFormat="1" ht="16.5" customHeight="1">
      <c r="B89" s="29"/>
      <c r="E89" s="223" t="str">
        <f>E11</f>
        <v>SO 02 A - Zpevněné plochy</v>
      </c>
      <c r="F89" s="232"/>
      <c r="G89" s="232"/>
      <c r="H89" s="232"/>
      <c r="L89" s="29"/>
    </row>
    <row r="90" spans="2:12" s="1" customFormat="1" ht="7" customHeight="1">
      <c r="B90" s="29"/>
      <c r="L90" s="29"/>
    </row>
    <row r="91" spans="2:12" s="1" customFormat="1" ht="12" customHeight="1">
      <c r="B91" s="29"/>
      <c r="C91" s="26" t="s">
        <v>18</v>
      </c>
      <c r="F91" s="24" t="str">
        <f>F14</f>
        <v>k.ú. Strakonice</v>
      </c>
      <c r="I91" s="26" t="s">
        <v>20</v>
      </c>
      <c r="J91" s="49" t="str">
        <f>IF(J14="","",J14)</f>
        <v>20. 11. 2022</v>
      </c>
      <c r="L91" s="29"/>
    </row>
    <row r="92" spans="2:12" s="1" customFormat="1" ht="7" customHeight="1">
      <c r="B92" s="29"/>
      <c r="L92" s="29"/>
    </row>
    <row r="93" spans="2:12" s="1" customFormat="1" ht="40.15" customHeight="1">
      <c r="B93" s="29"/>
      <c r="C93" s="26" t="s">
        <v>22</v>
      </c>
      <c r="F93" s="24" t="str">
        <f>E17</f>
        <v>Nemocnice Strakonice,a.s., Radomyšlská 336, 386 29</v>
      </c>
      <c r="I93" s="26" t="s">
        <v>30</v>
      </c>
      <c r="J93" s="27" t="str">
        <f>E23</f>
        <v>Atelier Gaia - L. Langová, Polská 4, 669 02 Znojmo</v>
      </c>
      <c r="L93" s="29"/>
    </row>
    <row r="94" spans="2:12" s="1" customFormat="1" ht="25.75" customHeight="1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Ing. Petr Pelikán, Ph.D.</v>
      </c>
      <c r="L94" s="29"/>
    </row>
    <row r="95" spans="2:12" s="1" customFormat="1" ht="10.4" customHeight="1">
      <c r="B95" s="29"/>
      <c r="L95" s="29"/>
    </row>
    <row r="96" spans="2:12" s="1" customFormat="1" ht="29.25" customHeight="1">
      <c r="B96" s="29"/>
      <c r="C96" s="102" t="s">
        <v>118</v>
      </c>
      <c r="D96" s="94"/>
      <c r="E96" s="94"/>
      <c r="F96" s="94"/>
      <c r="G96" s="94"/>
      <c r="H96" s="94"/>
      <c r="I96" s="94"/>
      <c r="J96" s="103" t="s">
        <v>119</v>
      </c>
      <c r="K96" s="94"/>
      <c r="L96" s="29"/>
    </row>
    <row r="97" spans="2:47" s="1" customFormat="1" ht="10.4" customHeight="1">
      <c r="B97" s="29"/>
      <c r="L97" s="29"/>
    </row>
    <row r="98" spans="2:47" s="1" customFormat="1" ht="22.9" customHeight="1">
      <c r="B98" s="29"/>
      <c r="C98" s="104" t="s">
        <v>120</v>
      </c>
      <c r="J98" s="63">
        <f>J125</f>
        <v>0</v>
      </c>
      <c r="L98" s="29"/>
      <c r="AU98" s="17" t="s">
        <v>121</v>
      </c>
    </row>
    <row r="99" spans="2:47" s="8" customFormat="1" ht="25" customHeight="1">
      <c r="B99" s="105"/>
      <c r="D99" s="106" t="s">
        <v>122</v>
      </c>
      <c r="E99" s="107"/>
      <c r="F99" s="107"/>
      <c r="G99" s="107"/>
      <c r="H99" s="107"/>
      <c r="I99" s="107"/>
      <c r="J99" s="108">
        <f>J126</f>
        <v>0</v>
      </c>
      <c r="L99" s="105"/>
    </row>
    <row r="100" spans="2:47" s="9" customFormat="1" ht="19.899999999999999" customHeight="1">
      <c r="B100" s="109"/>
      <c r="D100" s="110" t="s">
        <v>123</v>
      </c>
      <c r="E100" s="111"/>
      <c r="F100" s="111"/>
      <c r="G100" s="111"/>
      <c r="H100" s="111"/>
      <c r="I100" s="111"/>
      <c r="J100" s="112">
        <f>J127</f>
        <v>0</v>
      </c>
      <c r="L100" s="109"/>
    </row>
    <row r="101" spans="2:47" s="9" customFormat="1" ht="19.899999999999999" customHeight="1">
      <c r="B101" s="109"/>
      <c r="D101" s="110" t="s">
        <v>229</v>
      </c>
      <c r="E101" s="111"/>
      <c r="F101" s="111"/>
      <c r="G101" s="111"/>
      <c r="H101" s="111"/>
      <c r="I101" s="111"/>
      <c r="J101" s="112">
        <f>J130</f>
        <v>0</v>
      </c>
      <c r="L101" s="109"/>
    </row>
    <row r="102" spans="2:47" s="9" customFormat="1" ht="19.899999999999999" customHeight="1">
      <c r="B102" s="109"/>
      <c r="D102" s="110" t="s">
        <v>230</v>
      </c>
      <c r="E102" s="111"/>
      <c r="F102" s="111"/>
      <c r="G102" s="111"/>
      <c r="H102" s="111"/>
      <c r="I102" s="111"/>
      <c r="J102" s="112">
        <f>J161</f>
        <v>0</v>
      </c>
      <c r="L102" s="109"/>
    </row>
    <row r="103" spans="2:47" s="9" customFormat="1" ht="19.899999999999999" customHeight="1">
      <c r="B103" s="109"/>
      <c r="D103" s="110" t="s">
        <v>231</v>
      </c>
      <c r="E103" s="111"/>
      <c r="F103" s="111"/>
      <c r="G103" s="111"/>
      <c r="H103" s="111"/>
      <c r="I103" s="111"/>
      <c r="J103" s="112">
        <f>J173</f>
        <v>0</v>
      </c>
      <c r="L103" s="109"/>
    </row>
    <row r="104" spans="2:47" s="1" customFormat="1" ht="21.75" customHeight="1">
      <c r="B104" s="29"/>
      <c r="L104" s="29"/>
    </row>
    <row r="105" spans="2:47" s="1" customFormat="1" ht="7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29"/>
    </row>
    <row r="109" spans="2:47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9"/>
    </row>
    <row r="110" spans="2:47" s="1" customFormat="1" ht="25" customHeight="1">
      <c r="B110" s="29"/>
      <c r="C110" s="21" t="s">
        <v>124</v>
      </c>
      <c r="L110" s="29"/>
    </row>
    <row r="111" spans="2:47" s="1" customFormat="1" ht="7" customHeight="1">
      <c r="B111" s="29"/>
      <c r="L111" s="29"/>
    </row>
    <row r="112" spans="2:47" s="1" customFormat="1" ht="12" customHeight="1">
      <c r="B112" s="29"/>
      <c r="C112" s="26" t="s">
        <v>14</v>
      </c>
      <c r="L112" s="29"/>
    </row>
    <row r="113" spans="2:65" s="1" customFormat="1" ht="16.5" customHeight="1">
      <c r="B113" s="29"/>
      <c r="E113" s="233" t="str">
        <f>E7</f>
        <v>Rehabilitačně-relaxační zahrada Nemocnice Strakonice, a.s.</v>
      </c>
      <c r="F113" s="234"/>
      <c r="G113" s="234"/>
      <c r="H113" s="234"/>
      <c r="L113" s="29"/>
    </row>
    <row r="114" spans="2:65" ht="12" customHeight="1">
      <c r="B114" s="20"/>
      <c r="C114" s="26" t="s">
        <v>112</v>
      </c>
      <c r="L114" s="20"/>
    </row>
    <row r="115" spans="2:65" s="1" customFormat="1" ht="16.5" customHeight="1">
      <c r="B115" s="29"/>
      <c r="E115" s="233" t="s">
        <v>226</v>
      </c>
      <c r="F115" s="232"/>
      <c r="G115" s="232"/>
      <c r="H115" s="232"/>
      <c r="L115" s="29"/>
    </row>
    <row r="116" spans="2:65" s="1" customFormat="1" ht="12" customHeight="1">
      <c r="B116" s="29"/>
      <c r="C116" s="26" t="s">
        <v>227</v>
      </c>
      <c r="L116" s="29"/>
    </row>
    <row r="117" spans="2:65" s="1" customFormat="1" ht="16.5" customHeight="1">
      <c r="B117" s="29"/>
      <c r="E117" s="223" t="str">
        <f>E11</f>
        <v>SO 02 A - Zpevněné plochy</v>
      </c>
      <c r="F117" s="232"/>
      <c r="G117" s="232"/>
      <c r="H117" s="232"/>
      <c r="L117" s="29"/>
    </row>
    <row r="118" spans="2:65" s="1" customFormat="1" ht="7" customHeight="1">
      <c r="B118" s="29"/>
      <c r="L118" s="29"/>
    </row>
    <row r="119" spans="2:65" s="1" customFormat="1" ht="12" customHeight="1">
      <c r="B119" s="29"/>
      <c r="C119" s="26" t="s">
        <v>18</v>
      </c>
      <c r="F119" s="24" t="str">
        <f>F14</f>
        <v>k.ú. Strakonice</v>
      </c>
      <c r="I119" s="26" t="s">
        <v>20</v>
      </c>
      <c r="J119" s="49" t="str">
        <f>IF(J14="","",J14)</f>
        <v>20. 11. 2022</v>
      </c>
      <c r="L119" s="29"/>
    </row>
    <row r="120" spans="2:65" s="1" customFormat="1" ht="7" customHeight="1">
      <c r="B120" s="29"/>
      <c r="L120" s="29"/>
    </row>
    <row r="121" spans="2:65" s="1" customFormat="1" ht="40.15" customHeight="1">
      <c r="B121" s="29"/>
      <c r="C121" s="26" t="s">
        <v>22</v>
      </c>
      <c r="F121" s="24" t="str">
        <f>E17</f>
        <v>Nemocnice Strakonice,a.s., Radomyšlská 336, 386 29</v>
      </c>
      <c r="I121" s="26" t="s">
        <v>30</v>
      </c>
      <c r="J121" s="27" t="str">
        <f>E23</f>
        <v>Atelier Gaia - L. Langová, Polská 4, 669 02 Znojmo</v>
      </c>
      <c r="L121" s="29"/>
    </row>
    <row r="122" spans="2:65" s="1" customFormat="1" ht="25.75" customHeight="1">
      <c r="B122" s="29"/>
      <c r="C122" s="26" t="s">
        <v>28</v>
      </c>
      <c r="F122" s="24" t="str">
        <f>IF(E20="","",E20)</f>
        <v xml:space="preserve"> </v>
      </c>
      <c r="I122" s="26" t="s">
        <v>35</v>
      </c>
      <c r="J122" s="27" t="str">
        <f>E26</f>
        <v>Ing. Petr Pelikán, Ph.D.</v>
      </c>
      <c r="L122" s="29"/>
    </row>
    <row r="123" spans="2:65" s="1" customFormat="1" ht="10.4" customHeight="1">
      <c r="B123" s="29"/>
      <c r="L123" s="29"/>
    </row>
    <row r="124" spans="2:65" s="10" customFormat="1" ht="29.25" customHeight="1">
      <c r="B124" s="113"/>
      <c r="C124" s="114" t="s">
        <v>125</v>
      </c>
      <c r="D124" s="115" t="s">
        <v>63</v>
      </c>
      <c r="E124" s="115" t="s">
        <v>59</v>
      </c>
      <c r="F124" s="115" t="s">
        <v>60</v>
      </c>
      <c r="G124" s="115" t="s">
        <v>126</v>
      </c>
      <c r="H124" s="115" t="s">
        <v>127</v>
      </c>
      <c r="I124" s="115" t="s">
        <v>128</v>
      </c>
      <c r="J124" s="116" t="s">
        <v>119</v>
      </c>
      <c r="K124" s="117" t="s">
        <v>129</v>
      </c>
      <c r="L124" s="113"/>
      <c r="M124" s="56" t="s">
        <v>1</v>
      </c>
      <c r="N124" s="57" t="s">
        <v>42</v>
      </c>
      <c r="O124" s="57" t="s">
        <v>130</v>
      </c>
      <c r="P124" s="57" t="s">
        <v>131</v>
      </c>
      <c r="Q124" s="57" t="s">
        <v>132</v>
      </c>
      <c r="R124" s="57" t="s">
        <v>133</v>
      </c>
      <c r="S124" s="57" t="s">
        <v>134</v>
      </c>
      <c r="T124" s="58" t="s">
        <v>135</v>
      </c>
    </row>
    <row r="125" spans="2:65" s="1" customFormat="1" ht="22.9" customHeight="1">
      <c r="B125" s="29"/>
      <c r="C125" s="61" t="s">
        <v>136</v>
      </c>
      <c r="J125" s="118">
        <f>BK125</f>
        <v>0</v>
      </c>
      <c r="L125" s="29"/>
      <c r="M125" s="59"/>
      <c r="N125" s="50"/>
      <c r="O125" s="50"/>
      <c r="P125" s="119">
        <f>P126</f>
        <v>755.17311700000005</v>
      </c>
      <c r="Q125" s="50"/>
      <c r="R125" s="119">
        <f>R126</f>
        <v>154.03856000000002</v>
      </c>
      <c r="S125" s="50"/>
      <c r="T125" s="120">
        <f>T126</f>
        <v>0</v>
      </c>
      <c r="AT125" s="17" t="s">
        <v>77</v>
      </c>
      <c r="AU125" s="17" t="s">
        <v>121</v>
      </c>
      <c r="BK125" s="121">
        <f>BK126</f>
        <v>0</v>
      </c>
    </row>
    <row r="126" spans="2:65" s="11" customFormat="1" ht="25.9" customHeight="1">
      <c r="B126" s="122"/>
      <c r="D126" s="123" t="s">
        <v>77</v>
      </c>
      <c r="E126" s="124" t="s">
        <v>137</v>
      </c>
      <c r="F126" s="124" t="s">
        <v>138</v>
      </c>
      <c r="J126" s="125">
        <f>BK126</f>
        <v>0</v>
      </c>
      <c r="L126" s="122"/>
      <c r="M126" s="126"/>
      <c r="P126" s="127">
        <f>P127+P130+P161+P173</f>
        <v>755.17311700000005</v>
      </c>
      <c r="R126" s="127">
        <f>R127+R130+R161+R173</f>
        <v>154.03856000000002</v>
      </c>
      <c r="T126" s="128">
        <f>T127+T130+T161+T173</f>
        <v>0</v>
      </c>
      <c r="AR126" s="123" t="s">
        <v>86</v>
      </c>
      <c r="AT126" s="129" t="s">
        <v>77</v>
      </c>
      <c r="AU126" s="129" t="s">
        <v>78</v>
      </c>
      <c r="AY126" s="123" t="s">
        <v>139</v>
      </c>
      <c r="BK126" s="130">
        <f>BK127+BK130+BK161+BK173</f>
        <v>0</v>
      </c>
    </row>
    <row r="127" spans="2:65" s="11" customFormat="1" ht="22.9" customHeight="1">
      <c r="B127" s="122"/>
      <c r="D127" s="123" t="s">
        <v>77</v>
      </c>
      <c r="E127" s="131" t="s">
        <v>86</v>
      </c>
      <c r="F127" s="131" t="s">
        <v>140</v>
      </c>
      <c r="J127" s="132">
        <f>BK127</f>
        <v>0</v>
      </c>
      <c r="L127" s="122"/>
      <c r="M127" s="126"/>
      <c r="P127" s="127">
        <f>SUM(P128:P129)</f>
        <v>18.032</v>
      </c>
      <c r="R127" s="127">
        <f>SUM(R128:R129)</f>
        <v>0</v>
      </c>
      <c r="T127" s="128">
        <f>SUM(T128:T129)</f>
        <v>0</v>
      </c>
      <c r="AR127" s="123" t="s">
        <v>86</v>
      </c>
      <c r="AT127" s="129" t="s">
        <v>77</v>
      </c>
      <c r="AU127" s="129" t="s">
        <v>86</v>
      </c>
      <c r="AY127" s="123" t="s">
        <v>139</v>
      </c>
      <c r="BK127" s="130">
        <f>SUM(BK128:BK129)</f>
        <v>0</v>
      </c>
    </row>
    <row r="128" spans="2:65" s="1" customFormat="1" ht="33" customHeight="1">
      <c r="B128" s="133"/>
      <c r="C128" s="134" t="s">
        <v>86</v>
      </c>
      <c r="D128" s="134" t="s">
        <v>141</v>
      </c>
      <c r="E128" s="135" t="s">
        <v>232</v>
      </c>
      <c r="F128" s="136" t="s">
        <v>233</v>
      </c>
      <c r="G128" s="137" t="s">
        <v>144</v>
      </c>
      <c r="H128" s="138">
        <v>644</v>
      </c>
      <c r="I128" s="139"/>
      <c r="J128" s="139">
        <f>ROUND(I128*H128,2)</f>
        <v>0</v>
      </c>
      <c r="K128" s="140"/>
      <c r="L128" s="29"/>
      <c r="M128" s="141" t="s">
        <v>1</v>
      </c>
      <c r="N128" s="142" t="s">
        <v>43</v>
      </c>
      <c r="O128" s="143">
        <v>2.8000000000000001E-2</v>
      </c>
      <c r="P128" s="143">
        <f>O128*H128</f>
        <v>18.032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145</v>
      </c>
      <c r="AT128" s="145" t="s">
        <v>141</v>
      </c>
      <c r="AU128" s="145" t="s">
        <v>88</v>
      </c>
      <c r="AY128" s="17" t="s">
        <v>139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145</v>
      </c>
      <c r="BM128" s="145" t="s">
        <v>234</v>
      </c>
    </row>
    <row r="129" spans="2:65" s="12" customFormat="1">
      <c r="B129" s="147"/>
      <c r="D129" s="148" t="s">
        <v>147</v>
      </c>
      <c r="E129" s="149" t="s">
        <v>1</v>
      </c>
      <c r="F129" s="150" t="s">
        <v>235</v>
      </c>
      <c r="H129" s="151">
        <v>644</v>
      </c>
      <c r="L129" s="147"/>
      <c r="M129" s="152"/>
      <c r="T129" s="153"/>
      <c r="AT129" s="149" t="s">
        <v>147</v>
      </c>
      <c r="AU129" s="149" t="s">
        <v>88</v>
      </c>
      <c r="AV129" s="12" t="s">
        <v>88</v>
      </c>
      <c r="AW129" s="12" t="s">
        <v>34</v>
      </c>
      <c r="AX129" s="12" t="s">
        <v>86</v>
      </c>
      <c r="AY129" s="149" t="s">
        <v>139</v>
      </c>
    </row>
    <row r="130" spans="2:65" s="11" customFormat="1" ht="22.9" customHeight="1">
      <c r="B130" s="122"/>
      <c r="D130" s="123" t="s">
        <v>77</v>
      </c>
      <c r="E130" s="131" t="s">
        <v>168</v>
      </c>
      <c r="F130" s="131" t="s">
        <v>236</v>
      </c>
      <c r="J130" s="132">
        <f>BK130</f>
        <v>0</v>
      </c>
      <c r="L130" s="122"/>
      <c r="M130" s="126"/>
      <c r="P130" s="127">
        <f>SUM(P131:P160)</f>
        <v>270.59100000000007</v>
      </c>
      <c r="R130" s="127">
        <f>SUM(R131:R160)</f>
        <v>84.752040000000022</v>
      </c>
      <c r="T130" s="128">
        <f>SUM(T131:T160)</f>
        <v>0</v>
      </c>
      <c r="AR130" s="123" t="s">
        <v>86</v>
      </c>
      <c r="AT130" s="129" t="s">
        <v>77</v>
      </c>
      <c r="AU130" s="129" t="s">
        <v>86</v>
      </c>
      <c r="AY130" s="123" t="s">
        <v>139</v>
      </c>
      <c r="BK130" s="130">
        <f>SUM(BK131:BK160)</f>
        <v>0</v>
      </c>
    </row>
    <row r="131" spans="2:65" s="1" customFormat="1" ht="44.25" customHeight="1">
      <c r="B131" s="133"/>
      <c r="C131" s="134" t="s">
        <v>88</v>
      </c>
      <c r="D131" s="134" t="s">
        <v>141</v>
      </c>
      <c r="E131" s="135" t="s">
        <v>237</v>
      </c>
      <c r="F131" s="136" t="s">
        <v>238</v>
      </c>
      <c r="G131" s="137" t="s">
        <v>144</v>
      </c>
      <c r="H131" s="138">
        <v>239.8</v>
      </c>
      <c r="I131" s="139"/>
      <c r="J131" s="139">
        <f>ROUND(I131*H131,2)</f>
        <v>0</v>
      </c>
      <c r="K131" s="140"/>
      <c r="L131" s="29"/>
      <c r="M131" s="141" t="s">
        <v>1</v>
      </c>
      <c r="N131" s="142" t="s">
        <v>43</v>
      </c>
      <c r="O131" s="143">
        <v>2.5000000000000001E-2</v>
      </c>
      <c r="P131" s="143">
        <f>O131*H131</f>
        <v>5.995000000000001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145</v>
      </c>
      <c r="AT131" s="145" t="s">
        <v>141</v>
      </c>
      <c r="AU131" s="145" t="s">
        <v>88</v>
      </c>
      <c r="AY131" s="17" t="s">
        <v>139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145</v>
      </c>
      <c r="BM131" s="145" t="s">
        <v>239</v>
      </c>
    </row>
    <row r="132" spans="2:65" s="12" customFormat="1">
      <c r="B132" s="147"/>
      <c r="D132" s="148" t="s">
        <v>147</v>
      </c>
      <c r="E132" s="149" t="s">
        <v>1</v>
      </c>
      <c r="F132" s="150" t="s">
        <v>240</v>
      </c>
      <c r="H132" s="151">
        <v>239.8</v>
      </c>
      <c r="L132" s="147"/>
      <c r="M132" s="152"/>
      <c r="T132" s="153"/>
      <c r="AT132" s="149" t="s">
        <v>147</v>
      </c>
      <c r="AU132" s="149" t="s">
        <v>88</v>
      </c>
      <c r="AV132" s="12" t="s">
        <v>88</v>
      </c>
      <c r="AW132" s="12" t="s">
        <v>34</v>
      </c>
      <c r="AX132" s="12" t="s">
        <v>86</v>
      </c>
      <c r="AY132" s="149" t="s">
        <v>139</v>
      </c>
    </row>
    <row r="133" spans="2:65" s="1" customFormat="1" ht="44.25" customHeight="1">
      <c r="B133" s="133"/>
      <c r="C133" s="134" t="s">
        <v>158</v>
      </c>
      <c r="D133" s="134" t="s">
        <v>141</v>
      </c>
      <c r="E133" s="135" t="s">
        <v>241</v>
      </c>
      <c r="F133" s="136" t="s">
        <v>242</v>
      </c>
      <c r="G133" s="137" t="s">
        <v>144</v>
      </c>
      <c r="H133" s="138">
        <v>261.60000000000002</v>
      </c>
      <c r="I133" s="139"/>
      <c r="J133" s="139">
        <f>ROUND(I133*H133,2)</f>
        <v>0</v>
      </c>
      <c r="K133" s="140"/>
      <c r="L133" s="29"/>
      <c r="M133" s="141" t="s">
        <v>1</v>
      </c>
      <c r="N133" s="142" t="s">
        <v>43</v>
      </c>
      <c r="O133" s="143">
        <v>2.7E-2</v>
      </c>
      <c r="P133" s="143">
        <f>O133*H133</f>
        <v>7.0632000000000001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145</v>
      </c>
      <c r="AT133" s="145" t="s">
        <v>141</v>
      </c>
      <c r="AU133" s="145" t="s">
        <v>88</v>
      </c>
      <c r="AY133" s="17" t="s">
        <v>139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86</v>
      </c>
      <c r="BK133" s="146">
        <f>ROUND(I133*H133,2)</f>
        <v>0</v>
      </c>
      <c r="BL133" s="17" t="s">
        <v>145</v>
      </c>
      <c r="BM133" s="145" t="s">
        <v>243</v>
      </c>
    </row>
    <row r="134" spans="2:65" s="12" customFormat="1">
      <c r="B134" s="147"/>
      <c r="D134" s="148" t="s">
        <v>147</v>
      </c>
      <c r="E134" s="149" t="s">
        <v>1</v>
      </c>
      <c r="F134" s="150" t="s">
        <v>244</v>
      </c>
      <c r="H134" s="151">
        <v>261.60000000000002</v>
      </c>
      <c r="L134" s="147"/>
      <c r="M134" s="152"/>
      <c r="T134" s="153"/>
      <c r="AT134" s="149" t="s">
        <v>147</v>
      </c>
      <c r="AU134" s="149" t="s">
        <v>88</v>
      </c>
      <c r="AV134" s="12" t="s">
        <v>88</v>
      </c>
      <c r="AW134" s="12" t="s">
        <v>34</v>
      </c>
      <c r="AX134" s="12" t="s">
        <v>86</v>
      </c>
      <c r="AY134" s="149" t="s">
        <v>139</v>
      </c>
    </row>
    <row r="135" spans="2:65" s="1" customFormat="1" ht="24.25" customHeight="1">
      <c r="B135" s="133"/>
      <c r="C135" s="134" t="s">
        <v>145</v>
      </c>
      <c r="D135" s="134" t="s">
        <v>141</v>
      </c>
      <c r="E135" s="135" t="s">
        <v>245</v>
      </c>
      <c r="F135" s="136" t="s">
        <v>246</v>
      </c>
      <c r="G135" s="137" t="s">
        <v>144</v>
      </c>
      <c r="H135" s="138">
        <v>213.15</v>
      </c>
      <c r="I135" s="139"/>
      <c r="J135" s="139">
        <f>ROUND(I135*H135,2)</f>
        <v>0</v>
      </c>
      <c r="K135" s="140"/>
      <c r="L135" s="29"/>
      <c r="M135" s="141" t="s">
        <v>1</v>
      </c>
      <c r="N135" s="142" t="s">
        <v>43</v>
      </c>
      <c r="O135" s="143">
        <v>0.02</v>
      </c>
      <c r="P135" s="143">
        <f>O135*H135</f>
        <v>4.2629999999999999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145</v>
      </c>
      <c r="AT135" s="145" t="s">
        <v>141</v>
      </c>
      <c r="AU135" s="145" t="s">
        <v>88</v>
      </c>
      <c r="AY135" s="17" t="s">
        <v>139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145</v>
      </c>
      <c r="BM135" s="145" t="s">
        <v>247</v>
      </c>
    </row>
    <row r="136" spans="2:65" s="1" customFormat="1" ht="108">
      <c r="B136" s="29"/>
      <c r="D136" s="148" t="s">
        <v>248</v>
      </c>
      <c r="F136" s="169" t="s">
        <v>249</v>
      </c>
      <c r="L136" s="29"/>
      <c r="M136" s="170"/>
      <c r="T136" s="53"/>
      <c r="AT136" s="17" t="s">
        <v>248</v>
      </c>
      <c r="AU136" s="17" t="s">
        <v>88</v>
      </c>
    </row>
    <row r="137" spans="2:65" s="12" customFormat="1">
      <c r="B137" s="147"/>
      <c r="D137" s="148" t="s">
        <v>147</v>
      </c>
      <c r="E137" s="149" t="s">
        <v>1</v>
      </c>
      <c r="F137" s="150" t="s">
        <v>250</v>
      </c>
      <c r="H137" s="151">
        <v>213.15</v>
      </c>
      <c r="L137" s="147"/>
      <c r="M137" s="152"/>
      <c r="T137" s="153"/>
      <c r="AT137" s="149" t="s">
        <v>147</v>
      </c>
      <c r="AU137" s="149" t="s">
        <v>88</v>
      </c>
      <c r="AV137" s="12" t="s">
        <v>88</v>
      </c>
      <c r="AW137" s="12" t="s">
        <v>34</v>
      </c>
      <c r="AX137" s="12" t="s">
        <v>86</v>
      </c>
      <c r="AY137" s="149" t="s">
        <v>139</v>
      </c>
    </row>
    <row r="138" spans="2:65" s="1" customFormat="1" ht="24.25" customHeight="1">
      <c r="B138" s="133"/>
      <c r="C138" s="134" t="s">
        <v>168</v>
      </c>
      <c r="D138" s="134" t="s">
        <v>141</v>
      </c>
      <c r="E138" s="135" t="s">
        <v>251</v>
      </c>
      <c r="F138" s="136" t="s">
        <v>252</v>
      </c>
      <c r="G138" s="137" t="s">
        <v>144</v>
      </c>
      <c r="H138" s="138">
        <v>644</v>
      </c>
      <c r="I138" s="139"/>
      <c r="J138" s="139">
        <f>ROUND(I138*H138,2)</f>
        <v>0</v>
      </c>
      <c r="K138" s="140"/>
      <c r="L138" s="29"/>
      <c r="M138" s="141" t="s">
        <v>1</v>
      </c>
      <c r="N138" s="142" t="s">
        <v>43</v>
      </c>
      <c r="O138" s="143">
        <v>2.5999999999999999E-2</v>
      </c>
      <c r="P138" s="143">
        <f>O138*H138</f>
        <v>16.744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145</v>
      </c>
      <c r="AT138" s="145" t="s">
        <v>141</v>
      </c>
      <c r="AU138" s="145" t="s">
        <v>88</v>
      </c>
      <c r="AY138" s="17" t="s">
        <v>139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86</v>
      </c>
      <c r="BK138" s="146">
        <f>ROUND(I138*H138,2)</f>
        <v>0</v>
      </c>
      <c r="BL138" s="17" t="s">
        <v>145</v>
      </c>
      <c r="BM138" s="145" t="s">
        <v>253</v>
      </c>
    </row>
    <row r="139" spans="2:65" s="12" customFormat="1">
      <c r="B139" s="147"/>
      <c r="D139" s="148" t="s">
        <v>147</v>
      </c>
      <c r="E139" s="149" t="s">
        <v>1</v>
      </c>
      <c r="F139" s="150" t="s">
        <v>254</v>
      </c>
      <c r="H139" s="151">
        <v>644</v>
      </c>
      <c r="L139" s="147"/>
      <c r="M139" s="152"/>
      <c r="T139" s="153"/>
      <c r="AT139" s="149" t="s">
        <v>147</v>
      </c>
      <c r="AU139" s="149" t="s">
        <v>88</v>
      </c>
      <c r="AV139" s="12" t="s">
        <v>88</v>
      </c>
      <c r="AW139" s="12" t="s">
        <v>34</v>
      </c>
      <c r="AX139" s="12" t="s">
        <v>86</v>
      </c>
      <c r="AY139" s="149" t="s">
        <v>139</v>
      </c>
    </row>
    <row r="140" spans="2:65" s="1" customFormat="1" ht="24.25" customHeight="1">
      <c r="B140" s="133"/>
      <c r="C140" s="134" t="s">
        <v>173</v>
      </c>
      <c r="D140" s="134" t="s">
        <v>141</v>
      </c>
      <c r="E140" s="135" t="s">
        <v>255</v>
      </c>
      <c r="F140" s="136" t="s">
        <v>256</v>
      </c>
      <c r="G140" s="137" t="s">
        <v>144</v>
      </c>
      <c r="H140" s="138">
        <v>228.8</v>
      </c>
      <c r="I140" s="139"/>
      <c r="J140" s="139">
        <f>ROUND(I140*H140,2)</f>
        <v>0</v>
      </c>
      <c r="K140" s="140"/>
      <c r="L140" s="29"/>
      <c r="M140" s="141" t="s">
        <v>1</v>
      </c>
      <c r="N140" s="142" t="s">
        <v>43</v>
      </c>
      <c r="O140" s="143">
        <v>3.3000000000000002E-2</v>
      </c>
      <c r="P140" s="143">
        <f>O140*H140</f>
        <v>7.5504000000000007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145</v>
      </c>
      <c r="AT140" s="145" t="s">
        <v>141</v>
      </c>
      <c r="AU140" s="145" t="s">
        <v>88</v>
      </c>
      <c r="AY140" s="17" t="s">
        <v>139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145</v>
      </c>
      <c r="BM140" s="145" t="s">
        <v>257</v>
      </c>
    </row>
    <row r="141" spans="2:65" s="1" customFormat="1" ht="18">
      <c r="B141" s="29"/>
      <c r="D141" s="148" t="s">
        <v>248</v>
      </c>
      <c r="F141" s="169" t="s">
        <v>258</v>
      </c>
      <c r="L141" s="29"/>
      <c r="M141" s="170"/>
      <c r="T141" s="53"/>
      <c r="AT141" s="17" t="s">
        <v>248</v>
      </c>
      <c r="AU141" s="17" t="s">
        <v>88</v>
      </c>
    </row>
    <row r="142" spans="2:65" s="12" customFormat="1">
      <c r="B142" s="147"/>
      <c r="D142" s="148" t="s">
        <v>147</v>
      </c>
      <c r="E142" s="149" t="s">
        <v>1</v>
      </c>
      <c r="F142" s="150" t="s">
        <v>259</v>
      </c>
      <c r="H142" s="151">
        <v>228.8</v>
      </c>
      <c r="L142" s="147"/>
      <c r="M142" s="152"/>
      <c r="T142" s="153"/>
      <c r="AT142" s="149" t="s">
        <v>147</v>
      </c>
      <c r="AU142" s="149" t="s">
        <v>88</v>
      </c>
      <c r="AV142" s="12" t="s">
        <v>88</v>
      </c>
      <c r="AW142" s="12" t="s">
        <v>34</v>
      </c>
      <c r="AX142" s="12" t="s">
        <v>86</v>
      </c>
      <c r="AY142" s="149" t="s">
        <v>139</v>
      </c>
    </row>
    <row r="143" spans="2:65" s="1" customFormat="1" ht="49.15" customHeight="1">
      <c r="B143" s="133"/>
      <c r="C143" s="134" t="s">
        <v>178</v>
      </c>
      <c r="D143" s="134" t="s">
        <v>141</v>
      </c>
      <c r="E143" s="135" t="s">
        <v>260</v>
      </c>
      <c r="F143" s="136" t="s">
        <v>261</v>
      </c>
      <c r="G143" s="137" t="s">
        <v>144</v>
      </c>
      <c r="H143" s="138">
        <v>0.6</v>
      </c>
      <c r="I143" s="139"/>
      <c r="J143" s="139">
        <f>ROUND(I143*H143,2)</f>
        <v>0</v>
      </c>
      <c r="K143" s="140"/>
      <c r="L143" s="29"/>
      <c r="M143" s="141" t="s">
        <v>1</v>
      </c>
      <c r="N143" s="142" t="s">
        <v>43</v>
      </c>
      <c r="O143" s="143">
        <v>0.183</v>
      </c>
      <c r="P143" s="143">
        <f>O143*H143</f>
        <v>0.10979999999999999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145</v>
      </c>
      <c r="AT143" s="145" t="s">
        <v>141</v>
      </c>
      <c r="AU143" s="145" t="s">
        <v>88</v>
      </c>
      <c r="AY143" s="17" t="s">
        <v>139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145</v>
      </c>
      <c r="BM143" s="145" t="s">
        <v>262</v>
      </c>
    </row>
    <row r="144" spans="2:65" s="12" customFormat="1">
      <c r="B144" s="147"/>
      <c r="D144" s="148" t="s">
        <v>147</v>
      </c>
      <c r="E144" s="149" t="s">
        <v>1</v>
      </c>
      <c r="F144" s="150" t="s">
        <v>263</v>
      </c>
      <c r="H144" s="151">
        <v>0.6</v>
      </c>
      <c r="L144" s="147"/>
      <c r="M144" s="152"/>
      <c r="T144" s="153"/>
      <c r="AT144" s="149" t="s">
        <v>147</v>
      </c>
      <c r="AU144" s="149" t="s">
        <v>88</v>
      </c>
      <c r="AV144" s="12" t="s">
        <v>88</v>
      </c>
      <c r="AW144" s="12" t="s">
        <v>34</v>
      </c>
      <c r="AX144" s="12" t="s">
        <v>86</v>
      </c>
      <c r="AY144" s="149" t="s">
        <v>139</v>
      </c>
    </row>
    <row r="145" spans="2:65" s="1" customFormat="1" ht="24.25" customHeight="1">
      <c r="B145" s="133"/>
      <c r="C145" s="134" t="s">
        <v>183</v>
      </c>
      <c r="D145" s="134" t="s">
        <v>141</v>
      </c>
      <c r="E145" s="135" t="s">
        <v>264</v>
      </c>
      <c r="F145" s="136" t="s">
        <v>265</v>
      </c>
      <c r="G145" s="137" t="s">
        <v>144</v>
      </c>
      <c r="H145" s="138">
        <v>0.6</v>
      </c>
      <c r="I145" s="139"/>
      <c r="J145" s="139">
        <f>ROUND(I145*H145,2)</f>
        <v>0</v>
      </c>
      <c r="K145" s="140"/>
      <c r="L145" s="29"/>
      <c r="M145" s="141" t="s">
        <v>1</v>
      </c>
      <c r="N145" s="142" t="s">
        <v>43</v>
      </c>
      <c r="O145" s="143">
        <v>4.0000000000000001E-3</v>
      </c>
      <c r="P145" s="143">
        <f>O145*H145</f>
        <v>2.3999999999999998E-3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145</v>
      </c>
      <c r="AT145" s="145" t="s">
        <v>141</v>
      </c>
      <c r="AU145" s="145" t="s">
        <v>88</v>
      </c>
      <c r="AY145" s="17" t="s">
        <v>139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145</v>
      </c>
      <c r="BM145" s="145" t="s">
        <v>266</v>
      </c>
    </row>
    <row r="146" spans="2:65" s="12" customFormat="1">
      <c r="B146" s="147"/>
      <c r="D146" s="148" t="s">
        <v>147</v>
      </c>
      <c r="E146" s="149" t="s">
        <v>1</v>
      </c>
      <c r="F146" s="150" t="s">
        <v>263</v>
      </c>
      <c r="H146" s="151">
        <v>0.6</v>
      </c>
      <c r="L146" s="147"/>
      <c r="M146" s="152"/>
      <c r="T146" s="153"/>
      <c r="AT146" s="149" t="s">
        <v>147</v>
      </c>
      <c r="AU146" s="149" t="s">
        <v>88</v>
      </c>
      <c r="AV146" s="12" t="s">
        <v>88</v>
      </c>
      <c r="AW146" s="12" t="s">
        <v>34</v>
      </c>
      <c r="AX146" s="12" t="s">
        <v>86</v>
      </c>
      <c r="AY146" s="149" t="s">
        <v>139</v>
      </c>
    </row>
    <row r="147" spans="2:65" s="1" customFormat="1" ht="24.25" customHeight="1">
      <c r="B147" s="133"/>
      <c r="C147" s="134" t="s">
        <v>188</v>
      </c>
      <c r="D147" s="134" t="s">
        <v>141</v>
      </c>
      <c r="E147" s="135" t="s">
        <v>267</v>
      </c>
      <c r="F147" s="136" t="s">
        <v>268</v>
      </c>
      <c r="G147" s="137" t="s">
        <v>144</v>
      </c>
      <c r="H147" s="138">
        <v>0.6</v>
      </c>
      <c r="I147" s="139"/>
      <c r="J147" s="139">
        <f>ROUND(I147*H147,2)</f>
        <v>0</v>
      </c>
      <c r="K147" s="140"/>
      <c r="L147" s="29"/>
      <c r="M147" s="141" t="s">
        <v>1</v>
      </c>
      <c r="N147" s="142" t="s">
        <v>43</v>
      </c>
      <c r="O147" s="143">
        <v>2E-3</v>
      </c>
      <c r="P147" s="143">
        <f>O147*H147</f>
        <v>1.1999999999999999E-3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145</v>
      </c>
      <c r="AT147" s="145" t="s">
        <v>141</v>
      </c>
      <c r="AU147" s="145" t="s">
        <v>88</v>
      </c>
      <c r="AY147" s="17" t="s">
        <v>139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145</v>
      </c>
      <c r="BM147" s="145" t="s">
        <v>269</v>
      </c>
    </row>
    <row r="148" spans="2:65" s="12" customFormat="1">
      <c r="B148" s="147"/>
      <c r="D148" s="148" t="s">
        <v>147</v>
      </c>
      <c r="E148" s="149" t="s">
        <v>1</v>
      </c>
      <c r="F148" s="150" t="s">
        <v>263</v>
      </c>
      <c r="H148" s="151">
        <v>0.6</v>
      </c>
      <c r="L148" s="147"/>
      <c r="M148" s="152"/>
      <c r="T148" s="153"/>
      <c r="AT148" s="149" t="s">
        <v>147</v>
      </c>
      <c r="AU148" s="149" t="s">
        <v>88</v>
      </c>
      <c r="AV148" s="12" t="s">
        <v>88</v>
      </c>
      <c r="AW148" s="12" t="s">
        <v>34</v>
      </c>
      <c r="AX148" s="12" t="s">
        <v>86</v>
      </c>
      <c r="AY148" s="149" t="s">
        <v>139</v>
      </c>
    </row>
    <row r="149" spans="2:65" s="1" customFormat="1" ht="44.25" customHeight="1">
      <c r="B149" s="133"/>
      <c r="C149" s="134" t="s">
        <v>193</v>
      </c>
      <c r="D149" s="134" t="s">
        <v>141</v>
      </c>
      <c r="E149" s="135" t="s">
        <v>270</v>
      </c>
      <c r="F149" s="136" t="s">
        <v>271</v>
      </c>
      <c r="G149" s="137" t="s">
        <v>144</v>
      </c>
      <c r="H149" s="138">
        <v>0.6</v>
      </c>
      <c r="I149" s="139"/>
      <c r="J149" s="139">
        <f>ROUND(I149*H149,2)</f>
        <v>0</v>
      </c>
      <c r="K149" s="140"/>
      <c r="L149" s="29"/>
      <c r="M149" s="141" t="s">
        <v>1</v>
      </c>
      <c r="N149" s="142" t="s">
        <v>43</v>
      </c>
      <c r="O149" s="143">
        <v>0.17</v>
      </c>
      <c r="P149" s="143">
        <f>O149*H149</f>
        <v>0.10200000000000001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145</v>
      </c>
      <c r="AT149" s="145" t="s">
        <v>141</v>
      </c>
      <c r="AU149" s="145" t="s">
        <v>88</v>
      </c>
      <c r="AY149" s="17" t="s">
        <v>139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145</v>
      </c>
      <c r="BM149" s="145" t="s">
        <v>272</v>
      </c>
    </row>
    <row r="150" spans="2:65" s="12" customFormat="1">
      <c r="B150" s="147"/>
      <c r="D150" s="148" t="s">
        <v>147</v>
      </c>
      <c r="E150" s="149" t="s">
        <v>1</v>
      </c>
      <c r="F150" s="150" t="s">
        <v>263</v>
      </c>
      <c r="H150" s="151">
        <v>0.6</v>
      </c>
      <c r="L150" s="147"/>
      <c r="M150" s="152"/>
      <c r="T150" s="153"/>
      <c r="AT150" s="149" t="s">
        <v>147</v>
      </c>
      <c r="AU150" s="149" t="s">
        <v>88</v>
      </c>
      <c r="AV150" s="12" t="s">
        <v>88</v>
      </c>
      <c r="AW150" s="12" t="s">
        <v>34</v>
      </c>
      <c r="AX150" s="12" t="s">
        <v>86</v>
      </c>
      <c r="AY150" s="149" t="s">
        <v>139</v>
      </c>
    </row>
    <row r="151" spans="2:65" s="1" customFormat="1" ht="55.5" customHeight="1">
      <c r="B151" s="133"/>
      <c r="C151" s="134" t="s">
        <v>199</v>
      </c>
      <c r="D151" s="134" t="s">
        <v>141</v>
      </c>
      <c r="E151" s="135" t="s">
        <v>273</v>
      </c>
      <c r="F151" s="136" t="s">
        <v>274</v>
      </c>
      <c r="G151" s="137" t="s">
        <v>144</v>
      </c>
      <c r="H151" s="138">
        <v>204</v>
      </c>
      <c r="I151" s="139"/>
      <c r="J151" s="139">
        <f>ROUND(I151*H151,2)</f>
        <v>0</v>
      </c>
      <c r="K151" s="140"/>
      <c r="L151" s="29"/>
      <c r="M151" s="141" t="s">
        <v>1</v>
      </c>
      <c r="N151" s="142" t="s">
        <v>43</v>
      </c>
      <c r="O151" s="143">
        <v>1.1060000000000001</v>
      </c>
      <c r="P151" s="143">
        <f>O151*H151</f>
        <v>225.62400000000002</v>
      </c>
      <c r="Q151" s="143">
        <v>0.1837</v>
      </c>
      <c r="R151" s="143">
        <f>Q151*H151</f>
        <v>37.474800000000002</v>
      </c>
      <c r="S151" s="143">
        <v>0</v>
      </c>
      <c r="T151" s="144">
        <f>S151*H151</f>
        <v>0</v>
      </c>
      <c r="AR151" s="145" t="s">
        <v>145</v>
      </c>
      <c r="AT151" s="145" t="s">
        <v>141</v>
      </c>
      <c r="AU151" s="145" t="s">
        <v>88</v>
      </c>
      <c r="AY151" s="17" t="s">
        <v>139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86</v>
      </c>
      <c r="BK151" s="146">
        <f>ROUND(I151*H151,2)</f>
        <v>0</v>
      </c>
      <c r="BL151" s="17" t="s">
        <v>145</v>
      </c>
      <c r="BM151" s="145" t="s">
        <v>275</v>
      </c>
    </row>
    <row r="152" spans="2:65" s="1" customFormat="1" ht="72">
      <c r="B152" s="29"/>
      <c r="D152" s="148" t="s">
        <v>248</v>
      </c>
      <c r="F152" s="169" t="s">
        <v>276</v>
      </c>
      <c r="L152" s="29"/>
      <c r="M152" s="170"/>
      <c r="T152" s="53"/>
      <c r="AT152" s="17" t="s">
        <v>248</v>
      </c>
      <c r="AU152" s="17" t="s">
        <v>88</v>
      </c>
    </row>
    <row r="153" spans="2:65" s="12" customFormat="1">
      <c r="B153" s="147"/>
      <c r="D153" s="148" t="s">
        <v>147</v>
      </c>
      <c r="E153" s="149" t="s">
        <v>1</v>
      </c>
      <c r="F153" s="150" t="s">
        <v>277</v>
      </c>
      <c r="H153" s="151">
        <v>204</v>
      </c>
      <c r="L153" s="147"/>
      <c r="M153" s="152"/>
      <c r="T153" s="153"/>
      <c r="AT153" s="149" t="s">
        <v>147</v>
      </c>
      <c r="AU153" s="149" t="s">
        <v>88</v>
      </c>
      <c r="AV153" s="12" t="s">
        <v>88</v>
      </c>
      <c r="AW153" s="12" t="s">
        <v>34</v>
      </c>
      <c r="AX153" s="12" t="s">
        <v>86</v>
      </c>
      <c r="AY153" s="149" t="s">
        <v>139</v>
      </c>
    </row>
    <row r="154" spans="2:65" s="1" customFormat="1" ht="16.5" customHeight="1">
      <c r="B154" s="133"/>
      <c r="C154" s="171" t="s">
        <v>204</v>
      </c>
      <c r="D154" s="171" t="s">
        <v>278</v>
      </c>
      <c r="E154" s="172" t="s">
        <v>279</v>
      </c>
      <c r="F154" s="173" t="s">
        <v>280</v>
      </c>
      <c r="G154" s="174" t="s">
        <v>144</v>
      </c>
      <c r="H154" s="175">
        <v>208.08</v>
      </c>
      <c r="I154" s="176"/>
      <c r="J154" s="176">
        <f>ROUND(I154*H154,2)</f>
        <v>0</v>
      </c>
      <c r="K154" s="177"/>
      <c r="L154" s="178"/>
      <c r="M154" s="179" t="s">
        <v>1</v>
      </c>
      <c r="N154" s="180" t="s">
        <v>43</v>
      </c>
      <c r="O154" s="143">
        <v>0</v>
      </c>
      <c r="P154" s="143">
        <f>O154*H154</f>
        <v>0</v>
      </c>
      <c r="Q154" s="143">
        <v>0.222</v>
      </c>
      <c r="R154" s="143">
        <f>Q154*H154</f>
        <v>46.193760000000005</v>
      </c>
      <c r="S154" s="143">
        <v>0</v>
      </c>
      <c r="T154" s="144">
        <f>S154*H154</f>
        <v>0</v>
      </c>
      <c r="AR154" s="145" t="s">
        <v>183</v>
      </c>
      <c r="AT154" s="145" t="s">
        <v>278</v>
      </c>
      <c r="AU154" s="145" t="s">
        <v>88</v>
      </c>
      <c r="AY154" s="17" t="s">
        <v>139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145</v>
      </c>
      <c r="BM154" s="145" t="s">
        <v>281</v>
      </c>
    </row>
    <row r="155" spans="2:65" s="12" customFormat="1">
      <c r="B155" s="147"/>
      <c r="D155" s="148" t="s">
        <v>147</v>
      </c>
      <c r="F155" s="150" t="s">
        <v>282</v>
      </c>
      <c r="H155" s="151">
        <v>208.08</v>
      </c>
      <c r="L155" s="147"/>
      <c r="M155" s="152"/>
      <c r="T155" s="153"/>
      <c r="AT155" s="149" t="s">
        <v>147</v>
      </c>
      <c r="AU155" s="149" t="s">
        <v>88</v>
      </c>
      <c r="AV155" s="12" t="s">
        <v>88</v>
      </c>
      <c r="AW155" s="12" t="s">
        <v>3</v>
      </c>
      <c r="AX155" s="12" t="s">
        <v>86</v>
      </c>
      <c r="AY155" s="149" t="s">
        <v>139</v>
      </c>
    </row>
    <row r="156" spans="2:65" s="1" customFormat="1" ht="78" customHeight="1">
      <c r="B156" s="133"/>
      <c r="C156" s="134" t="s">
        <v>209</v>
      </c>
      <c r="D156" s="134" t="s">
        <v>141</v>
      </c>
      <c r="E156" s="135" t="s">
        <v>283</v>
      </c>
      <c r="F156" s="136" t="s">
        <v>284</v>
      </c>
      <c r="G156" s="137" t="s">
        <v>144</v>
      </c>
      <c r="H156" s="138">
        <v>4</v>
      </c>
      <c r="I156" s="139"/>
      <c r="J156" s="139">
        <f>ROUND(I156*H156,2)</f>
        <v>0</v>
      </c>
      <c r="K156" s="140"/>
      <c r="L156" s="29"/>
      <c r="M156" s="141" t="s">
        <v>1</v>
      </c>
      <c r="N156" s="142" t="s">
        <v>43</v>
      </c>
      <c r="O156" s="143">
        <v>0.78400000000000003</v>
      </c>
      <c r="P156" s="143">
        <f>O156*H156</f>
        <v>3.1360000000000001</v>
      </c>
      <c r="Q156" s="143">
        <v>9.0620000000000006E-2</v>
      </c>
      <c r="R156" s="143">
        <f>Q156*H156</f>
        <v>0.36248000000000002</v>
      </c>
      <c r="S156" s="143">
        <v>0</v>
      </c>
      <c r="T156" s="144">
        <f>S156*H156</f>
        <v>0</v>
      </c>
      <c r="AR156" s="145" t="s">
        <v>145</v>
      </c>
      <c r="AT156" s="145" t="s">
        <v>141</v>
      </c>
      <c r="AU156" s="145" t="s">
        <v>88</v>
      </c>
      <c r="AY156" s="17" t="s">
        <v>139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145</v>
      </c>
      <c r="BM156" s="145" t="s">
        <v>285</v>
      </c>
    </row>
    <row r="157" spans="2:65" s="1" customFormat="1" ht="81">
      <c r="B157" s="29"/>
      <c r="D157" s="148" t="s">
        <v>248</v>
      </c>
      <c r="F157" s="169" t="s">
        <v>286</v>
      </c>
      <c r="L157" s="29"/>
      <c r="M157" s="170"/>
      <c r="T157" s="53"/>
      <c r="AT157" s="17" t="s">
        <v>248</v>
      </c>
      <c r="AU157" s="17" t="s">
        <v>88</v>
      </c>
    </row>
    <row r="158" spans="2:65" s="12" customFormat="1">
      <c r="B158" s="147"/>
      <c r="D158" s="148" t="s">
        <v>147</v>
      </c>
      <c r="E158" s="149" t="s">
        <v>1</v>
      </c>
      <c r="F158" s="150" t="s">
        <v>287</v>
      </c>
      <c r="H158" s="151">
        <v>4</v>
      </c>
      <c r="L158" s="147"/>
      <c r="M158" s="152"/>
      <c r="T158" s="153"/>
      <c r="AT158" s="149" t="s">
        <v>147</v>
      </c>
      <c r="AU158" s="149" t="s">
        <v>88</v>
      </c>
      <c r="AV158" s="12" t="s">
        <v>88</v>
      </c>
      <c r="AW158" s="12" t="s">
        <v>34</v>
      </c>
      <c r="AX158" s="12" t="s">
        <v>86</v>
      </c>
      <c r="AY158" s="149" t="s">
        <v>139</v>
      </c>
    </row>
    <row r="159" spans="2:65" s="1" customFormat="1" ht="24.25" customHeight="1">
      <c r="B159" s="133"/>
      <c r="C159" s="171" t="s">
        <v>213</v>
      </c>
      <c r="D159" s="171" t="s">
        <v>278</v>
      </c>
      <c r="E159" s="172" t="s">
        <v>288</v>
      </c>
      <c r="F159" s="173" t="s">
        <v>289</v>
      </c>
      <c r="G159" s="174" t="s">
        <v>144</v>
      </c>
      <c r="H159" s="175">
        <v>4.12</v>
      </c>
      <c r="I159" s="176"/>
      <c r="J159" s="176">
        <f>ROUND(I159*H159,2)</f>
        <v>0</v>
      </c>
      <c r="K159" s="177"/>
      <c r="L159" s="178"/>
      <c r="M159" s="179" t="s">
        <v>1</v>
      </c>
      <c r="N159" s="180" t="s">
        <v>43</v>
      </c>
      <c r="O159" s="143">
        <v>0</v>
      </c>
      <c r="P159" s="143">
        <f>O159*H159</f>
        <v>0</v>
      </c>
      <c r="Q159" s="143">
        <v>0.17499999999999999</v>
      </c>
      <c r="R159" s="143">
        <f>Q159*H159</f>
        <v>0.72099999999999997</v>
      </c>
      <c r="S159" s="143">
        <v>0</v>
      </c>
      <c r="T159" s="144">
        <f>S159*H159</f>
        <v>0</v>
      </c>
      <c r="AR159" s="145" t="s">
        <v>183</v>
      </c>
      <c r="AT159" s="145" t="s">
        <v>278</v>
      </c>
      <c r="AU159" s="145" t="s">
        <v>88</v>
      </c>
      <c r="AY159" s="17" t="s">
        <v>139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86</v>
      </c>
      <c r="BK159" s="146">
        <f>ROUND(I159*H159,2)</f>
        <v>0</v>
      </c>
      <c r="BL159" s="17" t="s">
        <v>145</v>
      </c>
      <c r="BM159" s="145" t="s">
        <v>290</v>
      </c>
    </row>
    <row r="160" spans="2:65" s="12" customFormat="1">
      <c r="B160" s="147"/>
      <c r="D160" s="148" t="s">
        <v>147</v>
      </c>
      <c r="F160" s="150" t="s">
        <v>291</v>
      </c>
      <c r="H160" s="151">
        <v>4.12</v>
      </c>
      <c r="L160" s="147"/>
      <c r="M160" s="152"/>
      <c r="T160" s="153"/>
      <c r="AT160" s="149" t="s">
        <v>147</v>
      </c>
      <c r="AU160" s="149" t="s">
        <v>88</v>
      </c>
      <c r="AV160" s="12" t="s">
        <v>88</v>
      </c>
      <c r="AW160" s="12" t="s">
        <v>3</v>
      </c>
      <c r="AX160" s="12" t="s">
        <v>86</v>
      </c>
      <c r="AY160" s="149" t="s">
        <v>139</v>
      </c>
    </row>
    <row r="161" spans="2:65" s="11" customFormat="1" ht="22.9" customHeight="1">
      <c r="B161" s="122"/>
      <c r="D161" s="123" t="s">
        <v>77</v>
      </c>
      <c r="E161" s="131" t="s">
        <v>188</v>
      </c>
      <c r="F161" s="131" t="s">
        <v>292</v>
      </c>
      <c r="J161" s="132">
        <f>BK161</f>
        <v>0</v>
      </c>
      <c r="L161" s="122"/>
      <c r="M161" s="126"/>
      <c r="P161" s="127">
        <f>SUM(P162:P172)</f>
        <v>158.01000000000002</v>
      </c>
      <c r="R161" s="127">
        <f>SUM(R162:R172)</f>
        <v>69.286519999999996</v>
      </c>
      <c r="T161" s="128">
        <f>SUM(T162:T172)</f>
        <v>0</v>
      </c>
      <c r="AR161" s="123" t="s">
        <v>86</v>
      </c>
      <c r="AT161" s="129" t="s">
        <v>77</v>
      </c>
      <c r="AU161" s="129" t="s">
        <v>86</v>
      </c>
      <c r="AY161" s="123" t="s">
        <v>139</v>
      </c>
      <c r="BK161" s="130">
        <f>SUM(BK162:BK172)</f>
        <v>0</v>
      </c>
    </row>
    <row r="162" spans="2:65" s="1" customFormat="1" ht="62.65" customHeight="1">
      <c r="B162" s="133"/>
      <c r="C162" s="134" t="s">
        <v>8</v>
      </c>
      <c r="D162" s="134" t="s">
        <v>141</v>
      </c>
      <c r="E162" s="135" t="s">
        <v>293</v>
      </c>
      <c r="F162" s="136" t="s">
        <v>294</v>
      </c>
      <c r="G162" s="137" t="s">
        <v>295</v>
      </c>
      <c r="H162" s="138">
        <v>610</v>
      </c>
      <c r="I162" s="139"/>
      <c r="J162" s="139">
        <f>ROUND(I162*H162,2)</f>
        <v>0</v>
      </c>
      <c r="K162" s="140"/>
      <c r="L162" s="29"/>
      <c r="M162" s="141" t="s">
        <v>1</v>
      </c>
      <c r="N162" s="142" t="s">
        <v>43</v>
      </c>
      <c r="O162" s="143">
        <v>0.11899999999999999</v>
      </c>
      <c r="P162" s="143">
        <f>O162*H162</f>
        <v>72.59</v>
      </c>
      <c r="Q162" s="143">
        <v>8.9779999999999999E-2</v>
      </c>
      <c r="R162" s="143">
        <f>Q162*H162</f>
        <v>54.765799999999999</v>
      </c>
      <c r="S162" s="143">
        <v>0</v>
      </c>
      <c r="T162" s="144">
        <f>S162*H162</f>
        <v>0</v>
      </c>
      <c r="AR162" s="145" t="s">
        <v>145</v>
      </c>
      <c r="AT162" s="145" t="s">
        <v>141</v>
      </c>
      <c r="AU162" s="145" t="s">
        <v>88</v>
      </c>
      <c r="AY162" s="17" t="s">
        <v>139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145</v>
      </c>
      <c r="BM162" s="145" t="s">
        <v>296</v>
      </c>
    </row>
    <row r="163" spans="2:65" s="12" customFormat="1">
      <c r="B163" s="147"/>
      <c r="D163" s="148" t="s">
        <v>147</v>
      </c>
      <c r="E163" s="149" t="s">
        <v>1</v>
      </c>
      <c r="F163" s="150" t="s">
        <v>297</v>
      </c>
      <c r="H163" s="151">
        <v>610</v>
      </c>
      <c r="L163" s="147"/>
      <c r="M163" s="152"/>
      <c r="T163" s="153"/>
      <c r="AT163" s="149" t="s">
        <v>147</v>
      </c>
      <c r="AU163" s="149" t="s">
        <v>88</v>
      </c>
      <c r="AV163" s="12" t="s">
        <v>88</v>
      </c>
      <c r="AW163" s="12" t="s">
        <v>34</v>
      </c>
      <c r="AX163" s="12" t="s">
        <v>86</v>
      </c>
      <c r="AY163" s="149" t="s">
        <v>139</v>
      </c>
    </row>
    <row r="164" spans="2:65" s="1" customFormat="1" ht="16.5" customHeight="1">
      <c r="B164" s="133"/>
      <c r="C164" s="171" t="s">
        <v>221</v>
      </c>
      <c r="D164" s="171" t="s">
        <v>278</v>
      </c>
      <c r="E164" s="172" t="s">
        <v>279</v>
      </c>
      <c r="F164" s="173" t="s">
        <v>280</v>
      </c>
      <c r="G164" s="174" t="s">
        <v>144</v>
      </c>
      <c r="H164" s="175">
        <v>61</v>
      </c>
      <c r="I164" s="176"/>
      <c r="J164" s="176">
        <f>ROUND(I164*H164,2)</f>
        <v>0</v>
      </c>
      <c r="K164" s="177"/>
      <c r="L164" s="178"/>
      <c r="M164" s="179" t="s">
        <v>1</v>
      </c>
      <c r="N164" s="180" t="s">
        <v>43</v>
      </c>
      <c r="O164" s="143">
        <v>0</v>
      </c>
      <c r="P164" s="143">
        <f>O164*H164</f>
        <v>0</v>
      </c>
      <c r="Q164" s="143">
        <v>0.222</v>
      </c>
      <c r="R164" s="143">
        <f>Q164*H164</f>
        <v>13.542</v>
      </c>
      <c r="S164" s="143">
        <v>0</v>
      </c>
      <c r="T164" s="144">
        <f>S164*H164</f>
        <v>0</v>
      </c>
      <c r="AR164" s="145" t="s">
        <v>183</v>
      </c>
      <c r="AT164" s="145" t="s">
        <v>278</v>
      </c>
      <c r="AU164" s="145" t="s">
        <v>88</v>
      </c>
      <c r="AY164" s="17" t="s">
        <v>139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145</v>
      </c>
      <c r="BM164" s="145" t="s">
        <v>298</v>
      </c>
    </row>
    <row r="165" spans="2:65" s="12" customFormat="1">
      <c r="B165" s="147"/>
      <c r="D165" s="148" t="s">
        <v>147</v>
      </c>
      <c r="F165" s="150" t="s">
        <v>299</v>
      </c>
      <c r="H165" s="151">
        <v>61</v>
      </c>
      <c r="L165" s="147"/>
      <c r="M165" s="152"/>
      <c r="T165" s="153"/>
      <c r="AT165" s="149" t="s">
        <v>147</v>
      </c>
      <c r="AU165" s="149" t="s">
        <v>88</v>
      </c>
      <c r="AV165" s="12" t="s">
        <v>88</v>
      </c>
      <c r="AW165" s="12" t="s">
        <v>3</v>
      </c>
      <c r="AX165" s="12" t="s">
        <v>86</v>
      </c>
      <c r="AY165" s="149" t="s">
        <v>139</v>
      </c>
    </row>
    <row r="166" spans="2:65" s="1" customFormat="1" ht="49.15" customHeight="1">
      <c r="B166" s="133"/>
      <c r="C166" s="134" t="s">
        <v>300</v>
      </c>
      <c r="D166" s="134" t="s">
        <v>141</v>
      </c>
      <c r="E166" s="135" t="s">
        <v>301</v>
      </c>
      <c r="F166" s="136" t="s">
        <v>302</v>
      </c>
      <c r="G166" s="137" t="s">
        <v>295</v>
      </c>
      <c r="H166" s="138">
        <v>4</v>
      </c>
      <c r="I166" s="139"/>
      <c r="J166" s="139">
        <f>ROUND(I166*H166,2)</f>
        <v>0</v>
      </c>
      <c r="K166" s="140"/>
      <c r="L166" s="29"/>
      <c r="M166" s="141" t="s">
        <v>1</v>
      </c>
      <c r="N166" s="142" t="s">
        <v>43</v>
      </c>
      <c r="O166" s="143">
        <v>0.23899999999999999</v>
      </c>
      <c r="P166" s="143">
        <f>O166*H166</f>
        <v>0.95599999999999996</v>
      </c>
      <c r="Q166" s="143">
        <v>0.1295</v>
      </c>
      <c r="R166" s="143">
        <f>Q166*H166</f>
        <v>0.51800000000000002</v>
      </c>
      <c r="S166" s="143">
        <v>0</v>
      </c>
      <c r="T166" s="144">
        <f>S166*H166</f>
        <v>0</v>
      </c>
      <c r="AR166" s="145" t="s">
        <v>145</v>
      </c>
      <c r="AT166" s="145" t="s">
        <v>141</v>
      </c>
      <c r="AU166" s="145" t="s">
        <v>88</v>
      </c>
      <c r="AY166" s="17" t="s">
        <v>139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145</v>
      </c>
      <c r="BM166" s="145" t="s">
        <v>303</v>
      </c>
    </row>
    <row r="167" spans="2:65" s="12" customFormat="1">
      <c r="B167" s="147"/>
      <c r="D167" s="148" t="s">
        <v>147</v>
      </c>
      <c r="E167" s="149" t="s">
        <v>1</v>
      </c>
      <c r="F167" s="150" t="s">
        <v>304</v>
      </c>
      <c r="H167" s="151">
        <v>4</v>
      </c>
      <c r="L167" s="147"/>
      <c r="M167" s="152"/>
      <c r="T167" s="153"/>
      <c r="AT167" s="149" t="s">
        <v>147</v>
      </c>
      <c r="AU167" s="149" t="s">
        <v>88</v>
      </c>
      <c r="AV167" s="12" t="s">
        <v>88</v>
      </c>
      <c r="AW167" s="12" t="s">
        <v>34</v>
      </c>
      <c r="AX167" s="12" t="s">
        <v>86</v>
      </c>
      <c r="AY167" s="149" t="s">
        <v>139</v>
      </c>
    </row>
    <row r="168" spans="2:65" s="1" customFormat="1" ht="16.5" customHeight="1">
      <c r="B168" s="133"/>
      <c r="C168" s="171" t="s">
        <v>305</v>
      </c>
      <c r="D168" s="171" t="s">
        <v>278</v>
      </c>
      <c r="E168" s="172" t="s">
        <v>306</v>
      </c>
      <c r="F168" s="173" t="s">
        <v>307</v>
      </c>
      <c r="G168" s="174" t="s">
        <v>295</v>
      </c>
      <c r="H168" s="175">
        <v>4</v>
      </c>
      <c r="I168" s="176"/>
      <c r="J168" s="176">
        <f>ROUND(I168*H168,2)</f>
        <v>0</v>
      </c>
      <c r="K168" s="177"/>
      <c r="L168" s="178"/>
      <c r="M168" s="179" t="s">
        <v>1</v>
      </c>
      <c r="N168" s="180" t="s">
        <v>43</v>
      </c>
      <c r="O168" s="143">
        <v>0</v>
      </c>
      <c r="P168" s="143">
        <f>O168*H168</f>
        <v>0</v>
      </c>
      <c r="Q168" s="143">
        <v>5.5E-2</v>
      </c>
      <c r="R168" s="143">
        <f>Q168*H168</f>
        <v>0.22</v>
      </c>
      <c r="S168" s="143">
        <v>0</v>
      </c>
      <c r="T168" s="144">
        <f>S168*H168</f>
        <v>0</v>
      </c>
      <c r="AR168" s="145" t="s">
        <v>183</v>
      </c>
      <c r="AT168" s="145" t="s">
        <v>278</v>
      </c>
      <c r="AU168" s="145" t="s">
        <v>88</v>
      </c>
      <c r="AY168" s="17" t="s">
        <v>139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145</v>
      </c>
      <c r="BM168" s="145" t="s">
        <v>308</v>
      </c>
    </row>
    <row r="169" spans="2:65" s="1" customFormat="1" ht="24.25" customHeight="1">
      <c r="B169" s="133"/>
      <c r="C169" s="134" t="s">
        <v>309</v>
      </c>
      <c r="D169" s="134" t="s">
        <v>141</v>
      </c>
      <c r="E169" s="135" t="s">
        <v>310</v>
      </c>
      <c r="F169" s="136" t="s">
        <v>311</v>
      </c>
      <c r="G169" s="137" t="s">
        <v>144</v>
      </c>
      <c r="H169" s="138">
        <v>644</v>
      </c>
      <c r="I169" s="139"/>
      <c r="J169" s="139">
        <f>ROUND(I169*H169,2)</f>
        <v>0</v>
      </c>
      <c r="K169" s="140"/>
      <c r="L169" s="29"/>
      <c r="M169" s="141" t="s">
        <v>1</v>
      </c>
      <c r="N169" s="142" t="s">
        <v>43</v>
      </c>
      <c r="O169" s="143">
        <v>0.13</v>
      </c>
      <c r="P169" s="143">
        <f>O169*H169</f>
        <v>83.72</v>
      </c>
      <c r="Q169" s="143">
        <v>3.6999999999999999E-4</v>
      </c>
      <c r="R169" s="143">
        <f>Q169*H169</f>
        <v>0.23827999999999999</v>
      </c>
      <c r="S169" s="143">
        <v>0</v>
      </c>
      <c r="T169" s="144">
        <f>S169*H169</f>
        <v>0</v>
      </c>
      <c r="AR169" s="145" t="s">
        <v>145</v>
      </c>
      <c r="AT169" s="145" t="s">
        <v>141</v>
      </c>
      <c r="AU169" s="145" t="s">
        <v>88</v>
      </c>
      <c r="AY169" s="17" t="s">
        <v>139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86</v>
      </c>
      <c r="BK169" s="146">
        <f>ROUND(I169*H169,2)</f>
        <v>0</v>
      </c>
      <c r="BL169" s="17" t="s">
        <v>145</v>
      </c>
      <c r="BM169" s="145" t="s">
        <v>312</v>
      </c>
    </row>
    <row r="170" spans="2:65" s="12" customFormat="1">
      <c r="B170" s="147"/>
      <c r="D170" s="148" t="s">
        <v>147</v>
      </c>
      <c r="E170" s="149" t="s">
        <v>1</v>
      </c>
      <c r="F170" s="150" t="s">
        <v>254</v>
      </c>
      <c r="H170" s="151">
        <v>644</v>
      </c>
      <c r="L170" s="147"/>
      <c r="M170" s="152"/>
      <c r="T170" s="153"/>
      <c r="AT170" s="149" t="s">
        <v>147</v>
      </c>
      <c r="AU170" s="149" t="s">
        <v>88</v>
      </c>
      <c r="AV170" s="12" t="s">
        <v>88</v>
      </c>
      <c r="AW170" s="12" t="s">
        <v>34</v>
      </c>
      <c r="AX170" s="12" t="s">
        <v>86</v>
      </c>
      <c r="AY170" s="149" t="s">
        <v>139</v>
      </c>
    </row>
    <row r="171" spans="2:65" s="1" customFormat="1" ht="62.65" customHeight="1">
      <c r="B171" s="133"/>
      <c r="C171" s="134" t="s">
        <v>313</v>
      </c>
      <c r="D171" s="134" t="s">
        <v>141</v>
      </c>
      <c r="E171" s="135" t="s">
        <v>314</v>
      </c>
      <c r="F171" s="136" t="s">
        <v>315</v>
      </c>
      <c r="G171" s="137" t="s">
        <v>295</v>
      </c>
      <c r="H171" s="138">
        <v>4</v>
      </c>
      <c r="I171" s="139"/>
      <c r="J171" s="139">
        <f>ROUND(I171*H171,2)</f>
        <v>0</v>
      </c>
      <c r="K171" s="140"/>
      <c r="L171" s="29"/>
      <c r="M171" s="141" t="s">
        <v>1</v>
      </c>
      <c r="N171" s="142" t="s">
        <v>43</v>
      </c>
      <c r="O171" s="143">
        <v>0.186</v>
      </c>
      <c r="P171" s="143">
        <f>O171*H171</f>
        <v>0.74399999999999999</v>
      </c>
      <c r="Q171" s="143">
        <v>6.0999999999999997E-4</v>
      </c>
      <c r="R171" s="143">
        <f>Q171*H171</f>
        <v>2.4399999999999999E-3</v>
      </c>
      <c r="S171" s="143">
        <v>0</v>
      </c>
      <c r="T171" s="144">
        <f>S171*H171</f>
        <v>0</v>
      </c>
      <c r="AR171" s="145" t="s">
        <v>145</v>
      </c>
      <c r="AT171" s="145" t="s">
        <v>141</v>
      </c>
      <c r="AU171" s="145" t="s">
        <v>88</v>
      </c>
      <c r="AY171" s="17" t="s">
        <v>139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86</v>
      </c>
      <c r="BK171" s="146">
        <f>ROUND(I171*H171,2)</f>
        <v>0</v>
      </c>
      <c r="BL171" s="17" t="s">
        <v>145</v>
      </c>
      <c r="BM171" s="145" t="s">
        <v>316</v>
      </c>
    </row>
    <row r="172" spans="2:65" s="12" customFormat="1">
      <c r="B172" s="147"/>
      <c r="D172" s="148" t="s">
        <v>147</v>
      </c>
      <c r="E172" s="149" t="s">
        <v>1</v>
      </c>
      <c r="F172" s="150" t="s">
        <v>317</v>
      </c>
      <c r="H172" s="151">
        <v>4</v>
      </c>
      <c r="L172" s="147"/>
      <c r="M172" s="152"/>
      <c r="T172" s="153"/>
      <c r="AT172" s="149" t="s">
        <v>147</v>
      </c>
      <c r="AU172" s="149" t="s">
        <v>88</v>
      </c>
      <c r="AV172" s="12" t="s">
        <v>88</v>
      </c>
      <c r="AW172" s="12" t="s">
        <v>34</v>
      </c>
      <c r="AX172" s="12" t="s">
        <v>86</v>
      </c>
      <c r="AY172" s="149" t="s">
        <v>139</v>
      </c>
    </row>
    <row r="173" spans="2:65" s="11" customFormat="1" ht="22.9" customHeight="1">
      <c r="B173" s="122"/>
      <c r="D173" s="123" t="s">
        <v>77</v>
      </c>
      <c r="E173" s="131" t="s">
        <v>318</v>
      </c>
      <c r="F173" s="131" t="s">
        <v>319</v>
      </c>
      <c r="J173" s="132">
        <f>BK173</f>
        <v>0</v>
      </c>
      <c r="L173" s="122"/>
      <c r="M173" s="126"/>
      <c r="P173" s="127">
        <f>P174</f>
        <v>308.54011700000001</v>
      </c>
      <c r="R173" s="127">
        <f>R174</f>
        <v>0</v>
      </c>
      <c r="T173" s="128">
        <f>T174</f>
        <v>0</v>
      </c>
      <c r="AR173" s="123" t="s">
        <v>86</v>
      </c>
      <c r="AT173" s="129" t="s">
        <v>77</v>
      </c>
      <c r="AU173" s="129" t="s">
        <v>86</v>
      </c>
      <c r="AY173" s="123" t="s">
        <v>139</v>
      </c>
      <c r="BK173" s="130">
        <f>BK174</f>
        <v>0</v>
      </c>
    </row>
    <row r="174" spans="2:65" s="1" customFormat="1" ht="24.25" customHeight="1">
      <c r="B174" s="133"/>
      <c r="C174" s="134" t="s">
        <v>7</v>
      </c>
      <c r="D174" s="134" t="s">
        <v>141</v>
      </c>
      <c r="E174" s="135" t="s">
        <v>320</v>
      </c>
      <c r="F174" s="136" t="s">
        <v>321</v>
      </c>
      <c r="G174" s="137" t="s">
        <v>196</v>
      </c>
      <c r="H174" s="138">
        <v>154.03899999999999</v>
      </c>
      <c r="I174" s="139"/>
      <c r="J174" s="139">
        <f>ROUND(I174*H174,2)</f>
        <v>0</v>
      </c>
      <c r="K174" s="140"/>
      <c r="L174" s="29"/>
      <c r="M174" s="181" t="s">
        <v>1</v>
      </c>
      <c r="N174" s="182" t="s">
        <v>43</v>
      </c>
      <c r="O174" s="183">
        <v>2.0030000000000001</v>
      </c>
      <c r="P174" s="183">
        <f>O174*H174</f>
        <v>308.54011700000001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AR174" s="145" t="s">
        <v>145</v>
      </c>
      <c r="AT174" s="145" t="s">
        <v>141</v>
      </c>
      <c r="AU174" s="145" t="s">
        <v>88</v>
      </c>
      <c r="AY174" s="17" t="s">
        <v>139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86</v>
      </c>
      <c r="BK174" s="146">
        <f>ROUND(I174*H174,2)</f>
        <v>0</v>
      </c>
      <c r="BL174" s="17" t="s">
        <v>145</v>
      </c>
      <c r="BM174" s="145" t="s">
        <v>322</v>
      </c>
    </row>
    <row r="175" spans="2:65" s="1" customFormat="1" ht="7" customHeight="1">
      <c r="B175" s="41"/>
      <c r="C175" s="42"/>
      <c r="D175" s="42"/>
      <c r="E175" s="42"/>
      <c r="F175" s="42"/>
      <c r="G175" s="42"/>
      <c r="H175" s="42"/>
      <c r="I175" s="42"/>
      <c r="J175" s="42"/>
      <c r="K175" s="42"/>
      <c r="L175" s="29"/>
    </row>
  </sheetData>
  <autoFilter ref="C124:K174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9"/>
  <sheetViews>
    <sheetView showGridLines="0" topLeftCell="A8" workbookViewId="0">
      <selection activeCell="E20" sqref="E20:H20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98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111</v>
      </c>
      <c r="L4" s="20"/>
      <c r="M4" s="90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3" t="str">
        <f>'Rekapitulace stavby'!K6</f>
        <v>Rehabilitačně-relaxační zahrada Nemocnice Strakonice, a.s.</v>
      </c>
      <c r="F7" s="234"/>
      <c r="G7" s="234"/>
      <c r="H7" s="234"/>
      <c r="L7" s="20"/>
    </row>
    <row r="8" spans="2:46" ht="12" customHeight="1">
      <c r="B8" s="20"/>
      <c r="D8" s="26" t="s">
        <v>112</v>
      </c>
      <c r="L8" s="20"/>
    </row>
    <row r="9" spans="2:46" s="1" customFormat="1" ht="16.5" customHeight="1">
      <c r="B9" s="29"/>
      <c r="E9" s="233" t="s">
        <v>226</v>
      </c>
      <c r="F9" s="232"/>
      <c r="G9" s="232"/>
      <c r="H9" s="232"/>
      <c r="L9" s="29"/>
    </row>
    <row r="10" spans="2:46" s="1" customFormat="1" ht="12" customHeight="1">
      <c r="B10" s="29"/>
      <c r="D10" s="26" t="s">
        <v>227</v>
      </c>
      <c r="L10" s="29"/>
    </row>
    <row r="11" spans="2:46" s="1" customFormat="1" ht="16.5" customHeight="1">
      <c r="B11" s="29"/>
      <c r="E11" s="223" t="s">
        <v>323</v>
      </c>
      <c r="F11" s="232"/>
      <c r="G11" s="232"/>
      <c r="H11" s="232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customHeight="1">
      <c r="B14" s="29"/>
      <c r="D14" s="26" t="s">
        <v>18</v>
      </c>
      <c r="F14" s="24" t="s">
        <v>114</v>
      </c>
      <c r="I14" s="26" t="s">
        <v>20</v>
      </c>
      <c r="J14" s="49" t="str">
        <f>'Rekapitulace stavby'!AN8</f>
        <v>20. 11. 2022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6" t="s">
        <v>22</v>
      </c>
      <c r="I16" s="26" t="s">
        <v>23</v>
      </c>
      <c r="J16" s="24" t="s">
        <v>24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27</v>
      </c>
      <c r="L17" s="29"/>
    </row>
    <row r="18" spans="2:12" s="1" customFormat="1" ht="7" customHeight="1">
      <c r="B18" s="29"/>
      <c r="L18" s="29"/>
    </row>
    <row r="19" spans="2:12" s="1" customFormat="1" ht="12" customHeight="1">
      <c r="B19" s="29"/>
      <c r="D19" s="26" t="s">
        <v>28</v>
      </c>
      <c r="I19" s="26" t="s">
        <v>23</v>
      </c>
      <c r="J19" s="24" t="str">
        <f>'Rekapitulace stavby'!AN13</f>
        <v>Vyplňte údaj</v>
      </c>
      <c r="L19" s="29"/>
    </row>
    <row r="20" spans="2:12" s="1" customFormat="1" ht="18" customHeight="1">
      <c r="B20" s="29"/>
      <c r="E20" s="203" t="str">
        <f>'Rekapitulace stavby'!E14</f>
        <v xml:space="preserve"> </v>
      </c>
      <c r="F20" s="203"/>
      <c r="G20" s="203"/>
      <c r="H20" s="203"/>
      <c r="I20" s="26" t="s">
        <v>26</v>
      </c>
      <c r="J20" s="24" t="str">
        <f>'Rekapitulace stavby'!AN14</f>
        <v>Vyplňte údaj</v>
      </c>
      <c r="L20" s="29"/>
    </row>
    <row r="21" spans="2:12" s="1" customFormat="1" ht="7" customHeight="1">
      <c r="B21" s="29"/>
      <c r="L21" s="29"/>
    </row>
    <row r="22" spans="2:12" s="1" customFormat="1" ht="12" customHeight="1">
      <c r="B22" s="29"/>
      <c r="D22" s="26" t="s">
        <v>30</v>
      </c>
      <c r="I22" s="26" t="s">
        <v>23</v>
      </c>
      <c r="J22" s="24" t="s">
        <v>31</v>
      </c>
      <c r="L22" s="29"/>
    </row>
    <row r="23" spans="2:12" s="1" customFormat="1" ht="18" customHeight="1">
      <c r="B23" s="29"/>
      <c r="E23" s="24" t="s">
        <v>32</v>
      </c>
      <c r="I23" s="26" t="s">
        <v>26</v>
      </c>
      <c r="J23" s="24" t="s">
        <v>33</v>
      </c>
      <c r="L23" s="29"/>
    </row>
    <row r="24" spans="2:12" s="1" customFormat="1" ht="7" customHeight="1">
      <c r="B24" s="29"/>
      <c r="L24" s="29"/>
    </row>
    <row r="25" spans="2:12" s="1" customFormat="1" ht="12" customHeight="1">
      <c r="B25" s="29"/>
      <c r="D25" s="26" t="s">
        <v>35</v>
      </c>
      <c r="I25" s="26" t="s">
        <v>23</v>
      </c>
      <c r="J25" s="24" t="s">
        <v>115</v>
      </c>
      <c r="L25" s="29"/>
    </row>
    <row r="26" spans="2:12" s="1" customFormat="1" ht="18" customHeight="1">
      <c r="B26" s="29"/>
      <c r="E26" s="24" t="s">
        <v>116</v>
      </c>
      <c r="I26" s="26" t="s">
        <v>26</v>
      </c>
      <c r="J26" s="24" t="s">
        <v>1</v>
      </c>
      <c r="L26" s="29"/>
    </row>
    <row r="27" spans="2:12" s="1" customFormat="1" ht="7" customHeight="1">
      <c r="B27" s="29"/>
      <c r="L27" s="29"/>
    </row>
    <row r="28" spans="2:12" s="1" customFormat="1" ht="12" customHeight="1">
      <c r="B28" s="29"/>
      <c r="D28" s="26" t="s">
        <v>37</v>
      </c>
      <c r="L28" s="29"/>
    </row>
    <row r="29" spans="2:12" s="7" customFormat="1" ht="16.5" customHeight="1">
      <c r="B29" s="91"/>
      <c r="E29" s="205" t="s">
        <v>1</v>
      </c>
      <c r="F29" s="205"/>
      <c r="G29" s="205"/>
      <c r="H29" s="205"/>
      <c r="L29" s="91"/>
    </row>
    <row r="30" spans="2:12" s="1" customFormat="1" ht="7" customHeight="1">
      <c r="B30" s="29"/>
      <c r="L30" s="29"/>
    </row>
    <row r="31" spans="2:12" s="1" customFormat="1" ht="7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4" customHeight="1">
      <c r="B32" s="29"/>
      <c r="D32" s="92" t="s">
        <v>38</v>
      </c>
      <c r="J32" s="63">
        <f>ROUND(J134, 2)</f>
        <v>0</v>
      </c>
      <c r="L32" s="29"/>
    </row>
    <row r="33" spans="2:12" s="1" customFormat="1" ht="7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5" customHeight="1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5" customHeight="1">
      <c r="B35" s="29"/>
      <c r="D35" s="52" t="s">
        <v>42</v>
      </c>
      <c r="E35" s="26" t="s">
        <v>43</v>
      </c>
      <c r="F35" s="83">
        <f>ROUND((SUM(BE134:BE278)),  2)</f>
        <v>0</v>
      </c>
      <c r="I35" s="93">
        <v>0.21</v>
      </c>
      <c r="J35" s="83">
        <f>ROUND(((SUM(BE134:BE278))*I35),  2)</f>
        <v>0</v>
      </c>
      <c r="L35" s="29"/>
    </row>
    <row r="36" spans="2:12" s="1" customFormat="1" ht="14.5" customHeight="1">
      <c r="B36" s="29"/>
      <c r="E36" s="26" t="s">
        <v>44</v>
      </c>
      <c r="F36" s="83">
        <f>ROUND((SUM(BF134:BF278)),  2)</f>
        <v>0</v>
      </c>
      <c r="I36" s="93">
        <v>0.15</v>
      </c>
      <c r="J36" s="83">
        <f>ROUND(((SUM(BF134:BF278))*I36),  2)</f>
        <v>0</v>
      </c>
      <c r="L36" s="29"/>
    </row>
    <row r="37" spans="2:12" s="1" customFormat="1" ht="14.5" hidden="1" customHeight="1">
      <c r="B37" s="29"/>
      <c r="E37" s="26" t="s">
        <v>45</v>
      </c>
      <c r="F37" s="83">
        <f>ROUND((SUM(BG134:BG278)),  2)</f>
        <v>0</v>
      </c>
      <c r="I37" s="93">
        <v>0.21</v>
      </c>
      <c r="J37" s="83">
        <f>0</f>
        <v>0</v>
      </c>
      <c r="L37" s="29"/>
    </row>
    <row r="38" spans="2:12" s="1" customFormat="1" ht="14.5" hidden="1" customHeight="1">
      <c r="B38" s="29"/>
      <c r="E38" s="26" t="s">
        <v>46</v>
      </c>
      <c r="F38" s="83">
        <f>ROUND((SUM(BH134:BH278)),  2)</f>
        <v>0</v>
      </c>
      <c r="I38" s="93">
        <v>0.15</v>
      </c>
      <c r="J38" s="83">
        <f>0</f>
        <v>0</v>
      </c>
      <c r="L38" s="29"/>
    </row>
    <row r="39" spans="2:12" s="1" customFormat="1" ht="14.5" hidden="1" customHeight="1">
      <c r="B39" s="29"/>
      <c r="E39" s="26" t="s">
        <v>47</v>
      </c>
      <c r="F39" s="83">
        <f>ROUND((SUM(BI134:BI278)),  2)</f>
        <v>0</v>
      </c>
      <c r="I39" s="93">
        <v>0</v>
      </c>
      <c r="J39" s="83">
        <f>0</f>
        <v>0</v>
      </c>
      <c r="L39" s="29"/>
    </row>
    <row r="40" spans="2:12" s="1" customFormat="1" ht="7" customHeight="1">
      <c r="B40" s="29"/>
      <c r="L40" s="29"/>
    </row>
    <row r="41" spans="2:12" s="1" customFormat="1" ht="25.4" customHeight="1">
      <c r="B41" s="29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29"/>
    </row>
    <row r="42" spans="2:12" s="1" customFormat="1" ht="14.5" customHeight="1">
      <c r="B42" s="29"/>
      <c r="L42" s="29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29"/>
      <c r="D61" s="40" t="s">
        <v>53</v>
      </c>
      <c r="E61" s="31"/>
      <c r="F61" s="100" t="s">
        <v>54</v>
      </c>
      <c r="G61" s="40" t="s">
        <v>53</v>
      </c>
      <c r="H61" s="31"/>
      <c r="I61" s="31"/>
      <c r="J61" s="101" t="s">
        <v>54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29"/>
      <c r="D76" s="40" t="s">
        <v>53</v>
      </c>
      <c r="E76" s="31"/>
      <c r="F76" s="100" t="s">
        <v>54</v>
      </c>
      <c r="G76" s="40" t="s">
        <v>53</v>
      </c>
      <c r="H76" s="31"/>
      <c r="I76" s="31"/>
      <c r="J76" s="101" t="s">
        <v>54</v>
      </c>
      <c r="K76" s="31"/>
      <c r="L76" s="29"/>
    </row>
    <row r="77" spans="2:12" s="1" customFormat="1" ht="14.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7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5" customHeight="1">
      <c r="B82" s="29"/>
      <c r="C82" s="21" t="s">
        <v>117</v>
      </c>
      <c r="L82" s="29"/>
    </row>
    <row r="83" spans="2:12" s="1" customFormat="1" ht="7" customHeight="1">
      <c r="B83" s="29"/>
      <c r="L83" s="29"/>
    </row>
    <row r="84" spans="2:12" s="1" customFormat="1" ht="12" customHeight="1">
      <c r="B84" s="29"/>
      <c r="C84" s="26" t="s">
        <v>14</v>
      </c>
      <c r="L84" s="29"/>
    </row>
    <row r="85" spans="2:12" s="1" customFormat="1" ht="16.5" customHeight="1">
      <c r="B85" s="29"/>
      <c r="E85" s="233" t="str">
        <f>E7</f>
        <v>Rehabilitačně-relaxační zahrada Nemocnice Strakonice, a.s.</v>
      </c>
      <c r="F85" s="234"/>
      <c r="G85" s="234"/>
      <c r="H85" s="234"/>
      <c r="L85" s="29"/>
    </row>
    <row r="86" spans="2:12" ht="12" customHeight="1">
      <c r="B86" s="20"/>
      <c r="C86" s="26" t="s">
        <v>112</v>
      </c>
      <c r="L86" s="20"/>
    </row>
    <row r="87" spans="2:12" s="1" customFormat="1" ht="16.5" customHeight="1">
      <c r="B87" s="29"/>
      <c r="E87" s="233" t="s">
        <v>226</v>
      </c>
      <c r="F87" s="232"/>
      <c r="G87" s="232"/>
      <c r="H87" s="232"/>
      <c r="L87" s="29"/>
    </row>
    <row r="88" spans="2:12" s="1" customFormat="1" ht="12" customHeight="1">
      <c r="B88" s="29"/>
      <c r="C88" s="26" t="s">
        <v>227</v>
      </c>
      <c r="L88" s="29"/>
    </row>
    <row r="89" spans="2:12" s="1" customFormat="1" ht="16.5" customHeight="1">
      <c r="B89" s="29"/>
      <c r="E89" s="223" t="str">
        <f>E11</f>
        <v>SO 02 B - Vodní prvek</v>
      </c>
      <c r="F89" s="232"/>
      <c r="G89" s="232"/>
      <c r="H89" s="232"/>
      <c r="L89" s="29"/>
    </row>
    <row r="90" spans="2:12" s="1" customFormat="1" ht="7" customHeight="1">
      <c r="B90" s="29"/>
      <c r="L90" s="29"/>
    </row>
    <row r="91" spans="2:12" s="1" customFormat="1" ht="12" customHeight="1">
      <c r="B91" s="29"/>
      <c r="C91" s="26" t="s">
        <v>18</v>
      </c>
      <c r="F91" s="24" t="str">
        <f>F14</f>
        <v>k.ú. Strakonice</v>
      </c>
      <c r="I91" s="26" t="s">
        <v>20</v>
      </c>
      <c r="J91" s="49" t="str">
        <f>IF(J14="","",J14)</f>
        <v>20. 11. 2022</v>
      </c>
      <c r="L91" s="29"/>
    </row>
    <row r="92" spans="2:12" s="1" customFormat="1" ht="7" customHeight="1">
      <c r="B92" s="29"/>
      <c r="L92" s="29"/>
    </row>
    <row r="93" spans="2:12" s="1" customFormat="1" ht="40.15" customHeight="1">
      <c r="B93" s="29"/>
      <c r="C93" s="26" t="s">
        <v>22</v>
      </c>
      <c r="F93" s="24" t="str">
        <f>E17</f>
        <v>Nemocnice Strakonice,a.s., Radomyšlská 336, 386 29</v>
      </c>
      <c r="I93" s="26" t="s">
        <v>30</v>
      </c>
      <c r="J93" s="27" t="str">
        <f>E23</f>
        <v>Atelier Gaia - L. Langová, Polská 4, 669 02 Znojmo</v>
      </c>
      <c r="L93" s="29"/>
    </row>
    <row r="94" spans="2:12" s="1" customFormat="1" ht="25.75" customHeight="1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Ing. Petr Pelikán, Ph.D.</v>
      </c>
      <c r="L94" s="29"/>
    </row>
    <row r="95" spans="2:12" s="1" customFormat="1" ht="10.4" customHeight="1">
      <c r="B95" s="29"/>
      <c r="L95" s="29"/>
    </row>
    <row r="96" spans="2:12" s="1" customFormat="1" ht="29.25" customHeight="1">
      <c r="B96" s="29"/>
      <c r="C96" s="102" t="s">
        <v>118</v>
      </c>
      <c r="D96" s="94"/>
      <c r="E96" s="94"/>
      <c r="F96" s="94"/>
      <c r="G96" s="94"/>
      <c r="H96" s="94"/>
      <c r="I96" s="94"/>
      <c r="J96" s="103" t="s">
        <v>119</v>
      </c>
      <c r="K96" s="94"/>
      <c r="L96" s="29"/>
    </row>
    <row r="97" spans="2:47" s="1" customFormat="1" ht="10.4" customHeight="1">
      <c r="B97" s="29"/>
      <c r="L97" s="29"/>
    </row>
    <row r="98" spans="2:47" s="1" customFormat="1" ht="22.9" customHeight="1">
      <c r="B98" s="29"/>
      <c r="C98" s="104" t="s">
        <v>120</v>
      </c>
      <c r="J98" s="63">
        <f>J134</f>
        <v>0</v>
      </c>
      <c r="L98" s="29"/>
      <c r="AU98" s="17" t="s">
        <v>121</v>
      </c>
    </row>
    <row r="99" spans="2:47" s="8" customFormat="1" ht="25" customHeight="1">
      <c r="B99" s="105"/>
      <c r="D99" s="106" t="s">
        <v>122</v>
      </c>
      <c r="E99" s="107"/>
      <c r="F99" s="107"/>
      <c r="G99" s="107"/>
      <c r="H99" s="107"/>
      <c r="I99" s="107"/>
      <c r="J99" s="108">
        <f>J135</f>
        <v>0</v>
      </c>
      <c r="L99" s="105"/>
    </row>
    <row r="100" spans="2:47" s="9" customFormat="1" ht="19.899999999999999" customHeight="1">
      <c r="B100" s="109"/>
      <c r="D100" s="110" t="s">
        <v>123</v>
      </c>
      <c r="E100" s="111"/>
      <c r="F100" s="111"/>
      <c r="G100" s="111"/>
      <c r="H100" s="111"/>
      <c r="I100" s="111"/>
      <c r="J100" s="112">
        <f>J136</f>
        <v>0</v>
      </c>
      <c r="L100" s="109"/>
    </row>
    <row r="101" spans="2:47" s="9" customFormat="1" ht="19.899999999999999" customHeight="1">
      <c r="B101" s="109"/>
      <c r="D101" s="110" t="s">
        <v>324</v>
      </c>
      <c r="E101" s="111"/>
      <c r="F101" s="111"/>
      <c r="G101" s="111"/>
      <c r="H101" s="111"/>
      <c r="I101" s="111"/>
      <c r="J101" s="112">
        <f>J151</f>
        <v>0</v>
      </c>
      <c r="L101" s="109"/>
    </row>
    <row r="102" spans="2:47" s="9" customFormat="1" ht="19.899999999999999" customHeight="1">
      <c r="B102" s="109"/>
      <c r="D102" s="110" t="s">
        <v>325</v>
      </c>
      <c r="E102" s="111"/>
      <c r="F102" s="111"/>
      <c r="G102" s="111"/>
      <c r="H102" s="111"/>
      <c r="I102" s="111"/>
      <c r="J102" s="112">
        <f>J186</f>
        <v>0</v>
      </c>
      <c r="L102" s="109"/>
    </row>
    <row r="103" spans="2:47" s="9" customFormat="1" ht="19.899999999999999" customHeight="1">
      <c r="B103" s="109"/>
      <c r="D103" s="110" t="s">
        <v>326</v>
      </c>
      <c r="E103" s="111"/>
      <c r="F103" s="111"/>
      <c r="G103" s="111"/>
      <c r="H103" s="111"/>
      <c r="I103" s="111"/>
      <c r="J103" s="112">
        <f>J204</f>
        <v>0</v>
      </c>
      <c r="L103" s="109"/>
    </row>
    <row r="104" spans="2:47" s="9" customFormat="1" ht="19.899999999999999" customHeight="1">
      <c r="B104" s="109"/>
      <c r="D104" s="110" t="s">
        <v>327</v>
      </c>
      <c r="E104" s="111"/>
      <c r="F104" s="111"/>
      <c r="G104" s="111"/>
      <c r="H104" s="111"/>
      <c r="I104" s="111"/>
      <c r="J104" s="112">
        <f>J207</f>
        <v>0</v>
      </c>
      <c r="L104" s="109"/>
    </row>
    <row r="105" spans="2:47" s="9" customFormat="1" ht="19.899999999999999" customHeight="1">
      <c r="B105" s="109"/>
      <c r="D105" s="110" t="s">
        <v>230</v>
      </c>
      <c r="E105" s="111"/>
      <c r="F105" s="111"/>
      <c r="G105" s="111"/>
      <c r="H105" s="111"/>
      <c r="I105" s="111"/>
      <c r="J105" s="112">
        <f>J215</f>
        <v>0</v>
      </c>
      <c r="L105" s="109"/>
    </row>
    <row r="106" spans="2:47" s="9" customFormat="1" ht="19.899999999999999" customHeight="1">
      <c r="B106" s="109"/>
      <c r="D106" s="110" t="s">
        <v>231</v>
      </c>
      <c r="E106" s="111"/>
      <c r="F106" s="111"/>
      <c r="G106" s="111"/>
      <c r="H106" s="111"/>
      <c r="I106" s="111"/>
      <c r="J106" s="112">
        <f>J218</f>
        <v>0</v>
      </c>
      <c r="L106" s="109"/>
    </row>
    <row r="107" spans="2:47" s="8" customFormat="1" ht="25" customHeight="1">
      <c r="B107" s="105"/>
      <c r="D107" s="106" t="s">
        <v>328</v>
      </c>
      <c r="E107" s="107"/>
      <c r="F107" s="107"/>
      <c r="G107" s="107"/>
      <c r="H107" s="107"/>
      <c r="I107" s="107"/>
      <c r="J107" s="108">
        <f>J220</f>
        <v>0</v>
      </c>
      <c r="L107" s="105"/>
    </row>
    <row r="108" spans="2:47" s="9" customFormat="1" ht="19.899999999999999" customHeight="1">
      <c r="B108" s="109"/>
      <c r="D108" s="110" t="s">
        <v>329</v>
      </c>
      <c r="E108" s="111"/>
      <c r="F108" s="111"/>
      <c r="G108" s="111"/>
      <c r="H108" s="111"/>
      <c r="I108" s="111"/>
      <c r="J108" s="112">
        <f>J221</f>
        <v>0</v>
      </c>
      <c r="L108" s="109"/>
    </row>
    <row r="109" spans="2:47" s="9" customFormat="1" ht="19.899999999999999" customHeight="1">
      <c r="B109" s="109"/>
      <c r="D109" s="110" t="s">
        <v>330</v>
      </c>
      <c r="E109" s="111"/>
      <c r="F109" s="111"/>
      <c r="G109" s="111"/>
      <c r="H109" s="111"/>
      <c r="I109" s="111"/>
      <c r="J109" s="112">
        <f>J239</f>
        <v>0</v>
      </c>
      <c r="L109" s="109"/>
    </row>
    <row r="110" spans="2:47" s="9" customFormat="1" ht="19.899999999999999" customHeight="1">
      <c r="B110" s="109"/>
      <c r="D110" s="110" t="s">
        <v>331</v>
      </c>
      <c r="E110" s="111"/>
      <c r="F110" s="111"/>
      <c r="G110" s="111"/>
      <c r="H110" s="111"/>
      <c r="I110" s="111"/>
      <c r="J110" s="112">
        <f>J246</f>
        <v>0</v>
      </c>
      <c r="L110" s="109"/>
    </row>
    <row r="111" spans="2:47" s="9" customFormat="1" ht="19.899999999999999" customHeight="1">
      <c r="B111" s="109"/>
      <c r="D111" s="110" t="s">
        <v>332</v>
      </c>
      <c r="E111" s="111"/>
      <c r="F111" s="111"/>
      <c r="G111" s="111"/>
      <c r="H111" s="111"/>
      <c r="I111" s="111"/>
      <c r="J111" s="112">
        <f>J260</f>
        <v>0</v>
      </c>
      <c r="L111" s="109"/>
    </row>
    <row r="112" spans="2:47" s="9" customFormat="1" ht="19.899999999999999" customHeight="1">
      <c r="B112" s="109"/>
      <c r="D112" s="110" t="s">
        <v>333</v>
      </c>
      <c r="E112" s="111"/>
      <c r="F112" s="111"/>
      <c r="G112" s="111"/>
      <c r="H112" s="111"/>
      <c r="I112" s="111"/>
      <c r="J112" s="112">
        <f>J269</f>
        <v>0</v>
      </c>
      <c r="L112" s="109"/>
    </row>
    <row r="113" spans="2:12" s="1" customFormat="1" ht="21.75" customHeight="1">
      <c r="B113" s="29"/>
      <c r="L113" s="29"/>
    </row>
    <row r="114" spans="2:12" s="1" customFormat="1" ht="7" customHeight="1"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29"/>
    </row>
    <row r="118" spans="2:12" s="1" customFormat="1" ht="7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29"/>
    </row>
    <row r="119" spans="2:12" s="1" customFormat="1" ht="25" customHeight="1">
      <c r="B119" s="29"/>
      <c r="C119" s="21" t="s">
        <v>124</v>
      </c>
      <c r="L119" s="29"/>
    </row>
    <row r="120" spans="2:12" s="1" customFormat="1" ht="7" customHeight="1">
      <c r="B120" s="29"/>
      <c r="L120" s="29"/>
    </row>
    <row r="121" spans="2:12" s="1" customFormat="1" ht="12" customHeight="1">
      <c r="B121" s="29"/>
      <c r="C121" s="26" t="s">
        <v>14</v>
      </c>
      <c r="L121" s="29"/>
    </row>
    <row r="122" spans="2:12" s="1" customFormat="1" ht="16.5" customHeight="1">
      <c r="B122" s="29"/>
      <c r="E122" s="233" t="str">
        <f>E7</f>
        <v>Rehabilitačně-relaxační zahrada Nemocnice Strakonice, a.s.</v>
      </c>
      <c r="F122" s="234"/>
      <c r="G122" s="234"/>
      <c r="H122" s="234"/>
      <c r="L122" s="29"/>
    </row>
    <row r="123" spans="2:12" ht="12" customHeight="1">
      <c r="B123" s="20"/>
      <c r="C123" s="26" t="s">
        <v>112</v>
      </c>
      <c r="L123" s="20"/>
    </row>
    <row r="124" spans="2:12" s="1" customFormat="1" ht="16.5" customHeight="1">
      <c r="B124" s="29"/>
      <c r="E124" s="233" t="s">
        <v>226</v>
      </c>
      <c r="F124" s="232"/>
      <c r="G124" s="232"/>
      <c r="H124" s="232"/>
      <c r="L124" s="29"/>
    </row>
    <row r="125" spans="2:12" s="1" customFormat="1" ht="12" customHeight="1">
      <c r="B125" s="29"/>
      <c r="C125" s="26" t="s">
        <v>227</v>
      </c>
      <c r="L125" s="29"/>
    </row>
    <row r="126" spans="2:12" s="1" customFormat="1" ht="16.5" customHeight="1">
      <c r="B126" s="29"/>
      <c r="E126" s="223" t="str">
        <f>E11</f>
        <v>SO 02 B - Vodní prvek</v>
      </c>
      <c r="F126" s="232"/>
      <c r="G126" s="232"/>
      <c r="H126" s="232"/>
      <c r="L126" s="29"/>
    </row>
    <row r="127" spans="2:12" s="1" customFormat="1" ht="7" customHeight="1">
      <c r="B127" s="29"/>
      <c r="L127" s="29"/>
    </row>
    <row r="128" spans="2:12" s="1" customFormat="1" ht="12" customHeight="1">
      <c r="B128" s="29"/>
      <c r="C128" s="26" t="s">
        <v>18</v>
      </c>
      <c r="F128" s="24" t="str">
        <f>F14</f>
        <v>k.ú. Strakonice</v>
      </c>
      <c r="I128" s="26" t="s">
        <v>20</v>
      </c>
      <c r="J128" s="49" t="str">
        <f>IF(J14="","",J14)</f>
        <v>20. 11. 2022</v>
      </c>
      <c r="L128" s="29"/>
    </row>
    <row r="129" spans="2:65" s="1" customFormat="1" ht="7" customHeight="1">
      <c r="B129" s="29"/>
      <c r="L129" s="29"/>
    </row>
    <row r="130" spans="2:65" s="1" customFormat="1" ht="40.15" customHeight="1">
      <c r="B130" s="29"/>
      <c r="C130" s="26" t="s">
        <v>22</v>
      </c>
      <c r="F130" s="24" t="str">
        <f>E17</f>
        <v>Nemocnice Strakonice,a.s., Radomyšlská 336, 386 29</v>
      </c>
      <c r="I130" s="26" t="s">
        <v>30</v>
      </c>
      <c r="J130" s="27" t="str">
        <f>E23</f>
        <v>Atelier Gaia - L. Langová, Polská 4, 669 02 Znojmo</v>
      </c>
      <c r="L130" s="29"/>
    </row>
    <row r="131" spans="2:65" s="1" customFormat="1" ht="25.75" customHeight="1">
      <c r="B131" s="29"/>
      <c r="C131" s="26" t="s">
        <v>28</v>
      </c>
      <c r="F131" s="24" t="str">
        <f>IF(E20="","",E20)</f>
        <v xml:space="preserve"> </v>
      </c>
      <c r="I131" s="26" t="s">
        <v>35</v>
      </c>
      <c r="J131" s="27" t="str">
        <f>E26</f>
        <v>Ing. Petr Pelikán, Ph.D.</v>
      </c>
      <c r="L131" s="29"/>
    </row>
    <row r="132" spans="2:65" s="1" customFormat="1" ht="10.4" customHeight="1">
      <c r="B132" s="29"/>
      <c r="L132" s="29"/>
    </row>
    <row r="133" spans="2:65" s="10" customFormat="1" ht="29.25" customHeight="1">
      <c r="B133" s="113"/>
      <c r="C133" s="114" t="s">
        <v>125</v>
      </c>
      <c r="D133" s="115" t="s">
        <v>63</v>
      </c>
      <c r="E133" s="115" t="s">
        <v>59</v>
      </c>
      <c r="F133" s="115" t="s">
        <v>60</v>
      </c>
      <c r="G133" s="115" t="s">
        <v>126</v>
      </c>
      <c r="H133" s="115" t="s">
        <v>127</v>
      </c>
      <c r="I133" s="115" t="s">
        <v>128</v>
      </c>
      <c r="J133" s="116" t="s">
        <v>119</v>
      </c>
      <c r="K133" s="117" t="s">
        <v>129</v>
      </c>
      <c r="L133" s="113"/>
      <c r="M133" s="56" t="s">
        <v>1</v>
      </c>
      <c r="N133" s="57" t="s">
        <v>42</v>
      </c>
      <c r="O133" s="57" t="s">
        <v>130</v>
      </c>
      <c r="P133" s="57" t="s">
        <v>131</v>
      </c>
      <c r="Q133" s="57" t="s">
        <v>132</v>
      </c>
      <c r="R133" s="57" t="s">
        <v>133</v>
      </c>
      <c r="S133" s="57" t="s">
        <v>134</v>
      </c>
      <c r="T133" s="58" t="s">
        <v>135</v>
      </c>
    </row>
    <row r="134" spans="2:65" s="1" customFormat="1" ht="22.9" customHeight="1">
      <c r="B134" s="29"/>
      <c r="C134" s="61" t="s">
        <v>136</v>
      </c>
      <c r="J134" s="118">
        <f>BK134</f>
        <v>0</v>
      </c>
      <c r="L134" s="29"/>
      <c r="M134" s="59"/>
      <c r="N134" s="50"/>
      <c r="O134" s="50"/>
      <c r="P134" s="119">
        <f>P135+P220</f>
        <v>327.07173</v>
      </c>
      <c r="Q134" s="50"/>
      <c r="R134" s="119">
        <f>R135+R220</f>
        <v>46.798936510000004</v>
      </c>
      <c r="S134" s="50"/>
      <c r="T134" s="120">
        <f>T135+T220</f>
        <v>0</v>
      </c>
      <c r="AT134" s="17" t="s">
        <v>77</v>
      </c>
      <c r="AU134" s="17" t="s">
        <v>121</v>
      </c>
      <c r="BK134" s="121">
        <f>BK135+BK220</f>
        <v>0</v>
      </c>
    </row>
    <row r="135" spans="2:65" s="11" customFormat="1" ht="25.9" customHeight="1">
      <c r="B135" s="122"/>
      <c r="D135" s="123" t="s">
        <v>77</v>
      </c>
      <c r="E135" s="124" t="s">
        <v>137</v>
      </c>
      <c r="F135" s="124" t="s">
        <v>138</v>
      </c>
      <c r="J135" s="125">
        <f>BK135</f>
        <v>0</v>
      </c>
      <c r="L135" s="122"/>
      <c r="M135" s="126"/>
      <c r="P135" s="127">
        <f>P136+P151+P186+P204+P207+P215+P218</f>
        <v>234.31993</v>
      </c>
      <c r="R135" s="127">
        <f>R136+R151+R186+R204+R207+R215+R218</f>
        <v>39.810132190000004</v>
      </c>
      <c r="T135" s="128">
        <f>T136+T151+T186+T204+T207+T215+T218</f>
        <v>0</v>
      </c>
      <c r="AR135" s="123" t="s">
        <v>86</v>
      </c>
      <c r="AT135" s="129" t="s">
        <v>77</v>
      </c>
      <c r="AU135" s="129" t="s">
        <v>78</v>
      </c>
      <c r="AY135" s="123" t="s">
        <v>139</v>
      </c>
      <c r="BK135" s="130">
        <f>BK136+BK151+BK186+BK204+BK207+BK215+BK218</f>
        <v>0</v>
      </c>
    </row>
    <row r="136" spans="2:65" s="11" customFormat="1" ht="22.9" customHeight="1">
      <c r="B136" s="122"/>
      <c r="D136" s="123" t="s">
        <v>77</v>
      </c>
      <c r="E136" s="131" t="s">
        <v>86</v>
      </c>
      <c r="F136" s="131" t="s">
        <v>140</v>
      </c>
      <c r="J136" s="132">
        <f>BK136</f>
        <v>0</v>
      </c>
      <c r="L136" s="122"/>
      <c r="M136" s="126"/>
      <c r="P136" s="127">
        <f>SUM(P137:P150)</f>
        <v>66.826290000000014</v>
      </c>
      <c r="R136" s="127">
        <f>SUM(R137:R150)</f>
        <v>0</v>
      </c>
      <c r="T136" s="128">
        <f>SUM(T137:T150)</f>
        <v>0</v>
      </c>
      <c r="AR136" s="123" t="s">
        <v>86</v>
      </c>
      <c r="AT136" s="129" t="s">
        <v>77</v>
      </c>
      <c r="AU136" s="129" t="s">
        <v>86</v>
      </c>
      <c r="AY136" s="123" t="s">
        <v>139</v>
      </c>
      <c r="BK136" s="130">
        <f>SUM(BK137:BK150)</f>
        <v>0</v>
      </c>
    </row>
    <row r="137" spans="2:65" s="1" customFormat="1" ht="24.25" customHeight="1">
      <c r="B137" s="133"/>
      <c r="C137" s="134" t="s">
        <v>86</v>
      </c>
      <c r="D137" s="134" t="s">
        <v>141</v>
      </c>
      <c r="E137" s="135" t="s">
        <v>334</v>
      </c>
      <c r="F137" s="136" t="s">
        <v>335</v>
      </c>
      <c r="G137" s="137" t="s">
        <v>144</v>
      </c>
      <c r="H137" s="138">
        <v>51</v>
      </c>
      <c r="I137" s="139"/>
      <c r="J137" s="139">
        <f>ROUND(I137*H137,2)</f>
        <v>0</v>
      </c>
      <c r="K137" s="140"/>
      <c r="L137" s="29"/>
      <c r="M137" s="141" t="s">
        <v>1</v>
      </c>
      <c r="N137" s="142" t="s">
        <v>43</v>
      </c>
      <c r="O137" s="143">
        <v>0.55100000000000005</v>
      </c>
      <c r="P137" s="143">
        <f>O137*H137</f>
        <v>28.101000000000003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145</v>
      </c>
      <c r="AT137" s="145" t="s">
        <v>141</v>
      </c>
      <c r="AU137" s="145" t="s">
        <v>88</v>
      </c>
      <c r="AY137" s="17" t="s">
        <v>139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86</v>
      </c>
      <c r="BK137" s="146">
        <f>ROUND(I137*H137,2)</f>
        <v>0</v>
      </c>
      <c r="BL137" s="17" t="s">
        <v>145</v>
      </c>
      <c r="BM137" s="145" t="s">
        <v>336</v>
      </c>
    </row>
    <row r="138" spans="2:65" s="12" customFormat="1">
      <c r="B138" s="147"/>
      <c r="D138" s="148" t="s">
        <v>147</v>
      </c>
      <c r="E138" s="149" t="s">
        <v>1</v>
      </c>
      <c r="F138" s="150" t="s">
        <v>337</v>
      </c>
      <c r="H138" s="151">
        <v>51</v>
      </c>
      <c r="L138" s="147"/>
      <c r="M138" s="152"/>
      <c r="T138" s="153"/>
      <c r="AT138" s="149" t="s">
        <v>147</v>
      </c>
      <c r="AU138" s="149" t="s">
        <v>88</v>
      </c>
      <c r="AV138" s="12" t="s">
        <v>88</v>
      </c>
      <c r="AW138" s="12" t="s">
        <v>34</v>
      </c>
      <c r="AX138" s="12" t="s">
        <v>86</v>
      </c>
      <c r="AY138" s="149" t="s">
        <v>139</v>
      </c>
    </row>
    <row r="139" spans="2:65" s="1" customFormat="1" ht="24.25" customHeight="1">
      <c r="B139" s="133"/>
      <c r="C139" s="134" t="s">
        <v>88</v>
      </c>
      <c r="D139" s="134" t="s">
        <v>141</v>
      </c>
      <c r="E139" s="135" t="s">
        <v>338</v>
      </c>
      <c r="F139" s="136" t="s">
        <v>339</v>
      </c>
      <c r="G139" s="137" t="s">
        <v>154</v>
      </c>
      <c r="H139" s="138">
        <v>0.55000000000000004</v>
      </c>
      <c r="I139" s="139"/>
      <c r="J139" s="139">
        <f>ROUND(I139*H139,2)</f>
        <v>0</v>
      </c>
      <c r="K139" s="140"/>
      <c r="L139" s="29"/>
      <c r="M139" s="141" t="s">
        <v>1</v>
      </c>
      <c r="N139" s="142" t="s">
        <v>43</v>
      </c>
      <c r="O139" s="143">
        <v>0.85399999999999998</v>
      </c>
      <c r="P139" s="143">
        <f>O139*H139</f>
        <v>0.46970000000000001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145</v>
      </c>
      <c r="AT139" s="145" t="s">
        <v>141</v>
      </c>
      <c r="AU139" s="145" t="s">
        <v>88</v>
      </c>
      <c r="AY139" s="17" t="s">
        <v>139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145</v>
      </c>
      <c r="BM139" s="145" t="s">
        <v>340</v>
      </c>
    </row>
    <row r="140" spans="2:65" s="12" customFormat="1">
      <c r="B140" s="147"/>
      <c r="D140" s="148" t="s">
        <v>147</v>
      </c>
      <c r="E140" s="149" t="s">
        <v>1</v>
      </c>
      <c r="F140" s="150" t="s">
        <v>341</v>
      </c>
      <c r="H140" s="151">
        <v>0.55000000000000004</v>
      </c>
      <c r="L140" s="147"/>
      <c r="M140" s="152"/>
      <c r="T140" s="153"/>
      <c r="AT140" s="149" t="s">
        <v>147</v>
      </c>
      <c r="AU140" s="149" t="s">
        <v>88</v>
      </c>
      <c r="AV140" s="12" t="s">
        <v>88</v>
      </c>
      <c r="AW140" s="12" t="s">
        <v>34</v>
      </c>
      <c r="AX140" s="12" t="s">
        <v>86</v>
      </c>
      <c r="AY140" s="149" t="s">
        <v>139</v>
      </c>
    </row>
    <row r="141" spans="2:65" s="1" customFormat="1" ht="33" customHeight="1">
      <c r="B141" s="133"/>
      <c r="C141" s="134" t="s">
        <v>158</v>
      </c>
      <c r="D141" s="134" t="s">
        <v>141</v>
      </c>
      <c r="E141" s="135" t="s">
        <v>342</v>
      </c>
      <c r="F141" s="136" t="s">
        <v>343</v>
      </c>
      <c r="G141" s="137" t="s">
        <v>154</v>
      </c>
      <c r="H141" s="138">
        <v>86.7</v>
      </c>
      <c r="I141" s="139"/>
      <c r="J141" s="139">
        <f>ROUND(I141*H141,2)</f>
        <v>0</v>
      </c>
      <c r="K141" s="140"/>
      <c r="L141" s="29"/>
      <c r="M141" s="141" t="s">
        <v>1</v>
      </c>
      <c r="N141" s="142" t="s">
        <v>43</v>
      </c>
      <c r="O141" s="143">
        <v>0.31900000000000001</v>
      </c>
      <c r="P141" s="143">
        <f>O141*H141</f>
        <v>27.657300000000003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145</v>
      </c>
      <c r="AT141" s="145" t="s">
        <v>141</v>
      </c>
      <c r="AU141" s="145" t="s">
        <v>88</v>
      </c>
      <c r="AY141" s="17" t="s">
        <v>139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145</v>
      </c>
      <c r="BM141" s="145" t="s">
        <v>344</v>
      </c>
    </row>
    <row r="142" spans="2:65" s="12" customFormat="1">
      <c r="B142" s="147"/>
      <c r="D142" s="148" t="s">
        <v>147</v>
      </c>
      <c r="E142" s="149" t="s">
        <v>1</v>
      </c>
      <c r="F142" s="150" t="s">
        <v>345</v>
      </c>
      <c r="H142" s="151">
        <v>86.7</v>
      </c>
      <c r="L142" s="147"/>
      <c r="M142" s="152"/>
      <c r="T142" s="153"/>
      <c r="AT142" s="149" t="s">
        <v>147</v>
      </c>
      <c r="AU142" s="149" t="s">
        <v>88</v>
      </c>
      <c r="AV142" s="12" t="s">
        <v>88</v>
      </c>
      <c r="AW142" s="12" t="s">
        <v>34</v>
      </c>
      <c r="AX142" s="12" t="s">
        <v>86</v>
      </c>
      <c r="AY142" s="149" t="s">
        <v>139</v>
      </c>
    </row>
    <row r="143" spans="2:65" s="1" customFormat="1" ht="62.65" customHeight="1">
      <c r="B143" s="133"/>
      <c r="C143" s="134" t="s">
        <v>145</v>
      </c>
      <c r="D143" s="134" t="s">
        <v>141</v>
      </c>
      <c r="E143" s="135" t="s">
        <v>179</v>
      </c>
      <c r="F143" s="136" t="s">
        <v>180</v>
      </c>
      <c r="G143" s="137" t="s">
        <v>154</v>
      </c>
      <c r="H143" s="138">
        <v>97.45</v>
      </c>
      <c r="I143" s="139"/>
      <c r="J143" s="139">
        <f>ROUND(I143*H143,2)</f>
        <v>0</v>
      </c>
      <c r="K143" s="140"/>
      <c r="L143" s="29"/>
      <c r="M143" s="141" t="s">
        <v>1</v>
      </c>
      <c r="N143" s="142" t="s">
        <v>43</v>
      </c>
      <c r="O143" s="143">
        <v>0.08</v>
      </c>
      <c r="P143" s="143">
        <f>O143*H143</f>
        <v>7.7960000000000003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145</v>
      </c>
      <c r="AT143" s="145" t="s">
        <v>141</v>
      </c>
      <c r="AU143" s="145" t="s">
        <v>88</v>
      </c>
      <c r="AY143" s="17" t="s">
        <v>139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145</v>
      </c>
      <c r="BM143" s="145" t="s">
        <v>346</v>
      </c>
    </row>
    <row r="144" spans="2:65" s="12" customFormat="1" ht="20">
      <c r="B144" s="147"/>
      <c r="D144" s="148" t="s">
        <v>147</v>
      </c>
      <c r="E144" s="149" t="s">
        <v>1</v>
      </c>
      <c r="F144" s="150" t="s">
        <v>347</v>
      </c>
      <c r="H144" s="151">
        <v>97.45</v>
      </c>
      <c r="L144" s="147"/>
      <c r="M144" s="152"/>
      <c r="T144" s="153"/>
      <c r="AT144" s="149" t="s">
        <v>147</v>
      </c>
      <c r="AU144" s="149" t="s">
        <v>88</v>
      </c>
      <c r="AV144" s="12" t="s">
        <v>88</v>
      </c>
      <c r="AW144" s="12" t="s">
        <v>34</v>
      </c>
      <c r="AX144" s="12" t="s">
        <v>86</v>
      </c>
      <c r="AY144" s="149" t="s">
        <v>139</v>
      </c>
    </row>
    <row r="145" spans="2:65" s="1" customFormat="1" ht="37.9" customHeight="1">
      <c r="B145" s="133"/>
      <c r="C145" s="134" t="s">
        <v>168</v>
      </c>
      <c r="D145" s="134" t="s">
        <v>141</v>
      </c>
      <c r="E145" s="135" t="s">
        <v>205</v>
      </c>
      <c r="F145" s="136" t="s">
        <v>206</v>
      </c>
      <c r="G145" s="137" t="s">
        <v>154</v>
      </c>
      <c r="H145" s="138">
        <v>97.45</v>
      </c>
      <c r="I145" s="139"/>
      <c r="J145" s="139">
        <f>ROUND(I145*H145,2)</f>
        <v>0</v>
      </c>
      <c r="K145" s="140"/>
      <c r="L145" s="29"/>
      <c r="M145" s="141" t="s">
        <v>1</v>
      </c>
      <c r="N145" s="142" t="s">
        <v>43</v>
      </c>
      <c r="O145" s="143">
        <v>8.9999999999999993E-3</v>
      </c>
      <c r="P145" s="143">
        <f>O145*H145</f>
        <v>0.87705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145</v>
      </c>
      <c r="AT145" s="145" t="s">
        <v>141</v>
      </c>
      <c r="AU145" s="145" t="s">
        <v>88</v>
      </c>
      <c r="AY145" s="17" t="s">
        <v>139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145</v>
      </c>
      <c r="BM145" s="145" t="s">
        <v>348</v>
      </c>
    </row>
    <row r="146" spans="2:65" s="12" customFormat="1" ht="20">
      <c r="B146" s="147"/>
      <c r="D146" s="148" t="s">
        <v>147</v>
      </c>
      <c r="E146" s="149" t="s">
        <v>1</v>
      </c>
      <c r="F146" s="150" t="s">
        <v>349</v>
      </c>
      <c r="H146" s="151">
        <v>97.45</v>
      </c>
      <c r="L146" s="147"/>
      <c r="M146" s="152"/>
      <c r="T146" s="153"/>
      <c r="AT146" s="149" t="s">
        <v>147</v>
      </c>
      <c r="AU146" s="149" t="s">
        <v>88</v>
      </c>
      <c r="AV146" s="12" t="s">
        <v>88</v>
      </c>
      <c r="AW146" s="12" t="s">
        <v>34</v>
      </c>
      <c r="AX146" s="12" t="s">
        <v>86</v>
      </c>
      <c r="AY146" s="149" t="s">
        <v>139</v>
      </c>
    </row>
    <row r="147" spans="2:65" s="1" customFormat="1" ht="44.25" customHeight="1">
      <c r="B147" s="133"/>
      <c r="C147" s="134" t="s">
        <v>173</v>
      </c>
      <c r="D147" s="134" t="s">
        <v>141</v>
      </c>
      <c r="E147" s="135" t="s">
        <v>350</v>
      </c>
      <c r="F147" s="136" t="s">
        <v>351</v>
      </c>
      <c r="G147" s="137" t="s">
        <v>154</v>
      </c>
      <c r="H147" s="138">
        <v>1.82</v>
      </c>
      <c r="I147" s="139"/>
      <c r="J147" s="139">
        <f>ROUND(I147*H147,2)</f>
        <v>0</v>
      </c>
      <c r="K147" s="140"/>
      <c r="L147" s="29"/>
      <c r="M147" s="141" t="s">
        <v>1</v>
      </c>
      <c r="N147" s="142" t="s">
        <v>43</v>
      </c>
      <c r="O147" s="143">
        <v>0.63200000000000001</v>
      </c>
      <c r="P147" s="143">
        <f>O147*H147</f>
        <v>1.1502400000000002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145</v>
      </c>
      <c r="AT147" s="145" t="s">
        <v>141</v>
      </c>
      <c r="AU147" s="145" t="s">
        <v>88</v>
      </c>
      <c r="AY147" s="17" t="s">
        <v>139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145</v>
      </c>
      <c r="BM147" s="145" t="s">
        <v>352</v>
      </c>
    </row>
    <row r="148" spans="2:65" s="12" customFormat="1">
      <c r="B148" s="147"/>
      <c r="D148" s="148" t="s">
        <v>147</v>
      </c>
      <c r="E148" s="149" t="s">
        <v>1</v>
      </c>
      <c r="F148" s="150" t="s">
        <v>353</v>
      </c>
      <c r="H148" s="151">
        <v>1.82</v>
      </c>
      <c r="L148" s="147"/>
      <c r="M148" s="152"/>
      <c r="T148" s="153"/>
      <c r="AT148" s="149" t="s">
        <v>147</v>
      </c>
      <c r="AU148" s="149" t="s">
        <v>88</v>
      </c>
      <c r="AV148" s="12" t="s">
        <v>88</v>
      </c>
      <c r="AW148" s="12" t="s">
        <v>34</v>
      </c>
      <c r="AX148" s="12" t="s">
        <v>86</v>
      </c>
      <c r="AY148" s="149" t="s">
        <v>139</v>
      </c>
    </row>
    <row r="149" spans="2:65" s="1" customFormat="1" ht="33" customHeight="1">
      <c r="B149" s="133"/>
      <c r="C149" s="134" t="s">
        <v>178</v>
      </c>
      <c r="D149" s="134" t="s">
        <v>141</v>
      </c>
      <c r="E149" s="135" t="s">
        <v>354</v>
      </c>
      <c r="F149" s="136" t="s">
        <v>355</v>
      </c>
      <c r="G149" s="137" t="s">
        <v>144</v>
      </c>
      <c r="H149" s="138">
        <v>31</v>
      </c>
      <c r="I149" s="139"/>
      <c r="J149" s="139">
        <f>ROUND(I149*H149,2)</f>
        <v>0</v>
      </c>
      <c r="K149" s="140"/>
      <c r="L149" s="29"/>
      <c r="M149" s="141" t="s">
        <v>1</v>
      </c>
      <c r="N149" s="142" t="s">
        <v>43</v>
      </c>
      <c r="O149" s="143">
        <v>2.5000000000000001E-2</v>
      </c>
      <c r="P149" s="143">
        <f>O149*H149</f>
        <v>0.77500000000000002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145</v>
      </c>
      <c r="AT149" s="145" t="s">
        <v>141</v>
      </c>
      <c r="AU149" s="145" t="s">
        <v>88</v>
      </c>
      <c r="AY149" s="17" t="s">
        <v>139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145</v>
      </c>
      <c r="BM149" s="145" t="s">
        <v>356</v>
      </c>
    </row>
    <row r="150" spans="2:65" s="12" customFormat="1">
      <c r="B150" s="147"/>
      <c r="D150" s="148" t="s">
        <v>147</v>
      </c>
      <c r="E150" s="149" t="s">
        <v>1</v>
      </c>
      <c r="F150" s="150" t="s">
        <v>357</v>
      </c>
      <c r="H150" s="151">
        <v>31</v>
      </c>
      <c r="L150" s="147"/>
      <c r="M150" s="152"/>
      <c r="T150" s="153"/>
      <c r="AT150" s="149" t="s">
        <v>147</v>
      </c>
      <c r="AU150" s="149" t="s">
        <v>88</v>
      </c>
      <c r="AV150" s="12" t="s">
        <v>88</v>
      </c>
      <c r="AW150" s="12" t="s">
        <v>34</v>
      </c>
      <c r="AX150" s="12" t="s">
        <v>86</v>
      </c>
      <c r="AY150" s="149" t="s">
        <v>139</v>
      </c>
    </row>
    <row r="151" spans="2:65" s="11" customFormat="1" ht="22.9" customHeight="1">
      <c r="B151" s="122"/>
      <c r="D151" s="123" t="s">
        <v>77</v>
      </c>
      <c r="E151" s="131" t="s">
        <v>88</v>
      </c>
      <c r="F151" s="131" t="s">
        <v>358</v>
      </c>
      <c r="J151" s="132">
        <f>BK151</f>
        <v>0</v>
      </c>
      <c r="L151" s="122"/>
      <c r="M151" s="126"/>
      <c r="P151" s="127">
        <f>SUM(P152:P185)</f>
        <v>57.727760000000004</v>
      </c>
      <c r="R151" s="127">
        <f>SUM(R152:R185)</f>
        <v>14.198144399999997</v>
      </c>
      <c r="T151" s="128">
        <f>SUM(T152:T185)</f>
        <v>0</v>
      </c>
      <c r="AR151" s="123" t="s">
        <v>86</v>
      </c>
      <c r="AT151" s="129" t="s">
        <v>77</v>
      </c>
      <c r="AU151" s="129" t="s">
        <v>86</v>
      </c>
      <c r="AY151" s="123" t="s">
        <v>139</v>
      </c>
      <c r="BK151" s="130">
        <f>SUM(BK152:BK185)</f>
        <v>0</v>
      </c>
    </row>
    <row r="152" spans="2:65" s="1" customFormat="1" ht="44.25" customHeight="1">
      <c r="B152" s="133"/>
      <c r="C152" s="134" t="s">
        <v>183</v>
      </c>
      <c r="D152" s="134" t="s">
        <v>141</v>
      </c>
      <c r="E152" s="135" t="s">
        <v>359</v>
      </c>
      <c r="F152" s="136" t="s">
        <v>360</v>
      </c>
      <c r="G152" s="137" t="s">
        <v>154</v>
      </c>
      <c r="H152" s="138">
        <v>41.618000000000002</v>
      </c>
      <c r="I152" s="139"/>
      <c r="J152" s="139">
        <f>ROUND(I152*H152,2)</f>
        <v>0</v>
      </c>
      <c r="K152" s="140"/>
      <c r="L152" s="29"/>
      <c r="M152" s="141" t="s">
        <v>1</v>
      </c>
      <c r="N152" s="142" t="s">
        <v>43</v>
      </c>
      <c r="O152" s="143">
        <v>0.92</v>
      </c>
      <c r="P152" s="143">
        <f>O152*H152</f>
        <v>38.288560000000004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145</v>
      </c>
      <c r="AT152" s="145" t="s">
        <v>141</v>
      </c>
      <c r="AU152" s="145" t="s">
        <v>88</v>
      </c>
      <c r="AY152" s="17" t="s">
        <v>139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145</v>
      </c>
      <c r="BM152" s="145" t="s">
        <v>361</v>
      </c>
    </row>
    <row r="153" spans="2:65" s="1" customFormat="1" ht="18">
      <c r="B153" s="29"/>
      <c r="D153" s="148" t="s">
        <v>248</v>
      </c>
      <c r="F153" s="169" t="s">
        <v>362</v>
      </c>
      <c r="L153" s="29"/>
      <c r="M153" s="170"/>
      <c r="T153" s="53"/>
      <c r="AT153" s="17" t="s">
        <v>248</v>
      </c>
      <c r="AU153" s="17" t="s">
        <v>88</v>
      </c>
    </row>
    <row r="154" spans="2:65" s="12" customFormat="1">
      <c r="B154" s="147"/>
      <c r="D154" s="148" t="s">
        <v>147</v>
      </c>
      <c r="E154" s="149" t="s">
        <v>1</v>
      </c>
      <c r="F154" s="150" t="s">
        <v>363</v>
      </c>
      <c r="H154" s="151">
        <v>26.617999999999999</v>
      </c>
      <c r="L154" s="147"/>
      <c r="M154" s="152"/>
      <c r="T154" s="153"/>
      <c r="AT154" s="149" t="s">
        <v>147</v>
      </c>
      <c r="AU154" s="149" t="s">
        <v>88</v>
      </c>
      <c r="AV154" s="12" t="s">
        <v>88</v>
      </c>
      <c r="AW154" s="12" t="s">
        <v>34</v>
      </c>
      <c r="AX154" s="12" t="s">
        <v>78</v>
      </c>
      <c r="AY154" s="149" t="s">
        <v>139</v>
      </c>
    </row>
    <row r="155" spans="2:65" s="12" customFormat="1">
      <c r="B155" s="147"/>
      <c r="D155" s="148" t="s">
        <v>147</v>
      </c>
      <c r="E155" s="149" t="s">
        <v>1</v>
      </c>
      <c r="F155" s="150" t="s">
        <v>364</v>
      </c>
      <c r="H155" s="151">
        <v>15</v>
      </c>
      <c r="L155" s="147"/>
      <c r="M155" s="152"/>
      <c r="T155" s="153"/>
      <c r="AT155" s="149" t="s">
        <v>147</v>
      </c>
      <c r="AU155" s="149" t="s">
        <v>88</v>
      </c>
      <c r="AV155" s="12" t="s">
        <v>88</v>
      </c>
      <c r="AW155" s="12" t="s">
        <v>34</v>
      </c>
      <c r="AX155" s="12" t="s">
        <v>78</v>
      </c>
      <c r="AY155" s="149" t="s">
        <v>139</v>
      </c>
    </row>
    <row r="156" spans="2:65" s="13" customFormat="1">
      <c r="B156" s="154"/>
      <c r="D156" s="148" t="s">
        <v>147</v>
      </c>
      <c r="E156" s="155" t="s">
        <v>1</v>
      </c>
      <c r="F156" s="156" t="s">
        <v>151</v>
      </c>
      <c r="H156" s="157">
        <v>41.618000000000002</v>
      </c>
      <c r="L156" s="154"/>
      <c r="M156" s="158"/>
      <c r="T156" s="159"/>
      <c r="AT156" s="155" t="s">
        <v>147</v>
      </c>
      <c r="AU156" s="155" t="s">
        <v>88</v>
      </c>
      <c r="AV156" s="13" t="s">
        <v>145</v>
      </c>
      <c r="AW156" s="13" t="s">
        <v>34</v>
      </c>
      <c r="AX156" s="13" t="s">
        <v>86</v>
      </c>
      <c r="AY156" s="155" t="s">
        <v>139</v>
      </c>
    </row>
    <row r="157" spans="2:65" s="1" customFormat="1" ht="55.5" customHeight="1">
      <c r="B157" s="133"/>
      <c r="C157" s="134" t="s">
        <v>188</v>
      </c>
      <c r="D157" s="134" t="s">
        <v>141</v>
      </c>
      <c r="E157" s="135" t="s">
        <v>365</v>
      </c>
      <c r="F157" s="136" t="s">
        <v>366</v>
      </c>
      <c r="G157" s="137" t="s">
        <v>144</v>
      </c>
      <c r="H157" s="138">
        <v>107.3</v>
      </c>
      <c r="I157" s="139"/>
      <c r="J157" s="139">
        <f>ROUND(I157*H157,2)</f>
        <v>0</v>
      </c>
      <c r="K157" s="140"/>
      <c r="L157" s="29"/>
      <c r="M157" s="141" t="s">
        <v>1</v>
      </c>
      <c r="N157" s="142" t="s">
        <v>43</v>
      </c>
      <c r="O157" s="143">
        <v>8.8999999999999996E-2</v>
      </c>
      <c r="P157" s="143">
        <f>O157*H157</f>
        <v>9.5496999999999996</v>
      </c>
      <c r="Q157" s="143">
        <v>3.1E-4</v>
      </c>
      <c r="R157" s="143">
        <f>Q157*H157</f>
        <v>3.3263000000000001E-2</v>
      </c>
      <c r="S157" s="143">
        <v>0</v>
      </c>
      <c r="T157" s="144">
        <f>S157*H157</f>
        <v>0</v>
      </c>
      <c r="AR157" s="145" t="s">
        <v>145</v>
      </c>
      <c r="AT157" s="145" t="s">
        <v>141</v>
      </c>
      <c r="AU157" s="145" t="s">
        <v>88</v>
      </c>
      <c r="AY157" s="17" t="s">
        <v>139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145</v>
      </c>
      <c r="BM157" s="145" t="s">
        <v>367</v>
      </c>
    </row>
    <row r="158" spans="2:65" s="12" customFormat="1">
      <c r="B158" s="147"/>
      <c r="D158" s="148" t="s">
        <v>147</v>
      </c>
      <c r="E158" s="149" t="s">
        <v>1</v>
      </c>
      <c r="F158" s="150" t="s">
        <v>368</v>
      </c>
      <c r="H158" s="151">
        <v>72.8</v>
      </c>
      <c r="L158" s="147"/>
      <c r="M158" s="152"/>
      <c r="T158" s="153"/>
      <c r="AT158" s="149" t="s">
        <v>147</v>
      </c>
      <c r="AU158" s="149" t="s">
        <v>88</v>
      </c>
      <c r="AV158" s="12" t="s">
        <v>88</v>
      </c>
      <c r="AW158" s="12" t="s">
        <v>34</v>
      </c>
      <c r="AX158" s="12" t="s">
        <v>78</v>
      </c>
      <c r="AY158" s="149" t="s">
        <v>139</v>
      </c>
    </row>
    <row r="159" spans="2:65" s="12" customFormat="1">
      <c r="B159" s="147"/>
      <c r="D159" s="148" t="s">
        <v>147</v>
      </c>
      <c r="E159" s="149" t="s">
        <v>1</v>
      </c>
      <c r="F159" s="150" t="s">
        <v>369</v>
      </c>
      <c r="H159" s="151">
        <v>34.5</v>
      </c>
      <c r="L159" s="147"/>
      <c r="M159" s="152"/>
      <c r="T159" s="153"/>
      <c r="AT159" s="149" t="s">
        <v>147</v>
      </c>
      <c r="AU159" s="149" t="s">
        <v>88</v>
      </c>
      <c r="AV159" s="12" t="s">
        <v>88</v>
      </c>
      <c r="AW159" s="12" t="s">
        <v>34</v>
      </c>
      <c r="AX159" s="12" t="s">
        <v>78</v>
      </c>
      <c r="AY159" s="149" t="s">
        <v>139</v>
      </c>
    </row>
    <row r="160" spans="2:65" s="13" customFormat="1">
      <c r="B160" s="154"/>
      <c r="D160" s="148" t="s">
        <v>147</v>
      </c>
      <c r="E160" s="155" t="s">
        <v>1</v>
      </c>
      <c r="F160" s="156" t="s">
        <v>151</v>
      </c>
      <c r="H160" s="157">
        <v>107.3</v>
      </c>
      <c r="L160" s="154"/>
      <c r="M160" s="158"/>
      <c r="T160" s="159"/>
      <c r="AT160" s="155" t="s">
        <v>147</v>
      </c>
      <c r="AU160" s="155" t="s">
        <v>88</v>
      </c>
      <c r="AV160" s="13" t="s">
        <v>145</v>
      </c>
      <c r="AW160" s="13" t="s">
        <v>34</v>
      </c>
      <c r="AX160" s="13" t="s">
        <v>86</v>
      </c>
      <c r="AY160" s="155" t="s">
        <v>139</v>
      </c>
    </row>
    <row r="161" spans="2:65" s="1" customFormat="1" ht="24.25" customHeight="1">
      <c r="B161" s="133"/>
      <c r="C161" s="171" t="s">
        <v>193</v>
      </c>
      <c r="D161" s="171" t="s">
        <v>278</v>
      </c>
      <c r="E161" s="172" t="s">
        <v>370</v>
      </c>
      <c r="F161" s="173" t="s">
        <v>371</v>
      </c>
      <c r="G161" s="174" t="s">
        <v>144</v>
      </c>
      <c r="H161" s="175">
        <v>127.09699999999999</v>
      </c>
      <c r="I161" s="176"/>
      <c r="J161" s="176">
        <f>ROUND(I161*H161,2)</f>
        <v>0</v>
      </c>
      <c r="K161" s="177"/>
      <c r="L161" s="178"/>
      <c r="M161" s="179" t="s">
        <v>1</v>
      </c>
      <c r="N161" s="180" t="s">
        <v>43</v>
      </c>
      <c r="O161" s="143">
        <v>0</v>
      </c>
      <c r="P161" s="143">
        <f>O161*H161</f>
        <v>0</v>
      </c>
      <c r="Q161" s="143">
        <v>2.0000000000000001E-4</v>
      </c>
      <c r="R161" s="143">
        <f>Q161*H161</f>
        <v>2.5419400000000002E-2</v>
      </c>
      <c r="S161" s="143">
        <v>0</v>
      </c>
      <c r="T161" s="144">
        <f>S161*H161</f>
        <v>0</v>
      </c>
      <c r="AR161" s="145" t="s">
        <v>183</v>
      </c>
      <c r="AT161" s="145" t="s">
        <v>278</v>
      </c>
      <c r="AU161" s="145" t="s">
        <v>88</v>
      </c>
      <c r="AY161" s="17" t="s">
        <v>139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86</v>
      </c>
      <c r="BK161" s="146">
        <f>ROUND(I161*H161,2)</f>
        <v>0</v>
      </c>
      <c r="BL161" s="17" t="s">
        <v>145</v>
      </c>
      <c r="BM161" s="145" t="s">
        <v>372</v>
      </c>
    </row>
    <row r="162" spans="2:65" s="12" customFormat="1">
      <c r="B162" s="147"/>
      <c r="D162" s="148" t="s">
        <v>147</v>
      </c>
      <c r="F162" s="150" t="s">
        <v>373</v>
      </c>
      <c r="H162" s="151">
        <v>127.09699999999999</v>
      </c>
      <c r="L162" s="147"/>
      <c r="M162" s="152"/>
      <c r="T162" s="153"/>
      <c r="AT162" s="149" t="s">
        <v>147</v>
      </c>
      <c r="AU162" s="149" t="s">
        <v>88</v>
      </c>
      <c r="AV162" s="12" t="s">
        <v>88</v>
      </c>
      <c r="AW162" s="12" t="s">
        <v>3</v>
      </c>
      <c r="AX162" s="12" t="s">
        <v>86</v>
      </c>
      <c r="AY162" s="149" t="s">
        <v>139</v>
      </c>
    </row>
    <row r="163" spans="2:65" s="1" customFormat="1" ht="37.9" customHeight="1">
      <c r="B163" s="133"/>
      <c r="C163" s="134" t="s">
        <v>199</v>
      </c>
      <c r="D163" s="134" t="s">
        <v>141</v>
      </c>
      <c r="E163" s="135" t="s">
        <v>374</v>
      </c>
      <c r="F163" s="136" t="s">
        <v>375</v>
      </c>
      <c r="G163" s="137" t="s">
        <v>154</v>
      </c>
      <c r="H163" s="138">
        <v>0.22</v>
      </c>
      <c r="I163" s="139"/>
      <c r="J163" s="139">
        <f>ROUND(I163*H163,2)</f>
        <v>0</v>
      </c>
      <c r="K163" s="140"/>
      <c r="L163" s="29"/>
      <c r="M163" s="141" t="s">
        <v>1</v>
      </c>
      <c r="N163" s="142" t="s">
        <v>43</v>
      </c>
      <c r="O163" s="143">
        <v>1.0249999999999999</v>
      </c>
      <c r="P163" s="143">
        <f>O163*H163</f>
        <v>0.22549999999999998</v>
      </c>
      <c r="Q163" s="143">
        <v>2.16</v>
      </c>
      <c r="R163" s="143">
        <f>Q163*H163</f>
        <v>0.47520000000000001</v>
      </c>
      <c r="S163" s="143">
        <v>0</v>
      </c>
      <c r="T163" s="144">
        <f>S163*H163</f>
        <v>0</v>
      </c>
      <c r="AR163" s="145" t="s">
        <v>145</v>
      </c>
      <c r="AT163" s="145" t="s">
        <v>141</v>
      </c>
      <c r="AU163" s="145" t="s">
        <v>88</v>
      </c>
      <c r="AY163" s="17" t="s">
        <v>139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145</v>
      </c>
      <c r="BM163" s="145" t="s">
        <v>376</v>
      </c>
    </row>
    <row r="164" spans="2:65" s="12" customFormat="1">
      <c r="B164" s="147"/>
      <c r="D164" s="148" t="s">
        <v>147</v>
      </c>
      <c r="E164" s="149" t="s">
        <v>1</v>
      </c>
      <c r="F164" s="150" t="s">
        <v>377</v>
      </c>
      <c r="H164" s="151">
        <v>0.22</v>
      </c>
      <c r="L164" s="147"/>
      <c r="M164" s="152"/>
      <c r="T164" s="153"/>
      <c r="AT164" s="149" t="s">
        <v>147</v>
      </c>
      <c r="AU164" s="149" t="s">
        <v>88</v>
      </c>
      <c r="AV164" s="12" t="s">
        <v>88</v>
      </c>
      <c r="AW164" s="12" t="s">
        <v>34</v>
      </c>
      <c r="AX164" s="12" t="s">
        <v>86</v>
      </c>
      <c r="AY164" s="149" t="s">
        <v>139</v>
      </c>
    </row>
    <row r="165" spans="2:65" s="1" customFormat="1" ht="24.25" customHeight="1">
      <c r="B165" s="133"/>
      <c r="C165" s="134" t="s">
        <v>204</v>
      </c>
      <c r="D165" s="134" t="s">
        <v>141</v>
      </c>
      <c r="E165" s="135" t="s">
        <v>378</v>
      </c>
      <c r="F165" s="136" t="s">
        <v>379</v>
      </c>
      <c r="G165" s="137" t="s">
        <v>154</v>
      </c>
      <c r="H165" s="138">
        <v>2.8</v>
      </c>
      <c r="I165" s="139"/>
      <c r="J165" s="139">
        <f>ROUND(I165*H165,2)</f>
        <v>0</v>
      </c>
      <c r="K165" s="140"/>
      <c r="L165" s="29"/>
      <c r="M165" s="141" t="s">
        <v>1</v>
      </c>
      <c r="N165" s="142" t="s">
        <v>43</v>
      </c>
      <c r="O165" s="143">
        <v>0.98499999999999999</v>
      </c>
      <c r="P165" s="143">
        <f>O165*H165</f>
        <v>2.758</v>
      </c>
      <c r="Q165" s="143">
        <v>2.16</v>
      </c>
      <c r="R165" s="143">
        <f>Q165*H165</f>
        <v>6.048</v>
      </c>
      <c r="S165" s="143">
        <v>0</v>
      </c>
      <c r="T165" s="144">
        <f>S165*H165</f>
        <v>0</v>
      </c>
      <c r="AR165" s="145" t="s">
        <v>145</v>
      </c>
      <c r="AT165" s="145" t="s">
        <v>141</v>
      </c>
      <c r="AU165" s="145" t="s">
        <v>88</v>
      </c>
      <c r="AY165" s="17" t="s">
        <v>139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145</v>
      </c>
      <c r="BM165" s="145" t="s">
        <v>380</v>
      </c>
    </row>
    <row r="166" spans="2:65" s="1" customFormat="1" ht="18">
      <c r="B166" s="29"/>
      <c r="D166" s="148" t="s">
        <v>248</v>
      </c>
      <c r="F166" s="169" t="s">
        <v>381</v>
      </c>
      <c r="L166" s="29"/>
      <c r="M166" s="170"/>
      <c r="T166" s="53"/>
      <c r="AT166" s="17" t="s">
        <v>248</v>
      </c>
      <c r="AU166" s="17" t="s">
        <v>88</v>
      </c>
    </row>
    <row r="167" spans="2:65" s="12" customFormat="1">
      <c r="B167" s="147"/>
      <c r="D167" s="148" t="s">
        <v>147</v>
      </c>
      <c r="E167" s="149" t="s">
        <v>1</v>
      </c>
      <c r="F167" s="150" t="s">
        <v>382</v>
      </c>
      <c r="H167" s="151">
        <v>2.8</v>
      </c>
      <c r="L167" s="147"/>
      <c r="M167" s="152"/>
      <c r="T167" s="153"/>
      <c r="AT167" s="149" t="s">
        <v>147</v>
      </c>
      <c r="AU167" s="149" t="s">
        <v>88</v>
      </c>
      <c r="AV167" s="12" t="s">
        <v>88</v>
      </c>
      <c r="AW167" s="12" t="s">
        <v>34</v>
      </c>
      <c r="AX167" s="12" t="s">
        <v>86</v>
      </c>
      <c r="AY167" s="149" t="s">
        <v>139</v>
      </c>
    </row>
    <row r="168" spans="2:65" s="1" customFormat="1" ht="24.25" customHeight="1">
      <c r="B168" s="133"/>
      <c r="C168" s="134" t="s">
        <v>209</v>
      </c>
      <c r="D168" s="134" t="s">
        <v>141</v>
      </c>
      <c r="E168" s="135" t="s">
        <v>383</v>
      </c>
      <c r="F168" s="136" t="s">
        <v>384</v>
      </c>
      <c r="G168" s="137" t="s">
        <v>154</v>
      </c>
      <c r="H168" s="138">
        <v>2.8</v>
      </c>
      <c r="I168" s="139"/>
      <c r="J168" s="139">
        <f>ROUND(I168*H168,2)</f>
        <v>0</v>
      </c>
      <c r="K168" s="140"/>
      <c r="L168" s="29"/>
      <c r="M168" s="141" t="s">
        <v>1</v>
      </c>
      <c r="N168" s="142" t="s">
        <v>43</v>
      </c>
      <c r="O168" s="143">
        <v>0.58399999999999996</v>
      </c>
      <c r="P168" s="143">
        <f>O168*H168</f>
        <v>1.6351999999999998</v>
      </c>
      <c r="Q168" s="143">
        <v>2.2563399999999998</v>
      </c>
      <c r="R168" s="143">
        <f>Q168*H168</f>
        <v>6.3177519999999987</v>
      </c>
      <c r="S168" s="143">
        <v>0</v>
      </c>
      <c r="T168" s="144">
        <f>S168*H168</f>
        <v>0</v>
      </c>
      <c r="AR168" s="145" t="s">
        <v>145</v>
      </c>
      <c r="AT168" s="145" t="s">
        <v>141</v>
      </c>
      <c r="AU168" s="145" t="s">
        <v>88</v>
      </c>
      <c r="AY168" s="17" t="s">
        <v>139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145</v>
      </c>
      <c r="BM168" s="145" t="s">
        <v>385</v>
      </c>
    </row>
    <row r="169" spans="2:65" s="12" customFormat="1">
      <c r="B169" s="147"/>
      <c r="D169" s="148" t="s">
        <v>147</v>
      </c>
      <c r="E169" s="149" t="s">
        <v>1</v>
      </c>
      <c r="F169" s="150" t="s">
        <v>382</v>
      </c>
      <c r="H169" s="151">
        <v>2.8</v>
      </c>
      <c r="L169" s="147"/>
      <c r="M169" s="152"/>
      <c r="T169" s="153"/>
      <c r="AT169" s="149" t="s">
        <v>147</v>
      </c>
      <c r="AU169" s="149" t="s">
        <v>88</v>
      </c>
      <c r="AV169" s="12" t="s">
        <v>88</v>
      </c>
      <c r="AW169" s="12" t="s">
        <v>34</v>
      </c>
      <c r="AX169" s="12" t="s">
        <v>86</v>
      </c>
      <c r="AY169" s="149" t="s">
        <v>139</v>
      </c>
    </row>
    <row r="170" spans="2:65" s="1" customFormat="1" ht="24.25" customHeight="1">
      <c r="B170" s="133"/>
      <c r="C170" s="171" t="s">
        <v>213</v>
      </c>
      <c r="D170" s="171" t="s">
        <v>278</v>
      </c>
      <c r="E170" s="172" t="s">
        <v>386</v>
      </c>
      <c r="F170" s="173" t="s">
        <v>387</v>
      </c>
      <c r="G170" s="174" t="s">
        <v>388</v>
      </c>
      <c r="H170" s="175">
        <v>197</v>
      </c>
      <c r="I170" s="176"/>
      <c r="J170" s="176">
        <f>ROUND(I170*H170,2)</f>
        <v>0</v>
      </c>
      <c r="K170" s="177"/>
      <c r="L170" s="178"/>
      <c r="M170" s="179" t="s">
        <v>1</v>
      </c>
      <c r="N170" s="180" t="s">
        <v>43</v>
      </c>
      <c r="O170" s="143">
        <v>0</v>
      </c>
      <c r="P170" s="143">
        <f>O170*H170</f>
        <v>0</v>
      </c>
      <c r="Q170" s="143">
        <v>1E-3</v>
      </c>
      <c r="R170" s="143">
        <f>Q170*H170</f>
        <v>0.19700000000000001</v>
      </c>
      <c r="S170" s="143">
        <v>0</v>
      </c>
      <c r="T170" s="144">
        <f>S170*H170</f>
        <v>0</v>
      </c>
      <c r="AR170" s="145" t="s">
        <v>183</v>
      </c>
      <c r="AT170" s="145" t="s">
        <v>278</v>
      </c>
      <c r="AU170" s="145" t="s">
        <v>88</v>
      </c>
      <c r="AY170" s="17" t="s">
        <v>139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145</v>
      </c>
      <c r="BM170" s="145" t="s">
        <v>389</v>
      </c>
    </row>
    <row r="171" spans="2:65" s="1" customFormat="1" ht="36">
      <c r="B171" s="29"/>
      <c r="D171" s="148" t="s">
        <v>248</v>
      </c>
      <c r="F171" s="169" t="s">
        <v>390</v>
      </c>
      <c r="L171" s="29"/>
      <c r="M171" s="170"/>
      <c r="T171" s="53"/>
      <c r="AT171" s="17" t="s">
        <v>248</v>
      </c>
      <c r="AU171" s="17" t="s">
        <v>88</v>
      </c>
    </row>
    <row r="172" spans="2:65" s="12" customFormat="1">
      <c r="B172" s="147"/>
      <c r="D172" s="148" t="s">
        <v>147</v>
      </c>
      <c r="E172" s="149" t="s">
        <v>1</v>
      </c>
      <c r="F172" s="150" t="s">
        <v>391</v>
      </c>
      <c r="H172" s="151">
        <v>197</v>
      </c>
      <c r="L172" s="147"/>
      <c r="M172" s="152"/>
      <c r="T172" s="153"/>
      <c r="AT172" s="149" t="s">
        <v>147</v>
      </c>
      <c r="AU172" s="149" t="s">
        <v>88</v>
      </c>
      <c r="AV172" s="12" t="s">
        <v>88</v>
      </c>
      <c r="AW172" s="12" t="s">
        <v>34</v>
      </c>
      <c r="AX172" s="12" t="s">
        <v>86</v>
      </c>
      <c r="AY172" s="149" t="s">
        <v>139</v>
      </c>
    </row>
    <row r="173" spans="2:65" s="1" customFormat="1" ht="24.25" customHeight="1">
      <c r="B173" s="133"/>
      <c r="C173" s="171" t="s">
        <v>8</v>
      </c>
      <c r="D173" s="171" t="s">
        <v>278</v>
      </c>
      <c r="E173" s="172" t="s">
        <v>392</v>
      </c>
      <c r="F173" s="173" t="s">
        <v>393</v>
      </c>
      <c r="G173" s="174" t="s">
        <v>144</v>
      </c>
      <c r="H173" s="175">
        <v>25.9</v>
      </c>
      <c r="I173" s="176"/>
      <c r="J173" s="176">
        <f>ROUND(I173*H173,2)</f>
        <v>0</v>
      </c>
      <c r="K173" s="177"/>
      <c r="L173" s="178"/>
      <c r="M173" s="179" t="s">
        <v>1</v>
      </c>
      <c r="N173" s="180" t="s">
        <v>43</v>
      </c>
      <c r="O173" s="143">
        <v>0</v>
      </c>
      <c r="P173" s="143">
        <f>O173*H173</f>
        <v>0</v>
      </c>
      <c r="Q173" s="143">
        <v>4.1200000000000004E-3</v>
      </c>
      <c r="R173" s="143">
        <f>Q173*H173</f>
        <v>0.10670800000000001</v>
      </c>
      <c r="S173" s="143">
        <v>0</v>
      </c>
      <c r="T173" s="144">
        <f>S173*H173</f>
        <v>0</v>
      </c>
      <c r="AR173" s="145" t="s">
        <v>183</v>
      </c>
      <c r="AT173" s="145" t="s">
        <v>278</v>
      </c>
      <c r="AU173" s="145" t="s">
        <v>88</v>
      </c>
      <c r="AY173" s="17" t="s">
        <v>139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145</v>
      </c>
      <c r="BM173" s="145" t="s">
        <v>394</v>
      </c>
    </row>
    <row r="174" spans="2:65" s="12" customFormat="1">
      <c r="B174" s="147"/>
      <c r="D174" s="148" t="s">
        <v>147</v>
      </c>
      <c r="E174" s="149" t="s">
        <v>1</v>
      </c>
      <c r="F174" s="150" t="s">
        <v>395</v>
      </c>
      <c r="H174" s="151">
        <v>25.9</v>
      </c>
      <c r="L174" s="147"/>
      <c r="M174" s="152"/>
      <c r="T174" s="153"/>
      <c r="AT174" s="149" t="s">
        <v>147</v>
      </c>
      <c r="AU174" s="149" t="s">
        <v>88</v>
      </c>
      <c r="AV174" s="12" t="s">
        <v>88</v>
      </c>
      <c r="AW174" s="12" t="s">
        <v>34</v>
      </c>
      <c r="AX174" s="12" t="s">
        <v>86</v>
      </c>
      <c r="AY174" s="149" t="s">
        <v>139</v>
      </c>
    </row>
    <row r="175" spans="2:65" s="1" customFormat="1" ht="16.5" customHeight="1">
      <c r="B175" s="133"/>
      <c r="C175" s="134" t="s">
        <v>221</v>
      </c>
      <c r="D175" s="134" t="s">
        <v>141</v>
      </c>
      <c r="E175" s="135" t="s">
        <v>396</v>
      </c>
      <c r="F175" s="136" t="s">
        <v>397</v>
      </c>
      <c r="G175" s="137" t="s">
        <v>144</v>
      </c>
      <c r="H175" s="138">
        <v>8.4</v>
      </c>
      <c r="I175" s="139"/>
      <c r="J175" s="139">
        <f>ROUND(I175*H175,2)</f>
        <v>0</v>
      </c>
      <c r="K175" s="140"/>
      <c r="L175" s="29"/>
      <c r="M175" s="141" t="s">
        <v>1</v>
      </c>
      <c r="N175" s="142" t="s">
        <v>43</v>
      </c>
      <c r="O175" s="143">
        <v>0.3</v>
      </c>
      <c r="P175" s="143">
        <f>O175*H175</f>
        <v>2.52</v>
      </c>
      <c r="Q175" s="143">
        <v>2.47E-3</v>
      </c>
      <c r="R175" s="143">
        <f>Q175*H175</f>
        <v>2.0747999999999999E-2</v>
      </c>
      <c r="S175" s="143">
        <v>0</v>
      </c>
      <c r="T175" s="144">
        <f>S175*H175</f>
        <v>0</v>
      </c>
      <c r="AR175" s="145" t="s">
        <v>145</v>
      </c>
      <c r="AT175" s="145" t="s">
        <v>141</v>
      </c>
      <c r="AU175" s="145" t="s">
        <v>88</v>
      </c>
      <c r="AY175" s="17" t="s">
        <v>139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145</v>
      </c>
      <c r="BM175" s="145" t="s">
        <v>398</v>
      </c>
    </row>
    <row r="176" spans="2:65" s="12" customFormat="1">
      <c r="B176" s="147"/>
      <c r="D176" s="148" t="s">
        <v>147</v>
      </c>
      <c r="E176" s="149" t="s">
        <v>1</v>
      </c>
      <c r="F176" s="150" t="s">
        <v>399</v>
      </c>
      <c r="H176" s="151">
        <v>8.4</v>
      </c>
      <c r="L176" s="147"/>
      <c r="M176" s="152"/>
      <c r="T176" s="153"/>
      <c r="AT176" s="149" t="s">
        <v>147</v>
      </c>
      <c r="AU176" s="149" t="s">
        <v>88</v>
      </c>
      <c r="AV176" s="12" t="s">
        <v>88</v>
      </c>
      <c r="AW176" s="12" t="s">
        <v>34</v>
      </c>
      <c r="AX176" s="12" t="s">
        <v>86</v>
      </c>
      <c r="AY176" s="149" t="s">
        <v>139</v>
      </c>
    </row>
    <row r="177" spans="2:65" s="1" customFormat="1" ht="16.5" customHeight="1">
      <c r="B177" s="133"/>
      <c r="C177" s="134" t="s">
        <v>300</v>
      </c>
      <c r="D177" s="134" t="s">
        <v>141</v>
      </c>
      <c r="E177" s="135" t="s">
        <v>400</v>
      </c>
      <c r="F177" s="136" t="s">
        <v>401</v>
      </c>
      <c r="G177" s="137" t="s">
        <v>144</v>
      </c>
      <c r="H177" s="138">
        <v>8.4</v>
      </c>
      <c r="I177" s="139"/>
      <c r="J177" s="139">
        <f>ROUND(I177*H177,2)</f>
        <v>0</v>
      </c>
      <c r="K177" s="140"/>
      <c r="L177" s="29"/>
      <c r="M177" s="141" t="s">
        <v>1</v>
      </c>
      <c r="N177" s="142" t="s">
        <v>43</v>
      </c>
      <c r="O177" s="143">
        <v>0.152</v>
      </c>
      <c r="P177" s="143">
        <f>O177*H177</f>
        <v>1.2767999999999999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145</v>
      </c>
      <c r="AT177" s="145" t="s">
        <v>141</v>
      </c>
      <c r="AU177" s="145" t="s">
        <v>88</v>
      </c>
      <c r="AY177" s="17" t="s">
        <v>139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86</v>
      </c>
      <c r="BK177" s="146">
        <f>ROUND(I177*H177,2)</f>
        <v>0</v>
      </c>
      <c r="BL177" s="17" t="s">
        <v>145</v>
      </c>
      <c r="BM177" s="145" t="s">
        <v>402</v>
      </c>
    </row>
    <row r="178" spans="2:65" s="12" customFormat="1">
      <c r="B178" s="147"/>
      <c r="D178" s="148" t="s">
        <v>147</v>
      </c>
      <c r="E178" s="149" t="s">
        <v>1</v>
      </c>
      <c r="F178" s="150" t="s">
        <v>399</v>
      </c>
      <c r="H178" s="151">
        <v>8.4</v>
      </c>
      <c r="L178" s="147"/>
      <c r="M178" s="152"/>
      <c r="T178" s="153"/>
      <c r="AT178" s="149" t="s">
        <v>147</v>
      </c>
      <c r="AU178" s="149" t="s">
        <v>88</v>
      </c>
      <c r="AV178" s="12" t="s">
        <v>88</v>
      </c>
      <c r="AW178" s="12" t="s">
        <v>34</v>
      </c>
      <c r="AX178" s="12" t="s">
        <v>86</v>
      </c>
      <c r="AY178" s="149" t="s">
        <v>139</v>
      </c>
    </row>
    <row r="179" spans="2:65" s="1" customFormat="1" ht="24.25" customHeight="1">
      <c r="B179" s="133"/>
      <c r="C179" s="171" t="s">
        <v>305</v>
      </c>
      <c r="D179" s="171" t="s">
        <v>278</v>
      </c>
      <c r="E179" s="172" t="s">
        <v>403</v>
      </c>
      <c r="F179" s="173" t="s">
        <v>404</v>
      </c>
      <c r="G179" s="174" t="s">
        <v>144</v>
      </c>
      <c r="H179" s="175">
        <v>63.5</v>
      </c>
      <c r="I179" s="176"/>
      <c r="J179" s="176">
        <f>ROUND(I179*H179,2)</f>
        <v>0</v>
      </c>
      <c r="K179" s="177"/>
      <c r="L179" s="178"/>
      <c r="M179" s="179" t="s">
        <v>1</v>
      </c>
      <c r="N179" s="180" t="s">
        <v>43</v>
      </c>
      <c r="O179" s="143">
        <v>0</v>
      </c>
      <c r="P179" s="143">
        <f>O179*H179</f>
        <v>0</v>
      </c>
      <c r="Q179" s="143">
        <v>5.0000000000000001E-4</v>
      </c>
      <c r="R179" s="143">
        <f>Q179*H179</f>
        <v>3.175E-2</v>
      </c>
      <c r="S179" s="143">
        <v>0</v>
      </c>
      <c r="T179" s="144">
        <f>S179*H179</f>
        <v>0</v>
      </c>
      <c r="AR179" s="145" t="s">
        <v>183</v>
      </c>
      <c r="AT179" s="145" t="s">
        <v>278</v>
      </c>
      <c r="AU179" s="145" t="s">
        <v>88</v>
      </c>
      <c r="AY179" s="17" t="s">
        <v>139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145</v>
      </c>
      <c r="BM179" s="145" t="s">
        <v>405</v>
      </c>
    </row>
    <row r="180" spans="2:65" s="12" customFormat="1">
      <c r="B180" s="147"/>
      <c r="D180" s="148" t="s">
        <v>147</v>
      </c>
      <c r="E180" s="149" t="s">
        <v>1</v>
      </c>
      <c r="F180" s="150" t="s">
        <v>406</v>
      </c>
      <c r="H180" s="151">
        <v>49.5</v>
      </c>
      <c r="L180" s="147"/>
      <c r="M180" s="152"/>
      <c r="T180" s="153"/>
      <c r="AT180" s="149" t="s">
        <v>147</v>
      </c>
      <c r="AU180" s="149" t="s">
        <v>88</v>
      </c>
      <c r="AV180" s="12" t="s">
        <v>88</v>
      </c>
      <c r="AW180" s="12" t="s">
        <v>34</v>
      </c>
      <c r="AX180" s="12" t="s">
        <v>78</v>
      </c>
      <c r="AY180" s="149" t="s">
        <v>139</v>
      </c>
    </row>
    <row r="181" spans="2:65" s="12" customFormat="1">
      <c r="B181" s="147"/>
      <c r="D181" s="148" t="s">
        <v>147</v>
      </c>
      <c r="E181" s="149" t="s">
        <v>1</v>
      </c>
      <c r="F181" s="150" t="s">
        <v>407</v>
      </c>
      <c r="H181" s="151">
        <v>14</v>
      </c>
      <c r="L181" s="147"/>
      <c r="M181" s="152"/>
      <c r="T181" s="153"/>
      <c r="AT181" s="149" t="s">
        <v>147</v>
      </c>
      <c r="AU181" s="149" t="s">
        <v>88</v>
      </c>
      <c r="AV181" s="12" t="s">
        <v>88</v>
      </c>
      <c r="AW181" s="12" t="s">
        <v>34</v>
      </c>
      <c r="AX181" s="12" t="s">
        <v>78</v>
      </c>
      <c r="AY181" s="149" t="s">
        <v>139</v>
      </c>
    </row>
    <row r="182" spans="2:65" s="13" customFormat="1">
      <c r="B182" s="154"/>
      <c r="D182" s="148" t="s">
        <v>147</v>
      </c>
      <c r="E182" s="155" t="s">
        <v>1</v>
      </c>
      <c r="F182" s="156" t="s">
        <v>151</v>
      </c>
      <c r="H182" s="157">
        <v>63.5</v>
      </c>
      <c r="L182" s="154"/>
      <c r="M182" s="158"/>
      <c r="T182" s="159"/>
      <c r="AT182" s="155" t="s">
        <v>147</v>
      </c>
      <c r="AU182" s="155" t="s">
        <v>88</v>
      </c>
      <c r="AV182" s="13" t="s">
        <v>145</v>
      </c>
      <c r="AW182" s="13" t="s">
        <v>34</v>
      </c>
      <c r="AX182" s="13" t="s">
        <v>86</v>
      </c>
      <c r="AY182" s="155" t="s">
        <v>139</v>
      </c>
    </row>
    <row r="183" spans="2:65" s="1" customFormat="1" ht="44.25" customHeight="1">
      <c r="B183" s="133"/>
      <c r="C183" s="134" t="s">
        <v>309</v>
      </c>
      <c r="D183" s="134" t="s">
        <v>141</v>
      </c>
      <c r="E183" s="135" t="s">
        <v>408</v>
      </c>
      <c r="F183" s="136" t="s">
        <v>409</v>
      </c>
      <c r="G183" s="137" t="s">
        <v>144</v>
      </c>
      <c r="H183" s="138">
        <v>2.2000000000000002</v>
      </c>
      <c r="I183" s="139"/>
      <c r="J183" s="139">
        <f>ROUND(I183*H183,2)</f>
        <v>0</v>
      </c>
      <c r="K183" s="140"/>
      <c r="L183" s="29"/>
      <c r="M183" s="141" t="s">
        <v>1</v>
      </c>
      <c r="N183" s="142" t="s">
        <v>43</v>
      </c>
      <c r="O183" s="143">
        <v>0.67</v>
      </c>
      <c r="P183" s="143">
        <f>O183*H183</f>
        <v>1.4740000000000002</v>
      </c>
      <c r="Q183" s="143">
        <v>0.42831999999999998</v>
      </c>
      <c r="R183" s="143">
        <f>Q183*H183</f>
        <v>0.94230400000000003</v>
      </c>
      <c r="S183" s="143">
        <v>0</v>
      </c>
      <c r="T183" s="144">
        <f>S183*H183</f>
        <v>0</v>
      </c>
      <c r="AR183" s="145" t="s">
        <v>145</v>
      </c>
      <c r="AT183" s="145" t="s">
        <v>141</v>
      </c>
      <c r="AU183" s="145" t="s">
        <v>88</v>
      </c>
      <c r="AY183" s="17" t="s">
        <v>139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145</v>
      </c>
      <c r="BM183" s="145" t="s">
        <v>410</v>
      </c>
    </row>
    <row r="184" spans="2:65" s="1" customFormat="1" ht="36">
      <c r="B184" s="29"/>
      <c r="D184" s="148" t="s">
        <v>248</v>
      </c>
      <c r="F184" s="169" t="s">
        <v>411</v>
      </c>
      <c r="L184" s="29"/>
      <c r="M184" s="170"/>
      <c r="T184" s="53"/>
      <c r="AT184" s="17" t="s">
        <v>248</v>
      </c>
      <c r="AU184" s="17" t="s">
        <v>88</v>
      </c>
    </row>
    <row r="185" spans="2:65" s="12" customFormat="1">
      <c r="B185" s="147"/>
      <c r="D185" s="148" t="s">
        <v>147</v>
      </c>
      <c r="E185" s="149" t="s">
        <v>1</v>
      </c>
      <c r="F185" s="150" t="s">
        <v>412</v>
      </c>
      <c r="H185" s="151">
        <v>2.2000000000000002</v>
      </c>
      <c r="L185" s="147"/>
      <c r="M185" s="152"/>
      <c r="T185" s="153"/>
      <c r="AT185" s="149" t="s">
        <v>147</v>
      </c>
      <c r="AU185" s="149" t="s">
        <v>88</v>
      </c>
      <c r="AV185" s="12" t="s">
        <v>88</v>
      </c>
      <c r="AW185" s="12" t="s">
        <v>34</v>
      </c>
      <c r="AX185" s="12" t="s">
        <v>86</v>
      </c>
      <c r="AY185" s="149" t="s">
        <v>139</v>
      </c>
    </row>
    <row r="186" spans="2:65" s="11" customFormat="1" ht="22.9" customHeight="1">
      <c r="B186" s="122"/>
      <c r="D186" s="123" t="s">
        <v>77</v>
      </c>
      <c r="E186" s="131" t="s">
        <v>158</v>
      </c>
      <c r="F186" s="131" t="s">
        <v>413</v>
      </c>
      <c r="J186" s="132">
        <f>BK186</f>
        <v>0</v>
      </c>
      <c r="L186" s="122"/>
      <c r="M186" s="126"/>
      <c r="P186" s="127">
        <f>SUM(P187:P203)</f>
        <v>14.752050000000001</v>
      </c>
      <c r="R186" s="127">
        <f>SUM(R187:R203)</f>
        <v>24.489007790000002</v>
      </c>
      <c r="T186" s="128">
        <f>SUM(T187:T203)</f>
        <v>0</v>
      </c>
      <c r="AR186" s="123" t="s">
        <v>86</v>
      </c>
      <c r="AT186" s="129" t="s">
        <v>77</v>
      </c>
      <c r="AU186" s="129" t="s">
        <v>86</v>
      </c>
      <c r="AY186" s="123" t="s">
        <v>139</v>
      </c>
      <c r="BK186" s="130">
        <f>SUM(BK187:BK203)</f>
        <v>0</v>
      </c>
    </row>
    <row r="187" spans="2:65" s="1" customFormat="1" ht="33" customHeight="1">
      <c r="B187" s="133"/>
      <c r="C187" s="134" t="s">
        <v>313</v>
      </c>
      <c r="D187" s="134" t="s">
        <v>141</v>
      </c>
      <c r="E187" s="135" t="s">
        <v>414</v>
      </c>
      <c r="F187" s="136" t="s">
        <v>415</v>
      </c>
      <c r="G187" s="137" t="s">
        <v>154</v>
      </c>
      <c r="H187" s="138">
        <v>7.0510000000000002</v>
      </c>
      <c r="I187" s="139"/>
      <c r="J187" s="139">
        <f>ROUND(I187*H187,2)</f>
        <v>0</v>
      </c>
      <c r="K187" s="140"/>
      <c r="L187" s="29"/>
      <c r="M187" s="141" t="s">
        <v>1</v>
      </c>
      <c r="N187" s="142" t="s">
        <v>43</v>
      </c>
      <c r="O187" s="143">
        <v>1.2</v>
      </c>
      <c r="P187" s="143">
        <f>O187*H187</f>
        <v>8.4611999999999998</v>
      </c>
      <c r="Q187" s="143">
        <v>2.45329</v>
      </c>
      <c r="R187" s="143">
        <f>Q187*H187</f>
        <v>17.298147790000002</v>
      </c>
      <c r="S187" s="143">
        <v>0</v>
      </c>
      <c r="T187" s="144">
        <f>S187*H187</f>
        <v>0</v>
      </c>
      <c r="AR187" s="145" t="s">
        <v>145</v>
      </c>
      <c r="AT187" s="145" t="s">
        <v>141</v>
      </c>
      <c r="AU187" s="145" t="s">
        <v>88</v>
      </c>
      <c r="AY187" s="17" t="s">
        <v>139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86</v>
      </c>
      <c r="BK187" s="146">
        <f>ROUND(I187*H187,2)</f>
        <v>0</v>
      </c>
      <c r="BL187" s="17" t="s">
        <v>145</v>
      </c>
      <c r="BM187" s="145" t="s">
        <v>416</v>
      </c>
    </row>
    <row r="188" spans="2:65" s="12" customFormat="1">
      <c r="B188" s="147"/>
      <c r="D188" s="148" t="s">
        <v>147</v>
      </c>
      <c r="E188" s="149" t="s">
        <v>1</v>
      </c>
      <c r="F188" s="150" t="s">
        <v>417</v>
      </c>
      <c r="H188" s="151">
        <v>6.5010000000000003</v>
      </c>
      <c r="L188" s="147"/>
      <c r="M188" s="152"/>
      <c r="T188" s="153"/>
      <c r="AT188" s="149" t="s">
        <v>147</v>
      </c>
      <c r="AU188" s="149" t="s">
        <v>88</v>
      </c>
      <c r="AV188" s="12" t="s">
        <v>88</v>
      </c>
      <c r="AW188" s="12" t="s">
        <v>34</v>
      </c>
      <c r="AX188" s="12" t="s">
        <v>78</v>
      </c>
      <c r="AY188" s="149" t="s">
        <v>139</v>
      </c>
    </row>
    <row r="189" spans="2:65" s="12" customFormat="1">
      <c r="B189" s="147"/>
      <c r="D189" s="148" t="s">
        <v>147</v>
      </c>
      <c r="E189" s="149" t="s">
        <v>1</v>
      </c>
      <c r="F189" s="150" t="s">
        <v>418</v>
      </c>
      <c r="H189" s="151">
        <v>0.55000000000000004</v>
      </c>
      <c r="L189" s="147"/>
      <c r="M189" s="152"/>
      <c r="T189" s="153"/>
      <c r="AT189" s="149" t="s">
        <v>147</v>
      </c>
      <c r="AU189" s="149" t="s">
        <v>88</v>
      </c>
      <c r="AV189" s="12" t="s">
        <v>88</v>
      </c>
      <c r="AW189" s="12" t="s">
        <v>34</v>
      </c>
      <c r="AX189" s="12" t="s">
        <v>78</v>
      </c>
      <c r="AY189" s="149" t="s">
        <v>139</v>
      </c>
    </row>
    <row r="190" spans="2:65" s="13" customFormat="1">
      <c r="B190" s="154"/>
      <c r="D190" s="148" t="s">
        <v>147</v>
      </c>
      <c r="E190" s="155" t="s">
        <v>1</v>
      </c>
      <c r="F190" s="156" t="s">
        <v>151</v>
      </c>
      <c r="H190" s="157">
        <v>7.0510000000000002</v>
      </c>
      <c r="L190" s="154"/>
      <c r="M190" s="158"/>
      <c r="T190" s="159"/>
      <c r="AT190" s="155" t="s">
        <v>147</v>
      </c>
      <c r="AU190" s="155" t="s">
        <v>88</v>
      </c>
      <c r="AV190" s="13" t="s">
        <v>145</v>
      </c>
      <c r="AW190" s="13" t="s">
        <v>34</v>
      </c>
      <c r="AX190" s="13" t="s">
        <v>86</v>
      </c>
      <c r="AY190" s="155" t="s">
        <v>139</v>
      </c>
    </row>
    <row r="191" spans="2:65" s="1" customFormat="1" ht="24.25" customHeight="1">
      <c r="B191" s="133"/>
      <c r="C191" s="171" t="s">
        <v>7</v>
      </c>
      <c r="D191" s="171" t="s">
        <v>278</v>
      </c>
      <c r="E191" s="172" t="s">
        <v>419</v>
      </c>
      <c r="F191" s="173" t="s">
        <v>420</v>
      </c>
      <c r="G191" s="174" t="s">
        <v>196</v>
      </c>
      <c r="H191" s="175">
        <v>0.314</v>
      </c>
      <c r="I191" s="176"/>
      <c r="J191" s="176">
        <f>ROUND(I191*H191,2)</f>
        <v>0</v>
      </c>
      <c r="K191" s="177"/>
      <c r="L191" s="178"/>
      <c r="M191" s="179" t="s">
        <v>1</v>
      </c>
      <c r="N191" s="180" t="s">
        <v>43</v>
      </c>
      <c r="O191" s="143">
        <v>0</v>
      </c>
      <c r="P191" s="143">
        <f>O191*H191</f>
        <v>0</v>
      </c>
      <c r="Q191" s="143">
        <v>1</v>
      </c>
      <c r="R191" s="143">
        <f>Q191*H191</f>
        <v>0.314</v>
      </c>
      <c r="S191" s="143">
        <v>0</v>
      </c>
      <c r="T191" s="144">
        <f>S191*H191</f>
        <v>0</v>
      </c>
      <c r="AR191" s="145" t="s">
        <v>183</v>
      </c>
      <c r="AT191" s="145" t="s">
        <v>278</v>
      </c>
      <c r="AU191" s="145" t="s">
        <v>88</v>
      </c>
      <c r="AY191" s="17" t="s">
        <v>139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86</v>
      </c>
      <c r="BK191" s="146">
        <f>ROUND(I191*H191,2)</f>
        <v>0</v>
      </c>
      <c r="BL191" s="17" t="s">
        <v>145</v>
      </c>
      <c r="BM191" s="145" t="s">
        <v>421</v>
      </c>
    </row>
    <row r="192" spans="2:65" s="1" customFormat="1" ht="18">
      <c r="B192" s="29"/>
      <c r="D192" s="148" t="s">
        <v>248</v>
      </c>
      <c r="F192" s="169" t="s">
        <v>422</v>
      </c>
      <c r="L192" s="29"/>
      <c r="M192" s="170"/>
      <c r="T192" s="53"/>
      <c r="AT192" s="17" t="s">
        <v>248</v>
      </c>
      <c r="AU192" s="17" t="s">
        <v>88</v>
      </c>
    </row>
    <row r="193" spans="2:65" s="12" customFormat="1" ht="30">
      <c r="B193" s="147"/>
      <c r="D193" s="148" t="s">
        <v>147</v>
      </c>
      <c r="E193" s="149" t="s">
        <v>1</v>
      </c>
      <c r="F193" s="150" t="s">
        <v>423</v>
      </c>
      <c r="H193" s="151">
        <v>0.314</v>
      </c>
      <c r="L193" s="147"/>
      <c r="M193" s="152"/>
      <c r="T193" s="153"/>
      <c r="AT193" s="149" t="s">
        <v>147</v>
      </c>
      <c r="AU193" s="149" t="s">
        <v>88</v>
      </c>
      <c r="AV193" s="12" t="s">
        <v>88</v>
      </c>
      <c r="AW193" s="12" t="s">
        <v>34</v>
      </c>
      <c r="AX193" s="12" t="s">
        <v>86</v>
      </c>
      <c r="AY193" s="149" t="s">
        <v>139</v>
      </c>
    </row>
    <row r="194" spans="2:65" s="1" customFormat="1" ht="24.25" customHeight="1">
      <c r="B194" s="133"/>
      <c r="C194" s="171" t="s">
        <v>424</v>
      </c>
      <c r="D194" s="171" t="s">
        <v>278</v>
      </c>
      <c r="E194" s="172" t="s">
        <v>425</v>
      </c>
      <c r="F194" s="173" t="s">
        <v>426</v>
      </c>
      <c r="G194" s="174" t="s">
        <v>196</v>
      </c>
      <c r="H194" s="175">
        <v>4.7E-2</v>
      </c>
      <c r="I194" s="176"/>
      <c r="J194" s="176">
        <f>ROUND(I194*H194,2)</f>
        <v>0</v>
      </c>
      <c r="K194" s="177"/>
      <c r="L194" s="178"/>
      <c r="M194" s="179" t="s">
        <v>1</v>
      </c>
      <c r="N194" s="180" t="s">
        <v>43</v>
      </c>
      <c r="O194" s="143">
        <v>0</v>
      </c>
      <c r="P194" s="143">
        <f>O194*H194</f>
        <v>0</v>
      </c>
      <c r="Q194" s="143">
        <v>1</v>
      </c>
      <c r="R194" s="143">
        <f>Q194*H194</f>
        <v>4.7E-2</v>
      </c>
      <c r="S194" s="143">
        <v>0</v>
      </c>
      <c r="T194" s="144">
        <f>S194*H194</f>
        <v>0</v>
      </c>
      <c r="AR194" s="145" t="s">
        <v>183</v>
      </c>
      <c r="AT194" s="145" t="s">
        <v>278</v>
      </c>
      <c r="AU194" s="145" t="s">
        <v>88</v>
      </c>
      <c r="AY194" s="17" t="s">
        <v>139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86</v>
      </c>
      <c r="BK194" s="146">
        <f>ROUND(I194*H194,2)</f>
        <v>0</v>
      </c>
      <c r="BL194" s="17" t="s">
        <v>145</v>
      </c>
      <c r="BM194" s="145" t="s">
        <v>427</v>
      </c>
    </row>
    <row r="195" spans="2:65" s="1" customFormat="1" ht="18">
      <c r="B195" s="29"/>
      <c r="D195" s="148" t="s">
        <v>248</v>
      </c>
      <c r="F195" s="169" t="s">
        <v>428</v>
      </c>
      <c r="L195" s="29"/>
      <c r="M195" s="170"/>
      <c r="T195" s="53"/>
      <c r="AT195" s="17" t="s">
        <v>248</v>
      </c>
      <c r="AU195" s="17" t="s">
        <v>88</v>
      </c>
    </row>
    <row r="196" spans="2:65" s="12" customFormat="1">
      <c r="B196" s="147"/>
      <c r="D196" s="148" t="s">
        <v>147</v>
      </c>
      <c r="E196" s="149" t="s">
        <v>1</v>
      </c>
      <c r="F196" s="150" t="s">
        <v>429</v>
      </c>
      <c r="H196" s="151">
        <v>4.7E-2</v>
      </c>
      <c r="L196" s="147"/>
      <c r="M196" s="152"/>
      <c r="T196" s="153"/>
      <c r="AT196" s="149" t="s">
        <v>147</v>
      </c>
      <c r="AU196" s="149" t="s">
        <v>88</v>
      </c>
      <c r="AV196" s="12" t="s">
        <v>88</v>
      </c>
      <c r="AW196" s="12" t="s">
        <v>34</v>
      </c>
      <c r="AX196" s="12" t="s">
        <v>86</v>
      </c>
      <c r="AY196" s="149" t="s">
        <v>139</v>
      </c>
    </row>
    <row r="197" spans="2:65" s="1" customFormat="1" ht="44.25" customHeight="1">
      <c r="B197" s="133"/>
      <c r="C197" s="134" t="s">
        <v>430</v>
      </c>
      <c r="D197" s="134" t="s">
        <v>141</v>
      </c>
      <c r="E197" s="135" t="s">
        <v>431</v>
      </c>
      <c r="F197" s="136" t="s">
        <v>432</v>
      </c>
      <c r="G197" s="137" t="s">
        <v>154</v>
      </c>
      <c r="H197" s="138">
        <v>0.6</v>
      </c>
      <c r="I197" s="139"/>
      <c r="J197" s="139">
        <f>ROUND(I197*H197,2)</f>
        <v>0</v>
      </c>
      <c r="K197" s="140"/>
      <c r="L197" s="29"/>
      <c r="M197" s="141" t="s">
        <v>1</v>
      </c>
      <c r="N197" s="142" t="s">
        <v>43</v>
      </c>
      <c r="O197" s="143">
        <v>2.4620000000000002</v>
      </c>
      <c r="P197" s="143">
        <f>O197*H197</f>
        <v>1.4772000000000001</v>
      </c>
      <c r="Q197" s="143">
        <v>2.5319500000000001</v>
      </c>
      <c r="R197" s="143">
        <f>Q197*H197</f>
        <v>1.5191700000000001</v>
      </c>
      <c r="S197" s="143">
        <v>0</v>
      </c>
      <c r="T197" s="144">
        <f>S197*H197</f>
        <v>0</v>
      </c>
      <c r="AR197" s="145" t="s">
        <v>145</v>
      </c>
      <c r="AT197" s="145" t="s">
        <v>141</v>
      </c>
      <c r="AU197" s="145" t="s">
        <v>88</v>
      </c>
      <c r="AY197" s="17" t="s">
        <v>139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145</v>
      </c>
      <c r="BM197" s="145" t="s">
        <v>433</v>
      </c>
    </row>
    <row r="198" spans="2:65" s="12" customFormat="1">
      <c r="B198" s="147"/>
      <c r="D198" s="148" t="s">
        <v>147</v>
      </c>
      <c r="E198" s="149" t="s">
        <v>1</v>
      </c>
      <c r="F198" s="150" t="s">
        <v>434</v>
      </c>
      <c r="H198" s="151">
        <v>0.6</v>
      </c>
      <c r="L198" s="147"/>
      <c r="M198" s="152"/>
      <c r="T198" s="153"/>
      <c r="AT198" s="149" t="s">
        <v>147</v>
      </c>
      <c r="AU198" s="149" t="s">
        <v>88</v>
      </c>
      <c r="AV198" s="12" t="s">
        <v>88</v>
      </c>
      <c r="AW198" s="12" t="s">
        <v>34</v>
      </c>
      <c r="AX198" s="12" t="s">
        <v>86</v>
      </c>
      <c r="AY198" s="149" t="s">
        <v>139</v>
      </c>
    </row>
    <row r="199" spans="2:65" s="1" customFormat="1" ht="55.5" customHeight="1">
      <c r="B199" s="133"/>
      <c r="C199" s="134" t="s">
        <v>435</v>
      </c>
      <c r="D199" s="134" t="s">
        <v>141</v>
      </c>
      <c r="E199" s="135" t="s">
        <v>436</v>
      </c>
      <c r="F199" s="136" t="s">
        <v>437</v>
      </c>
      <c r="G199" s="137" t="s">
        <v>154</v>
      </c>
      <c r="H199" s="138">
        <v>2.85</v>
      </c>
      <c r="I199" s="139"/>
      <c r="J199" s="139">
        <f>ROUND(I199*H199,2)</f>
        <v>0</v>
      </c>
      <c r="K199" s="140"/>
      <c r="L199" s="29"/>
      <c r="M199" s="141" t="s">
        <v>1</v>
      </c>
      <c r="N199" s="142" t="s">
        <v>43</v>
      </c>
      <c r="O199" s="143">
        <v>1.6890000000000001</v>
      </c>
      <c r="P199" s="143">
        <f>O199*H199</f>
        <v>4.81365</v>
      </c>
      <c r="Q199" s="143">
        <v>1.8633999999999999</v>
      </c>
      <c r="R199" s="143">
        <f>Q199*H199</f>
        <v>5.3106900000000001</v>
      </c>
      <c r="S199" s="143">
        <v>0</v>
      </c>
      <c r="T199" s="144">
        <f>S199*H199</f>
        <v>0</v>
      </c>
      <c r="AR199" s="145" t="s">
        <v>145</v>
      </c>
      <c r="AT199" s="145" t="s">
        <v>141</v>
      </c>
      <c r="AU199" s="145" t="s">
        <v>88</v>
      </c>
      <c r="AY199" s="17" t="s">
        <v>139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145</v>
      </c>
      <c r="BM199" s="145" t="s">
        <v>438</v>
      </c>
    </row>
    <row r="200" spans="2:65" s="1" customFormat="1" ht="18">
      <c r="B200" s="29"/>
      <c r="D200" s="148" t="s">
        <v>248</v>
      </c>
      <c r="F200" s="169" t="s">
        <v>439</v>
      </c>
      <c r="L200" s="29"/>
      <c r="M200" s="170"/>
      <c r="T200" s="53"/>
      <c r="AT200" s="17" t="s">
        <v>248</v>
      </c>
      <c r="AU200" s="17" t="s">
        <v>88</v>
      </c>
    </row>
    <row r="201" spans="2:65" s="12" customFormat="1">
      <c r="B201" s="147"/>
      <c r="D201" s="148" t="s">
        <v>147</v>
      </c>
      <c r="E201" s="149" t="s">
        <v>1</v>
      </c>
      <c r="F201" s="150" t="s">
        <v>440</v>
      </c>
      <c r="H201" s="151">
        <v>2.85</v>
      </c>
      <c r="L201" s="147"/>
      <c r="M201" s="152"/>
      <c r="T201" s="153"/>
      <c r="AT201" s="149" t="s">
        <v>147</v>
      </c>
      <c r="AU201" s="149" t="s">
        <v>88</v>
      </c>
      <c r="AV201" s="12" t="s">
        <v>88</v>
      </c>
      <c r="AW201" s="12" t="s">
        <v>34</v>
      </c>
      <c r="AX201" s="12" t="s">
        <v>86</v>
      </c>
      <c r="AY201" s="149" t="s">
        <v>139</v>
      </c>
    </row>
    <row r="202" spans="2:65" s="1" customFormat="1" ht="16.5" customHeight="1">
      <c r="B202" s="133"/>
      <c r="C202" s="171" t="s">
        <v>441</v>
      </c>
      <c r="D202" s="171" t="s">
        <v>278</v>
      </c>
      <c r="E202" s="172" t="s">
        <v>442</v>
      </c>
      <c r="F202" s="173" t="s">
        <v>443</v>
      </c>
      <c r="G202" s="174" t="s">
        <v>444</v>
      </c>
      <c r="H202" s="175">
        <v>1</v>
      </c>
      <c r="I202" s="176"/>
      <c r="J202" s="176">
        <f>ROUND(I202*H202,2)</f>
        <v>0</v>
      </c>
      <c r="K202" s="177"/>
      <c r="L202" s="178"/>
      <c r="M202" s="179" t="s">
        <v>1</v>
      </c>
      <c r="N202" s="180" t="s">
        <v>43</v>
      </c>
      <c r="O202" s="143">
        <v>0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183</v>
      </c>
      <c r="AT202" s="145" t="s">
        <v>278</v>
      </c>
      <c r="AU202" s="145" t="s">
        <v>88</v>
      </c>
      <c r="AY202" s="17" t="s">
        <v>139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86</v>
      </c>
      <c r="BK202" s="146">
        <f>ROUND(I202*H202,2)</f>
        <v>0</v>
      </c>
      <c r="BL202" s="17" t="s">
        <v>145</v>
      </c>
      <c r="BM202" s="145" t="s">
        <v>445</v>
      </c>
    </row>
    <row r="203" spans="2:65" s="1" customFormat="1" ht="144">
      <c r="B203" s="29"/>
      <c r="D203" s="148" t="s">
        <v>248</v>
      </c>
      <c r="F203" s="169" t="s">
        <v>1495</v>
      </c>
      <c r="L203" s="29"/>
      <c r="M203" s="170"/>
      <c r="T203" s="53"/>
      <c r="AT203" s="17" t="s">
        <v>248</v>
      </c>
      <c r="AU203" s="17" t="s">
        <v>88</v>
      </c>
    </row>
    <row r="204" spans="2:65" s="11" customFormat="1" ht="22.9" customHeight="1">
      <c r="B204" s="122"/>
      <c r="D204" s="123" t="s">
        <v>77</v>
      </c>
      <c r="E204" s="131" t="s">
        <v>145</v>
      </c>
      <c r="F204" s="131" t="s">
        <v>446</v>
      </c>
      <c r="J204" s="132">
        <f>BK204</f>
        <v>0</v>
      </c>
      <c r="L204" s="122"/>
      <c r="M204" s="126"/>
      <c r="P204" s="127">
        <f>SUM(P205:P206)</f>
        <v>6.8400000000000002E-2</v>
      </c>
      <c r="R204" s="127">
        <f>SUM(R205:R206)</f>
        <v>1.0521</v>
      </c>
      <c r="T204" s="128">
        <f>SUM(T205:T206)</f>
        <v>0</v>
      </c>
      <c r="AR204" s="123" t="s">
        <v>86</v>
      </c>
      <c r="AT204" s="129" t="s">
        <v>77</v>
      </c>
      <c r="AU204" s="129" t="s">
        <v>86</v>
      </c>
      <c r="AY204" s="123" t="s">
        <v>139</v>
      </c>
      <c r="BK204" s="130">
        <f>SUM(BK205:BK206)</f>
        <v>0</v>
      </c>
    </row>
    <row r="205" spans="2:65" s="1" customFormat="1" ht="33" customHeight="1">
      <c r="B205" s="133"/>
      <c r="C205" s="134" t="s">
        <v>447</v>
      </c>
      <c r="D205" s="134" t="s">
        <v>141</v>
      </c>
      <c r="E205" s="135" t="s">
        <v>448</v>
      </c>
      <c r="F205" s="136" t="s">
        <v>449</v>
      </c>
      <c r="G205" s="137" t="s">
        <v>154</v>
      </c>
      <c r="H205" s="138">
        <v>0.6</v>
      </c>
      <c r="I205" s="139"/>
      <c r="J205" s="139">
        <f>ROUND(I205*H205,2)</f>
        <v>0</v>
      </c>
      <c r="K205" s="140"/>
      <c r="L205" s="29"/>
      <c r="M205" s="141" t="s">
        <v>1</v>
      </c>
      <c r="N205" s="142" t="s">
        <v>43</v>
      </c>
      <c r="O205" s="143">
        <v>0.114</v>
      </c>
      <c r="P205" s="143">
        <f>O205*H205</f>
        <v>6.8400000000000002E-2</v>
      </c>
      <c r="Q205" s="143">
        <v>1.7535000000000001</v>
      </c>
      <c r="R205" s="143">
        <f>Q205*H205</f>
        <v>1.0521</v>
      </c>
      <c r="S205" s="143">
        <v>0</v>
      </c>
      <c r="T205" s="144">
        <f>S205*H205</f>
        <v>0</v>
      </c>
      <c r="AR205" s="145" t="s">
        <v>145</v>
      </c>
      <c r="AT205" s="145" t="s">
        <v>141</v>
      </c>
      <c r="AU205" s="145" t="s">
        <v>88</v>
      </c>
      <c r="AY205" s="17" t="s">
        <v>139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145</v>
      </c>
      <c r="BM205" s="145" t="s">
        <v>450</v>
      </c>
    </row>
    <row r="206" spans="2:65" s="12" customFormat="1">
      <c r="B206" s="147"/>
      <c r="D206" s="148" t="s">
        <v>147</v>
      </c>
      <c r="E206" s="149" t="s">
        <v>1</v>
      </c>
      <c r="F206" s="150" t="s">
        <v>451</v>
      </c>
      <c r="H206" s="151">
        <v>0.6</v>
      </c>
      <c r="L206" s="147"/>
      <c r="M206" s="152"/>
      <c r="T206" s="153"/>
      <c r="AT206" s="149" t="s">
        <v>147</v>
      </c>
      <c r="AU206" s="149" t="s">
        <v>88</v>
      </c>
      <c r="AV206" s="12" t="s">
        <v>88</v>
      </c>
      <c r="AW206" s="12" t="s">
        <v>34</v>
      </c>
      <c r="AX206" s="12" t="s">
        <v>86</v>
      </c>
      <c r="AY206" s="149" t="s">
        <v>139</v>
      </c>
    </row>
    <row r="207" spans="2:65" s="11" customFormat="1" ht="22.9" customHeight="1">
      <c r="B207" s="122"/>
      <c r="D207" s="123" t="s">
        <v>77</v>
      </c>
      <c r="E207" s="131" t="s">
        <v>183</v>
      </c>
      <c r="F207" s="131" t="s">
        <v>452</v>
      </c>
      <c r="J207" s="132">
        <f>BK207</f>
        <v>0</v>
      </c>
      <c r="L207" s="122"/>
      <c r="M207" s="126"/>
      <c r="P207" s="127">
        <f>SUM(P208:P214)</f>
        <v>3.4460000000000002</v>
      </c>
      <c r="R207" s="127">
        <f>SUM(R208:R214)</f>
        <v>3.168E-2</v>
      </c>
      <c r="T207" s="128">
        <f>SUM(T208:T214)</f>
        <v>0</v>
      </c>
      <c r="AR207" s="123" t="s">
        <v>86</v>
      </c>
      <c r="AT207" s="129" t="s">
        <v>77</v>
      </c>
      <c r="AU207" s="129" t="s">
        <v>86</v>
      </c>
      <c r="AY207" s="123" t="s">
        <v>139</v>
      </c>
      <c r="BK207" s="130">
        <f>SUM(BK208:BK214)</f>
        <v>0</v>
      </c>
    </row>
    <row r="208" spans="2:65" s="1" customFormat="1" ht="37.9" customHeight="1">
      <c r="B208" s="133"/>
      <c r="C208" s="134" t="s">
        <v>453</v>
      </c>
      <c r="D208" s="134" t="s">
        <v>141</v>
      </c>
      <c r="E208" s="135" t="s">
        <v>454</v>
      </c>
      <c r="F208" s="136" t="s">
        <v>455</v>
      </c>
      <c r="G208" s="137" t="s">
        <v>295</v>
      </c>
      <c r="H208" s="138">
        <v>33</v>
      </c>
      <c r="I208" s="139"/>
      <c r="J208" s="139">
        <f>ROUND(I208*H208,2)</f>
        <v>0</v>
      </c>
      <c r="K208" s="140"/>
      <c r="L208" s="29"/>
      <c r="M208" s="141" t="s">
        <v>1</v>
      </c>
      <c r="N208" s="142" t="s">
        <v>43</v>
      </c>
      <c r="O208" s="143">
        <v>3.3000000000000002E-2</v>
      </c>
      <c r="P208" s="143">
        <f>O208*H208</f>
        <v>1.089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145</v>
      </c>
      <c r="AT208" s="145" t="s">
        <v>141</v>
      </c>
      <c r="AU208" s="145" t="s">
        <v>88</v>
      </c>
      <c r="AY208" s="17" t="s">
        <v>139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86</v>
      </c>
      <c r="BK208" s="146">
        <f>ROUND(I208*H208,2)</f>
        <v>0</v>
      </c>
      <c r="BL208" s="17" t="s">
        <v>145</v>
      </c>
      <c r="BM208" s="145" t="s">
        <v>456</v>
      </c>
    </row>
    <row r="209" spans="2:65" s="1" customFormat="1" ht="37.9" customHeight="1">
      <c r="B209" s="133"/>
      <c r="C209" s="171" t="s">
        <v>457</v>
      </c>
      <c r="D209" s="171" t="s">
        <v>278</v>
      </c>
      <c r="E209" s="172" t="s">
        <v>458</v>
      </c>
      <c r="F209" s="173" t="s">
        <v>459</v>
      </c>
      <c r="G209" s="174" t="s">
        <v>295</v>
      </c>
      <c r="H209" s="175">
        <v>33</v>
      </c>
      <c r="I209" s="176"/>
      <c r="J209" s="176">
        <f>ROUND(I209*H209,2)</f>
        <v>0</v>
      </c>
      <c r="K209" s="177"/>
      <c r="L209" s="178"/>
      <c r="M209" s="179" t="s">
        <v>1</v>
      </c>
      <c r="N209" s="180" t="s">
        <v>43</v>
      </c>
      <c r="O209" s="143">
        <v>0</v>
      </c>
      <c r="P209" s="143">
        <f>O209*H209</f>
        <v>0</v>
      </c>
      <c r="Q209" s="143">
        <v>4.8000000000000001E-4</v>
      </c>
      <c r="R209" s="143">
        <f>Q209*H209</f>
        <v>1.584E-2</v>
      </c>
      <c r="S209" s="143">
        <v>0</v>
      </c>
      <c r="T209" s="144">
        <f>S209*H209</f>
        <v>0</v>
      </c>
      <c r="AR209" s="145" t="s">
        <v>183</v>
      </c>
      <c r="AT209" s="145" t="s">
        <v>278</v>
      </c>
      <c r="AU209" s="145" t="s">
        <v>88</v>
      </c>
      <c r="AY209" s="17" t="s">
        <v>139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145</v>
      </c>
      <c r="BM209" s="145" t="s">
        <v>460</v>
      </c>
    </row>
    <row r="210" spans="2:65" s="1" customFormat="1" ht="24.25" customHeight="1">
      <c r="B210" s="133"/>
      <c r="C210" s="171" t="s">
        <v>461</v>
      </c>
      <c r="D210" s="171" t="s">
        <v>278</v>
      </c>
      <c r="E210" s="172" t="s">
        <v>462</v>
      </c>
      <c r="F210" s="173" t="s">
        <v>463</v>
      </c>
      <c r="G210" s="174" t="s">
        <v>295</v>
      </c>
      <c r="H210" s="175">
        <v>28</v>
      </c>
      <c r="I210" s="176"/>
      <c r="J210" s="176">
        <f>ROUND(I210*H210,2)</f>
        <v>0</v>
      </c>
      <c r="K210" s="177"/>
      <c r="L210" s="178"/>
      <c r="M210" s="179" t="s">
        <v>1</v>
      </c>
      <c r="N210" s="180" t="s">
        <v>43</v>
      </c>
      <c r="O210" s="143">
        <v>0</v>
      </c>
      <c r="P210" s="143">
        <f>O210*H210</f>
        <v>0</v>
      </c>
      <c r="Q210" s="143">
        <v>1.6000000000000001E-4</v>
      </c>
      <c r="R210" s="143">
        <f>Q210*H210</f>
        <v>4.4800000000000005E-3</v>
      </c>
      <c r="S210" s="143">
        <v>0</v>
      </c>
      <c r="T210" s="144">
        <f>S210*H210</f>
        <v>0</v>
      </c>
      <c r="AR210" s="145" t="s">
        <v>183</v>
      </c>
      <c r="AT210" s="145" t="s">
        <v>278</v>
      </c>
      <c r="AU210" s="145" t="s">
        <v>88</v>
      </c>
      <c r="AY210" s="17" t="s">
        <v>139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86</v>
      </c>
      <c r="BK210" s="146">
        <f>ROUND(I210*H210,2)</f>
        <v>0</v>
      </c>
      <c r="BL210" s="17" t="s">
        <v>145</v>
      </c>
      <c r="BM210" s="145" t="s">
        <v>464</v>
      </c>
    </row>
    <row r="211" spans="2:65" s="12" customFormat="1">
      <c r="B211" s="147"/>
      <c r="D211" s="148" t="s">
        <v>147</v>
      </c>
      <c r="E211" s="149" t="s">
        <v>1</v>
      </c>
      <c r="F211" s="150" t="s">
        <v>465</v>
      </c>
      <c r="H211" s="151">
        <v>28</v>
      </c>
      <c r="L211" s="147"/>
      <c r="M211" s="152"/>
      <c r="T211" s="153"/>
      <c r="AT211" s="149" t="s">
        <v>147</v>
      </c>
      <c r="AU211" s="149" t="s">
        <v>88</v>
      </c>
      <c r="AV211" s="12" t="s">
        <v>88</v>
      </c>
      <c r="AW211" s="12" t="s">
        <v>34</v>
      </c>
      <c r="AX211" s="12" t="s">
        <v>86</v>
      </c>
      <c r="AY211" s="149" t="s">
        <v>139</v>
      </c>
    </row>
    <row r="212" spans="2:65" s="1" customFormat="1" ht="24.25" customHeight="1">
      <c r="B212" s="133"/>
      <c r="C212" s="134" t="s">
        <v>466</v>
      </c>
      <c r="D212" s="134" t="s">
        <v>141</v>
      </c>
      <c r="E212" s="135" t="s">
        <v>467</v>
      </c>
      <c r="F212" s="136" t="s">
        <v>468</v>
      </c>
      <c r="G212" s="137" t="s">
        <v>388</v>
      </c>
      <c r="H212" s="138">
        <v>1</v>
      </c>
      <c r="I212" s="139"/>
      <c r="J212" s="139">
        <f>ROUND(I212*H212,2)</f>
        <v>0</v>
      </c>
      <c r="K212" s="140"/>
      <c r="L212" s="29"/>
      <c r="M212" s="141" t="s">
        <v>1</v>
      </c>
      <c r="N212" s="142" t="s">
        <v>43</v>
      </c>
      <c r="O212" s="143">
        <v>2.3570000000000002</v>
      </c>
      <c r="P212" s="143">
        <f>O212*H212</f>
        <v>2.3570000000000002</v>
      </c>
      <c r="Q212" s="143">
        <v>1.136E-2</v>
      </c>
      <c r="R212" s="143">
        <f>Q212*H212</f>
        <v>1.136E-2</v>
      </c>
      <c r="S212" s="143">
        <v>0</v>
      </c>
      <c r="T212" s="144">
        <f>S212*H212</f>
        <v>0</v>
      </c>
      <c r="AR212" s="145" t="s">
        <v>145</v>
      </c>
      <c r="AT212" s="145" t="s">
        <v>141</v>
      </c>
      <c r="AU212" s="145" t="s">
        <v>88</v>
      </c>
      <c r="AY212" s="17" t="s">
        <v>139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145</v>
      </c>
      <c r="BM212" s="145" t="s">
        <v>469</v>
      </c>
    </row>
    <row r="213" spans="2:65" s="1" customFormat="1" ht="99">
      <c r="B213" s="29"/>
      <c r="D213" s="148" t="s">
        <v>248</v>
      </c>
      <c r="F213" s="169" t="s">
        <v>1494</v>
      </c>
      <c r="L213" s="29"/>
      <c r="M213" s="170"/>
      <c r="T213" s="53"/>
      <c r="AT213" s="17" t="s">
        <v>248</v>
      </c>
      <c r="AU213" s="17" t="s">
        <v>88</v>
      </c>
    </row>
    <row r="214" spans="2:65" s="12" customFormat="1">
      <c r="B214" s="147"/>
      <c r="D214" s="148" t="s">
        <v>147</v>
      </c>
      <c r="E214" s="149" t="s">
        <v>1</v>
      </c>
      <c r="F214" s="150" t="s">
        <v>470</v>
      </c>
      <c r="H214" s="151">
        <v>1</v>
      </c>
      <c r="L214" s="147"/>
      <c r="M214" s="152"/>
      <c r="T214" s="153"/>
      <c r="AT214" s="149" t="s">
        <v>147</v>
      </c>
      <c r="AU214" s="149" t="s">
        <v>88</v>
      </c>
      <c r="AV214" s="12" t="s">
        <v>88</v>
      </c>
      <c r="AW214" s="12" t="s">
        <v>34</v>
      </c>
      <c r="AX214" s="12" t="s">
        <v>86</v>
      </c>
      <c r="AY214" s="149" t="s">
        <v>139</v>
      </c>
    </row>
    <row r="215" spans="2:65" s="11" customFormat="1" ht="22.9" customHeight="1">
      <c r="B215" s="122"/>
      <c r="D215" s="123" t="s">
        <v>77</v>
      </c>
      <c r="E215" s="131" t="s">
        <v>188</v>
      </c>
      <c r="F215" s="131" t="s">
        <v>292</v>
      </c>
      <c r="J215" s="132">
        <f>BK215</f>
        <v>0</v>
      </c>
      <c r="L215" s="122"/>
      <c r="M215" s="126"/>
      <c r="P215" s="127">
        <f>SUM(P216:P217)</f>
        <v>11.76</v>
      </c>
      <c r="R215" s="127">
        <f>SUM(R216:R217)</f>
        <v>3.9199999999999999E-2</v>
      </c>
      <c r="T215" s="128">
        <f>SUM(T216:T217)</f>
        <v>0</v>
      </c>
      <c r="AR215" s="123" t="s">
        <v>86</v>
      </c>
      <c r="AT215" s="129" t="s">
        <v>77</v>
      </c>
      <c r="AU215" s="129" t="s">
        <v>86</v>
      </c>
      <c r="AY215" s="123" t="s">
        <v>139</v>
      </c>
      <c r="BK215" s="130">
        <f>SUM(BK216:BK217)</f>
        <v>0</v>
      </c>
    </row>
    <row r="216" spans="2:65" s="1" customFormat="1" ht="24.25" customHeight="1">
      <c r="B216" s="133"/>
      <c r="C216" s="134" t="s">
        <v>471</v>
      </c>
      <c r="D216" s="134" t="s">
        <v>141</v>
      </c>
      <c r="E216" s="135" t="s">
        <v>472</v>
      </c>
      <c r="F216" s="136" t="s">
        <v>473</v>
      </c>
      <c r="G216" s="137" t="s">
        <v>295</v>
      </c>
      <c r="H216" s="138">
        <v>56</v>
      </c>
      <c r="I216" s="139"/>
      <c r="J216" s="139">
        <f>ROUND(I216*H216,2)</f>
        <v>0</v>
      </c>
      <c r="K216" s="140"/>
      <c r="L216" s="29"/>
      <c r="M216" s="141" t="s">
        <v>1</v>
      </c>
      <c r="N216" s="142" t="s">
        <v>43</v>
      </c>
      <c r="O216" s="143">
        <v>0.21</v>
      </c>
      <c r="P216" s="143">
        <f>O216*H216</f>
        <v>11.76</v>
      </c>
      <c r="Q216" s="143">
        <v>6.9999999999999999E-4</v>
      </c>
      <c r="R216" s="143">
        <f>Q216*H216</f>
        <v>3.9199999999999999E-2</v>
      </c>
      <c r="S216" s="143">
        <v>0</v>
      </c>
      <c r="T216" s="144">
        <f>S216*H216</f>
        <v>0</v>
      </c>
      <c r="AR216" s="145" t="s">
        <v>145</v>
      </c>
      <c r="AT216" s="145" t="s">
        <v>141</v>
      </c>
      <c r="AU216" s="145" t="s">
        <v>88</v>
      </c>
      <c r="AY216" s="17" t="s">
        <v>139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86</v>
      </c>
      <c r="BK216" s="146">
        <f>ROUND(I216*H216,2)</f>
        <v>0</v>
      </c>
      <c r="BL216" s="17" t="s">
        <v>145</v>
      </c>
      <c r="BM216" s="145" t="s">
        <v>474</v>
      </c>
    </row>
    <row r="217" spans="2:65" s="12" customFormat="1">
      <c r="B217" s="147"/>
      <c r="D217" s="148" t="s">
        <v>147</v>
      </c>
      <c r="E217" s="149" t="s">
        <v>1</v>
      </c>
      <c r="F217" s="150" t="s">
        <v>475</v>
      </c>
      <c r="H217" s="151">
        <v>56</v>
      </c>
      <c r="L217" s="147"/>
      <c r="M217" s="152"/>
      <c r="T217" s="153"/>
      <c r="AT217" s="149" t="s">
        <v>147</v>
      </c>
      <c r="AU217" s="149" t="s">
        <v>88</v>
      </c>
      <c r="AV217" s="12" t="s">
        <v>88</v>
      </c>
      <c r="AW217" s="12" t="s">
        <v>34</v>
      </c>
      <c r="AX217" s="12" t="s">
        <v>86</v>
      </c>
      <c r="AY217" s="149" t="s">
        <v>139</v>
      </c>
    </row>
    <row r="218" spans="2:65" s="11" customFormat="1" ht="22.9" customHeight="1">
      <c r="B218" s="122"/>
      <c r="D218" s="123" t="s">
        <v>77</v>
      </c>
      <c r="E218" s="131" t="s">
        <v>318</v>
      </c>
      <c r="F218" s="131" t="s">
        <v>319</v>
      </c>
      <c r="J218" s="132">
        <f>BK218</f>
        <v>0</v>
      </c>
      <c r="L218" s="122"/>
      <c r="M218" s="126"/>
      <c r="P218" s="127">
        <f>P219</f>
        <v>79.739430000000013</v>
      </c>
      <c r="R218" s="127">
        <f>R219</f>
        <v>0</v>
      </c>
      <c r="T218" s="128">
        <f>T219</f>
        <v>0</v>
      </c>
      <c r="AR218" s="123" t="s">
        <v>86</v>
      </c>
      <c r="AT218" s="129" t="s">
        <v>77</v>
      </c>
      <c r="AU218" s="129" t="s">
        <v>86</v>
      </c>
      <c r="AY218" s="123" t="s">
        <v>139</v>
      </c>
      <c r="BK218" s="130">
        <f>BK219</f>
        <v>0</v>
      </c>
    </row>
    <row r="219" spans="2:65" s="1" customFormat="1" ht="24.25" customHeight="1">
      <c r="B219" s="133"/>
      <c r="C219" s="134" t="s">
        <v>476</v>
      </c>
      <c r="D219" s="134" t="s">
        <v>141</v>
      </c>
      <c r="E219" s="135" t="s">
        <v>320</v>
      </c>
      <c r="F219" s="136" t="s">
        <v>321</v>
      </c>
      <c r="G219" s="137" t="s">
        <v>196</v>
      </c>
      <c r="H219" s="138">
        <v>39.81</v>
      </c>
      <c r="I219" s="139"/>
      <c r="J219" s="139">
        <f>ROUND(I219*H219,2)</f>
        <v>0</v>
      </c>
      <c r="K219" s="140"/>
      <c r="L219" s="29"/>
      <c r="M219" s="141" t="s">
        <v>1</v>
      </c>
      <c r="N219" s="142" t="s">
        <v>43</v>
      </c>
      <c r="O219" s="143">
        <v>2.0030000000000001</v>
      </c>
      <c r="P219" s="143">
        <f>O219*H219</f>
        <v>79.739430000000013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145</v>
      </c>
      <c r="AT219" s="145" t="s">
        <v>141</v>
      </c>
      <c r="AU219" s="145" t="s">
        <v>88</v>
      </c>
      <c r="AY219" s="17" t="s">
        <v>139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145</v>
      </c>
      <c r="BM219" s="145" t="s">
        <v>477</v>
      </c>
    </row>
    <row r="220" spans="2:65" s="11" customFormat="1" ht="25.9" customHeight="1">
      <c r="B220" s="122"/>
      <c r="D220" s="123" t="s">
        <v>77</v>
      </c>
      <c r="E220" s="124" t="s">
        <v>478</v>
      </c>
      <c r="F220" s="124" t="s">
        <v>479</v>
      </c>
      <c r="J220" s="125">
        <f>BK220</f>
        <v>0</v>
      </c>
      <c r="L220" s="122"/>
      <c r="M220" s="126"/>
      <c r="P220" s="127">
        <f>P221+P239+P246+P260+P269</f>
        <v>92.751799999999989</v>
      </c>
      <c r="R220" s="127">
        <f>R221+R239+R246+R260+R269</f>
        <v>6.9888043199999998</v>
      </c>
      <c r="T220" s="128">
        <f>T221+T239+T246+T260+T269</f>
        <v>0</v>
      </c>
      <c r="AR220" s="123" t="s">
        <v>88</v>
      </c>
      <c r="AT220" s="129" t="s">
        <v>77</v>
      </c>
      <c r="AU220" s="129" t="s">
        <v>78</v>
      </c>
      <c r="AY220" s="123" t="s">
        <v>139</v>
      </c>
      <c r="BK220" s="130">
        <f>BK221+BK239+BK246+BK260+BK269</f>
        <v>0</v>
      </c>
    </row>
    <row r="221" spans="2:65" s="11" customFormat="1" ht="22.9" customHeight="1">
      <c r="B221" s="122"/>
      <c r="D221" s="123" t="s">
        <v>77</v>
      </c>
      <c r="E221" s="131" t="s">
        <v>480</v>
      </c>
      <c r="F221" s="131" t="s">
        <v>481</v>
      </c>
      <c r="J221" s="132">
        <f>BK221</f>
        <v>0</v>
      </c>
      <c r="L221" s="122"/>
      <c r="M221" s="126"/>
      <c r="P221" s="127">
        <f>SUM(P222:P238)</f>
        <v>23.6996</v>
      </c>
      <c r="R221" s="127">
        <f>SUM(R222:R238)</f>
        <v>0.17094670000000001</v>
      </c>
      <c r="T221" s="128">
        <f>SUM(T222:T238)</f>
        <v>0</v>
      </c>
      <c r="AR221" s="123" t="s">
        <v>88</v>
      </c>
      <c r="AT221" s="129" t="s">
        <v>77</v>
      </c>
      <c r="AU221" s="129" t="s">
        <v>86</v>
      </c>
      <c r="AY221" s="123" t="s">
        <v>139</v>
      </c>
      <c r="BK221" s="130">
        <f>SUM(BK222:BK238)</f>
        <v>0</v>
      </c>
    </row>
    <row r="222" spans="2:65" s="1" customFormat="1" ht="62.65" customHeight="1">
      <c r="B222" s="133"/>
      <c r="C222" s="134" t="s">
        <v>482</v>
      </c>
      <c r="D222" s="134" t="s">
        <v>141</v>
      </c>
      <c r="E222" s="135" t="s">
        <v>483</v>
      </c>
      <c r="F222" s="136" t="s">
        <v>484</v>
      </c>
      <c r="G222" s="137" t="s">
        <v>144</v>
      </c>
      <c r="H222" s="138">
        <v>14.1</v>
      </c>
      <c r="I222" s="139"/>
      <c r="J222" s="139">
        <f>ROUND(I222*H222,2)</f>
        <v>0</v>
      </c>
      <c r="K222" s="140"/>
      <c r="L222" s="29"/>
      <c r="M222" s="141" t="s">
        <v>1</v>
      </c>
      <c r="N222" s="142" t="s">
        <v>43</v>
      </c>
      <c r="O222" s="143">
        <v>0.23599999999999999</v>
      </c>
      <c r="P222" s="143">
        <f>O222*H222</f>
        <v>3.3275999999999999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221</v>
      </c>
      <c r="AT222" s="145" t="s">
        <v>141</v>
      </c>
      <c r="AU222" s="145" t="s">
        <v>88</v>
      </c>
      <c r="AY222" s="17" t="s">
        <v>139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86</v>
      </c>
      <c r="BK222" s="146">
        <f>ROUND(I222*H222,2)</f>
        <v>0</v>
      </c>
      <c r="BL222" s="17" t="s">
        <v>221</v>
      </c>
      <c r="BM222" s="145" t="s">
        <v>485</v>
      </c>
    </row>
    <row r="223" spans="2:65" s="12" customFormat="1">
      <c r="B223" s="147"/>
      <c r="D223" s="148" t="s">
        <v>147</v>
      </c>
      <c r="E223" s="149" t="s">
        <v>1</v>
      </c>
      <c r="F223" s="150" t="s">
        <v>486</v>
      </c>
      <c r="H223" s="151">
        <v>12.1</v>
      </c>
      <c r="L223" s="147"/>
      <c r="M223" s="152"/>
      <c r="T223" s="153"/>
      <c r="AT223" s="149" t="s">
        <v>147</v>
      </c>
      <c r="AU223" s="149" t="s">
        <v>88</v>
      </c>
      <c r="AV223" s="12" t="s">
        <v>88</v>
      </c>
      <c r="AW223" s="12" t="s">
        <v>34</v>
      </c>
      <c r="AX223" s="12" t="s">
        <v>78</v>
      </c>
      <c r="AY223" s="149" t="s">
        <v>139</v>
      </c>
    </row>
    <row r="224" spans="2:65" s="12" customFormat="1">
      <c r="B224" s="147"/>
      <c r="D224" s="148" t="s">
        <v>147</v>
      </c>
      <c r="E224" s="149" t="s">
        <v>1</v>
      </c>
      <c r="F224" s="150" t="s">
        <v>487</v>
      </c>
      <c r="H224" s="151">
        <v>2</v>
      </c>
      <c r="L224" s="147"/>
      <c r="M224" s="152"/>
      <c r="T224" s="153"/>
      <c r="AT224" s="149" t="s">
        <v>147</v>
      </c>
      <c r="AU224" s="149" t="s">
        <v>88</v>
      </c>
      <c r="AV224" s="12" t="s">
        <v>88</v>
      </c>
      <c r="AW224" s="12" t="s">
        <v>34</v>
      </c>
      <c r="AX224" s="12" t="s">
        <v>78</v>
      </c>
      <c r="AY224" s="149" t="s">
        <v>139</v>
      </c>
    </row>
    <row r="225" spans="2:65" s="13" customFormat="1">
      <c r="B225" s="154"/>
      <c r="D225" s="148" t="s">
        <v>147</v>
      </c>
      <c r="E225" s="155" t="s">
        <v>1</v>
      </c>
      <c r="F225" s="156" t="s">
        <v>151</v>
      </c>
      <c r="H225" s="157">
        <v>14.1</v>
      </c>
      <c r="L225" s="154"/>
      <c r="M225" s="158"/>
      <c r="T225" s="159"/>
      <c r="AT225" s="155" t="s">
        <v>147</v>
      </c>
      <c r="AU225" s="155" t="s">
        <v>88</v>
      </c>
      <c r="AV225" s="13" t="s">
        <v>145</v>
      </c>
      <c r="AW225" s="13" t="s">
        <v>34</v>
      </c>
      <c r="AX225" s="13" t="s">
        <v>86</v>
      </c>
      <c r="AY225" s="155" t="s">
        <v>139</v>
      </c>
    </row>
    <row r="226" spans="2:65" s="1" customFormat="1" ht="21.75" customHeight="1">
      <c r="B226" s="133"/>
      <c r="C226" s="171" t="s">
        <v>488</v>
      </c>
      <c r="D226" s="171" t="s">
        <v>278</v>
      </c>
      <c r="E226" s="172" t="s">
        <v>489</v>
      </c>
      <c r="F226" s="173" t="s">
        <v>490</v>
      </c>
      <c r="G226" s="174" t="s">
        <v>144</v>
      </c>
      <c r="H226" s="175">
        <v>75.290999999999997</v>
      </c>
      <c r="I226" s="176"/>
      <c r="J226" s="176">
        <f>ROUND(I226*H226,2)</f>
        <v>0</v>
      </c>
      <c r="K226" s="177"/>
      <c r="L226" s="178"/>
      <c r="M226" s="179" t="s">
        <v>1</v>
      </c>
      <c r="N226" s="180" t="s">
        <v>43</v>
      </c>
      <c r="O226" s="143">
        <v>0</v>
      </c>
      <c r="P226" s="143">
        <f>O226*H226</f>
        <v>0</v>
      </c>
      <c r="Q226" s="143">
        <v>2.0999999999999999E-3</v>
      </c>
      <c r="R226" s="143">
        <f>Q226*H226</f>
        <v>0.15811109999999998</v>
      </c>
      <c r="S226" s="143">
        <v>0</v>
      </c>
      <c r="T226" s="144">
        <f>S226*H226</f>
        <v>0</v>
      </c>
      <c r="AR226" s="145" t="s">
        <v>476</v>
      </c>
      <c r="AT226" s="145" t="s">
        <v>278</v>
      </c>
      <c r="AU226" s="145" t="s">
        <v>88</v>
      </c>
      <c r="AY226" s="17" t="s">
        <v>139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86</v>
      </c>
      <c r="BK226" s="146">
        <f>ROUND(I226*H226,2)</f>
        <v>0</v>
      </c>
      <c r="BL226" s="17" t="s">
        <v>221</v>
      </c>
      <c r="BM226" s="145" t="s">
        <v>491</v>
      </c>
    </row>
    <row r="227" spans="2:65" s="12" customFormat="1">
      <c r="B227" s="147"/>
      <c r="D227" s="148" t="s">
        <v>147</v>
      </c>
      <c r="F227" s="150" t="s">
        <v>492</v>
      </c>
      <c r="H227" s="151">
        <v>75.290999999999997</v>
      </c>
      <c r="L227" s="147"/>
      <c r="M227" s="152"/>
      <c r="T227" s="153"/>
      <c r="AT227" s="149" t="s">
        <v>147</v>
      </c>
      <c r="AU227" s="149" t="s">
        <v>88</v>
      </c>
      <c r="AV227" s="12" t="s">
        <v>88</v>
      </c>
      <c r="AW227" s="12" t="s">
        <v>3</v>
      </c>
      <c r="AX227" s="12" t="s">
        <v>86</v>
      </c>
      <c r="AY227" s="149" t="s">
        <v>139</v>
      </c>
    </row>
    <row r="228" spans="2:65" s="1" customFormat="1" ht="62.65" customHeight="1">
      <c r="B228" s="133"/>
      <c r="C228" s="134" t="s">
        <v>493</v>
      </c>
      <c r="D228" s="134" t="s">
        <v>141</v>
      </c>
      <c r="E228" s="135" t="s">
        <v>494</v>
      </c>
      <c r="F228" s="136" t="s">
        <v>495</v>
      </c>
      <c r="G228" s="137" t="s">
        <v>144</v>
      </c>
      <c r="H228" s="138">
        <v>50.5</v>
      </c>
      <c r="I228" s="139"/>
      <c r="J228" s="139">
        <f>ROUND(I228*H228,2)</f>
        <v>0</v>
      </c>
      <c r="K228" s="140"/>
      <c r="L228" s="29"/>
      <c r="M228" s="141" t="s">
        <v>1</v>
      </c>
      <c r="N228" s="142" t="s">
        <v>43</v>
      </c>
      <c r="O228" s="143">
        <v>0.30399999999999999</v>
      </c>
      <c r="P228" s="143">
        <f>O228*H228</f>
        <v>15.352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221</v>
      </c>
      <c r="AT228" s="145" t="s">
        <v>141</v>
      </c>
      <c r="AU228" s="145" t="s">
        <v>88</v>
      </c>
      <c r="AY228" s="17" t="s">
        <v>139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7" t="s">
        <v>86</v>
      </c>
      <c r="BK228" s="146">
        <f>ROUND(I228*H228,2)</f>
        <v>0</v>
      </c>
      <c r="BL228" s="17" t="s">
        <v>221</v>
      </c>
      <c r="BM228" s="145" t="s">
        <v>496</v>
      </c>
    </row>
    <row r="229" spans="2:65" s="12" customFormat="1">
      <c r="B229" s="147"/>
      <c r="D229" s="148" t="s">
        <v>147</v>
      </c>
      <c r="E229" s="149" t="s">
        <v>1</v>
      </c>
      <c r="F229" s="150" t="s">
        <v>497</v>
      </c>
      <c r="H229" s="151">
        <v>38.5</v>
      </c>
      <c r="L229" s="147"/>
      <c r="M229" s="152"/>
      <c r="T229" s="153"/>
      <c r="AT229" s="149" t="s">
        <v>147</v>
      </c>
      <c r="AU229" s="149" t="s">
        <v>88</v>
      </c>
      <c r="AV229" s="12" t="s">
        <v>88</v>
      </c>
      <c r="AW229" s="12" t="s">
        <v>34</v>
      </c>
      <c r="AX229" s="12" t="s">
        <v>78</v>
      </c>
      <c r="AY229" s="149" t="s">
        <v>139</v>
      </c>
    </row>
    <row r="230" spans="2:65" s="12" customFormat="1">
      <c r="B230" s="147"/>
      <c r="D230" s="148" t="s">
        <v>147</v>
      </c>
      <c r="E230" s="149" t="s">
        <v>1</v>
      </c>
      <c r="F230" s="150" t="s">
        <v>498</v>
      </c>
      <c r="H230" s="151">
        <v>12</v>
      </c>
      <c r="L230" s="147"/>
      <c r="M230" s="152"/>
      <c r="T230" s="153"/>
      <c r="AT230" s="149" t="s">
        <v>147</v>
      </c>
      <c r="AU230" s="149" t="s">
        <v>88</v>
      </c>
      <c r="AV230" s="12" t="s">
        <v>88</v>
      </c>
      <c r="AW230" s="12" t="s">
        <v>34</v>
      </c>
      <c r="AX230" s="12" t="s">
        <v>78</v>
      </c>
      <c r="AY230" s="149" t="s">
        <v>139</v>
      </c>
    </row>
    <row r="231" spans="2:65" s="13" customFormat="1">
      <c r="B231" s="154"/>
      <c r="D231" s="148" t="s">
        <v>147</v>
      </c>
      <c r="E231" s="155" t="s">
        <v>1</v>
      </c>
      <c r="F231" s="156" t="s">
        <v>151</v>
      </c>
      <c r="H231" s="157">
        <v>50.5</v>
      </c>
      <c r="L231" s="154"/>
      <c r="M231" s="158"/>
      <c r="T231" s="159"/>
      <c r="AT231" s="155" t="s">
        <v>147</v>
      </c>
      <c r="AU231" s="155" t="s">
        <v>88</v>
      </c>
      <c r="AV231" s="13" t="s">
        <v>145</v>
      </c>
      <c r="AW231" s="13" t="s">
        <v>34</v>
      </c>
      <c r="AX231" s="13" t="s">
        <v>86</v>
      </c>
      <c r="AY231" s="155" t="s">
        <v>139</v>
      </c>
    </row>
    <row r="232" spans="2:65" s="1" customFormat="1" ht="24.25" customHeight="1">
      <c r="B232" s="133"/>
      <c r="C232" s="134" t="s">
        <v>499</v>
      </c>
      <c r="D232" s="134" t="s">
        <v>141</v>
      </c>
      <c r="E232" s="135" t="s">
        <v>500</v>
      </c>
      <c r="F232" s="136" t="s">
        <v>501</v>
      </c>
      <c r="G232" s="137" t="s">
        <v>295</v>
      </c>
      <c r="H232" s="138">
        <v>46</v>
      </c>
      <c r="I232" s="139"/>
      <c r="J232" s="139">
        <f>ROUND(I232*H232,2)</f>
        <v>0</v>
      </c>
      <c r="K232" s="140"/>
      <c r="L232" s="29"/>
      <c r="M232" s="141" t="s">
        <v>1</v>
      </c>
      <c r="N232" s="142" t="s">
        <v>43</v>
      </c>
      <c r="O232" s="143">
        <v>0.05</v>
      </c>
      <c r="P232" s="143">
        <f>O232*H232</f>
        <v>2.3000000000000003</v>
      </c>
      <c r="Q232" s="143">
        <v>4.0000000000000003E-5</v>
      </c>
      <c r="R232" s="143">
        <f>Q232*H232</f>
        <v>1.8400000000000001E-3</v>
      </c>
      <c r="S232" s="143">
        <v>0</v>
      </c>
      <c r="T232" s="144">
        <f>S232*H232</f>
        <v>0</v>
      </c>
      <c r="AR232" s="145" t="s">
        <v>221</v>
      </c>
      <c r="AT232" s="145" t="s">
        <v>141</v>
      </c>
      <c r="AU232" s="145" t="s">
        <v>88</v>
      </c>
      <c r="AY232" s="17" t="s">
        <v>139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221</v>
      </c>
      <c r="BM232" s="145" t="s">
        <v>502</v>
      </c>
    </row>
    <row r="233" spans="2:65" s="12" customFormat="1">
      <c r="B233" s="147"/>
      <c r="D233" s="148" t="s">
        <v>147</v>
      </c>
      <c r="E233" s="149" t="s">
        <v>1</v>
      </c>
      <c r="F233" s="150" t="s">
        <v>503</v>
      </c>
      <c r="H233" s="151">
        <v>46</v>
      </c>
      <c r="L233" s="147"/>
      <c r="M233" s="152"/>
      <c r="T233" s="153"/>
      <c r="AT233" s="149" t="s">
        <v>147</v>
      </c>
      <c r="AU233" s="149" t="s">
        <v>88</v>
      </c>
      <c r="AV233" s="12" t="s">
        <v>88</v>
      </c>
      <c r="AW233" s="12" t="s">
        <v>34</v>
      </c>
      <c r="AX233" s="12" t="s">
        <v>86</v>
      </c>
      <c r="AY233" s="149" t="s">
        <v>139</v>
      </c>
    </row>
    <row r="234" spans="2:65" s="1" customFormat="1" ht="21.75" customHeight="1">
      <c r="B234" s="133"/>
      <c r="C234" s="171" t="s">
        <v>504</v>
      </c>
      <c r="D234" s="171" t="s">
        <v>278</v>
      </c>
      <c r="E234" s="172" t="s">
        <v>505</v>
      </c>
      <c r="F234" s="173" t="s">
        <v>506</v>
      </c>
      <c r="G234" s="174" t="s">
        <v>295</v>
      </c>
      <c r="H234" s="175">
        <v>46.92</v>
      </c>
      <c r="I234" s="176"/>
      <c r="J234" s="176">
        <f>ROUND(I234*H234,2)</f>
        <v>0</v>
      </c>
      <c r="K234" s="177"/>
      <c r="L234" s="178"/>
      <c r="M234" s="179" t="s">
        <v>1</v>
      </c>
      <c r="N234" s="180" t="s">
        <v>43</v>
      </c>
      <c r="O234" s="143">
        <v>0</v>
      </c>
      <c r="P234" s="143">
        <f>O234*H234</f>
        <v>0</v>
      </c>
      <c r="Q234" s="143">
        <v>1.8000000000000001E-4</v>
      </c>
      <c r="R234" s="143">
        <f>Q234*H234</f>
        <v>8.445600000000001E-3</v>
      </c>
      <c r="S234" s="143">
        <v>0</v>
      </c>
      <c r="T234" s="144">
        <f>S234*H234</f>
        <v>0</v>
      </c>
      <c r="AR234" s="145" t="s">
        <v>476</v>
      </c>
      <c r="AT234" s="145" t="s">
        <v>278</v>
      </c>
      <c r="AU234" s="145" t="s">
        <v>88</v>
      </c>
      <c r="AY234" s="17" t="s">
        <v>139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86</v>
      </c>
      <c r="BK234" s="146">
        <f>ROUND(I234*H234,2)</f>
        <v>0</v>
      </c>
      <c r="BL234" s="17" t="s">
        <v>221</v>
      </c>
      <c r="BM234" s="145" t="s">
        <v>507</v>
      </c>
    </row>
    <row r="235" spans="2:65" s="12" customFormat="1">
      <c r="B235" s="147"/>
      <c r="D235" s="148" t="s">
        <v>147</v>
      </c>
      <c r="F235" s="150" t="s">
        <v>508</v>
      </c>
      <c r="H235" s="151">
        <v>46.92</v>
      </c>
      <c r="L235" s="147"/>
      <c r="M235" s="152"/>
      <c r="T235" s="153"/>
      <c r="AT235" s="149" t="s">
        <v>147</v>
      </c>
      <c r="AU235" s="149" t="s">
        <v>88</v>
      </c>
      <c r="AV235" s="12" t="s">
        <v>88</v>
      </c>
      <c r="AW235" s="12" t="s">
        <v>3</v>
      </c>
      <c r="AX235" s="12" t="s">
        <v>86</v>
      </c>
      <c r="AY235" s="149" t="s">
        <v>139</v>
      </c>
    </row>
    <row r="236" spans="2:65" s="1" customFormat="1" ht="44.25" customHeight="1">
      <c r="B236" s="133"/>
      <c r="C236" s="134" t="s">
        <v>509</v>
      </c>
      <c r="D236" s="134" t="s">
        <v>141</v>
      </c>
      <c r="E236" s="135" t="s">
        <v>510</v>
      </c>
      <c r="F236" s="136" t="s">
        <v>511</v>
      </c>
      <c r="G236" s="137" t="s">
        <v>388</v>
      </c>
      <c r="H236" s="138">
        <v>2</v>
      </c>
      <c r="I236" s="139"/>
      <c r="J236" s="139">
        <f>ROUND(I236*H236,2)</f>
        <v>0</v>
      </c>
      <c r="K236" s="140"/>
      <c r="L236" s="29"/>
      <c r="M236" s="141" t="s">
        <v>1</v>
      </c>
      <c r="N236" s="142" t="s">
        <v>43</v>
      </c>
      <c r="O236" s="143">
        <v>1.36</v>
      </c>
      <c r="P236" s="143">
        <f>O236*H236</f>
        <v>2.72</v>
      </c>
      <c r="Q236" s="143">
        <v>6.3000000000000003E-4</v>
      </c>
      <c r="R236" s="143">
        <f>Q236*H236</f>
        <v>1.2600000000000001E-3</v>
      </c>
      <c r="S236" s="143">
        <v>0</v>
      </c>
      <c r="T236" s="144">
        <f>S236*H236</f>
        <v>0</v>
      </c>
      <c r="AR236" s="145" t="s">
        <v>221</v>
      </c>
      <c r="AT236" s="145" t="s">
        <v>141</v>
      </c>
      <c r="AU236" s="145" t="s">
        <v>88</v>
      </c>
      <c r="AY236" s="17" t="s">
        <v>139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221</v>
      </c>
      <c r="BM236" s="145" t="s">
        <v>512</v>
      </c>
    </row>
    <row r="237" spans="2:65" s="12" customFormat="1">
      <c r="B237" s="147"/>
      <c r="D237" s="148" t="s">
        <v>147</v>
      </c>
      <c r="E237" s="149" t="s">
        <v>1</v>
      </c>
      <c r="F237" s="150" t="s">
        <v>513</v>
      </c>
      <c r="H237" s="151">
        <v>2</v>
      </c>
      <c r="L237" s="147"/>
      <c r="M237" s="152"/>
      <c r="T237" s="153"/>
      <c r="AT237" s="149" t="s">
        <v>147</v>
      </c>
      <c r="AU237" s="149" t="s">
        <v>88</v>
      </c>
      <c r="AV237" s="12" t="s">
        <v>88</v>
      </c>
      <c r="AW237" s="12" t="s">
        <v>34</v>
      </c>
      <c r="AX237" s="12" t="s">
        <v>86</v>
      </c>
      <c r="AY237" s="149" t="s">
        <v>139</v>
      </c>
    </row>
    <row r="238" spans="2:65" s="1" customFormat="1" ht="16.5" customHeight="1">
      <c r="B238" s="133"/>
      <c r="C238" s="171" t="s">
        <v>514</v>
      </c>
      <c r="D238" s="171" t="s">
        <v>278</v>
      </c>
      <c r="E238" s="172" t="s">
        <v>515</v>
      </c>
      <c r="F238" s="173" t="s">
        <v>516</v>
      </c>
      <c r="G238" s="174" t="s">
        <v>517</v>
      </c>
      <c r="H238" s="175">
        <v>1</v>
      </c>
      <c r="I238" s="176"/>
      <c r="J238" s="176">
        <f>ROUND(I238*H238,2)</f>
        <v>0</v>
      </c>
      <c r="K238" s="177"/>
      <c r="L238" s="178"/>
      <c r="M238" s="179" t="s">
        <v>1</v>
      </c>
      <c r="N238" s="180" t="s">
        <v>43</v>
      </c>
      <c r="O238" s="143">
        <v>0</v>
      </c>
      <c r="P238" s="143">
        <f>O238*H238</f>
        <v>0</v>
      </c>
      <c r="Q238" s="143">
        <v>1.2899999999999999E-3</v>
      </c>
      <c r="R238" s="143">
        <f>Q238*H238</f>
        <v>1.2899999999999999E-3</v>
      </c>
      <c r="S238" s="143">
        <v>0</v>
      </c>
      <c r="T238" s="144">
        <f>S238*H238</f>
        <v>0</v>
      </c>
      <c r="AR238" s="145" t="s">
        <v>476</v>
      </c>
      <c r="AT238" s="145" t="s">
        <v>278</v>
      </c>
      <c r="AU238" s="145" t="s">
        <v>88</v>
      </c>
      <c r="AY238" s="17" t="s">
        <v>139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86</v>
      </c>
      <c r="BK238" s="146">
        <f>ROUND(I238*H238,2)</f>
        <v>0</v>
      </c>
      <c r="BL238" s="17" t="s">
        <v>221</v>
      </c>
      <c r="BM238" s="145" t="s">
        <v>518</v>
      </c>
    </row>
    <row r="239" spans="2:65" s="11" customFormat="1" ht="22.9" customHeight="1">
      <c r="B239" s="122"/>
      <c r="D239" s="123" t="s">
        <v>77</v>
      </c>
      <c r="E239" s="131" t="s">
        <v>519</v>
      </c>
      <c r="F239" s="131" t="s">
        <v>520</v>
      </c>
      <c r="J239" s="132">
        <f>BK239</f>
        <v>0</v>
      </c>
      <c r="L239" s="122"/>
      <c r="M239" s="126"/>
      <c r="P239" s="127">
        <f>SUM(P240:P245)</f>
        <v>15.12</v>
      </c>
      <c r="R239" s="127">
        <f>SUM(R240:R245)</f>
        <v>0.94557762000000001</v>
      </c>
      <c r="T239" s="128">
        <f>SUM(T240:T245)</f>
        <v>0</v>
      </c>
      <c r="AR239" s="123" t="s">
        <v>88</v>
      </c>
      <c r="AT239" s="129" t="s">
        <v>77</v>
      </c>
      <c r="AU239" s="129" t="s">
        <v>86</v>
      </c>
      <c r="AY239" s="123" t="s">
        <v>139</v>
      </c>
      <c r="BK239" s="130">
        <f>SUM(BK240:BK245)</f>
        <v>0</v>
      </c>
    </row>
    <row r="240" spans="2:65" s="1" customFormat="1" ht="24.25" customHeight="1">
      <c r="B240" s="133"/>
      <c r="C240" s="134" t="s">
        <v>521</v>
      </c>
      <c r="D240" s="134" t="s">
        <v>141</v>
      </c>
      <c r="E240" s="135" t="s">
        <v>522</v>
      </c>
      <c r="F240" s="136" t="s">
        <v>523</v>
      </c>
      <c r="G240" s="137" t="s">
        <v>295</v>
      </c>
      <c r="H240" s="138">
        <v>35</v>
      </c>
      <c r="I240" s="139"/>
      <c r="J240" s="139">
        <f>ROUND(I240*H240,2)</f>
        <v>0</v>
      </c>
      <c r="K240" s="140"/>
      <c r="L240" s="29"/>
      <c r="M240" s="141" t="s">
        <v>1</v>
      </c>
      <c r="N240" s="142" t="s">
        <v>43</v>
      </c>
      <c r="O240" s="143">
        <v>0.432</v>
      </c>
      <c r="P240" s="143">
        <f>O240*H240</f>
        <v>15.12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221</v>
      </c>
      <c r="AT240" s="145" t="s">
        <v>141</v>
      </c>
      <c r="AU240" s="145" t="s">
        <v>88</v>
      </c>
      <c r="AY240" s="17" t="s">
        <v>139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86</v>
      </c>
      <c r="BK240" s="146">
        <f>ROUND(I240*H240,2)</f>
        <v>0</v>
      </c>
      <c r="BL240" s="17" t="s">
        <v>221</v>
      </c>
      <c r="BM240" s="145" t="s">
        <v>524</v>
      </c>
    </row>
    <row r="241" spans="2:65" s="12" customFormat="1">
      <c r="B241" s="147"/>
      <c r="D241" s="148" t="s">
        <v>147</v>
      </c>
      <c r="E241" s="149" t="s">
        <v>1</v>
      </c>
      <c r="F241" s="150" t="s">
        <v>525</v>
      </c>
      <c r="H241" s="151">
        <v>35</v>
      </c>
      <c r="L241" s="147"/>
      <c r="M241" s="152"/>
      <c r="T241" s="153"/>
      <c r="AT241" s="149" t="s">
        <v>147</v>
      </c>
      <c r="AU241" s="149" t="s">
        <v>88</v>
      </c>
      <c r="AV241" s="12" t="s">
        <v>88</v>
      </c>
      <c r="AW241" s="12" t="s">
        <v>34</v>
      </c>
      <c r="AX241" s="12" t="s">
        <v>86</v>
      </c>
      <c r="AY241" s="149" t="s">
        <v>139</v>
      </c>
    </row>
    <row r="242" spans="2:65" s="1" customFormat="1" ht="21.75" customHeight="1">
      <c r="B242" s="133"/>
      <c r="C242" s="171" t="s">
        <v>526</v>
      </c>
      <c r="D242" s="171" t="s">
        <v>278</v>
      </c>
      <c r="E242" s="172" t="s">
        <v>527</v>
      </c>
      <c r="F242" s="173" t="s">
        <v>528</v>
      </c>
      <c r="G242" s="174" t="s">
        <v>154</v>
      </c>
      <c r="H242" s="175">
        <v>1.6459999999999999</v>
      </c>
      <c r="I242" s="176"/>
      <c r="J242" s="176">
        <f>ROUND(I242*H242,2)</f>
        <v>0</v>
      </c>
      <c r="K242" s="177"/>
      <c r="L242" s="178"/>
      <c r="M242" s="179" t="s">
        <v>1</v>
      </c>
      <c r="N242" s="180" t="s">
        <v>43</v>
      </c>
      <c r="O242" s="143">
        <v>0</v>
      </c>
      <c r="P242" s="143">
        <f>O242*H242</f>
        <v>0</v>
      </c>
      <c r="Q242" s="143">
        <v>0.55000000000000004</v>
      </c>
      <c r="R242" s="143">
        <f>Q242*H242</f>
        <v>0.90529999999999999</v>
      </c>
      <c r="S242" s="143">
        <v>0</v>
      </c>
      <c r="T242" s="144">
        <f>S242*H242</f>
        <v>0</v>
      </c>
      <c r="AR242" s="145" t="s">
        <v>476</v>
      </c>
      <c r="AT242" s="145" t="s">
        <v>278</v>
      </c>
      <c r="AU242" s="145" t="s">
        <v>88</v>
      </c>
      <c r="AY242" s="17" t="s">
        <v>139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7" t="s">
        <v>86</v>
      </c>
      <c r="BK242" s="146">
        <f>ROUND(I242*H242,2)</f>
        <v>0</v>
      </c>
      <c r="BL242" s="17" t="s">
        <v>221</v>
      </c>
      <c r="BM242" s="145" t="s">
        <v>529</v>
      </c>
    </row>
    <row r="243" spans="2:65" s="12" customFormat="1">
      <c r="B243" s="147"/>
      <c r="D243" s="148" t="s">
        <v>147</v>
      </c>
      <c r="E243" s="149" t="s">
        <v>1</v>
      </c>
      <c r="F243" s="150" t="s">
        <v>530</v>
      </c>
      <c r="H243" s="151">
        <v>1.6459999999999999</v>
      </c>
      <c r="L243" s="147"/>
      <c r="M243" s="152"/>
      <c r="T243" s="153"/>
      <c r="AT243" s="149" t="s">
        <v>147</v>
      </c>
      <c r="AU243" s="149" t="s">
        <v>88</v>
      </c>
      <c r="AV243" s="12" t="s">
        <v>88</v>
      </c>
      <c r="AW243" s="12" t="s">
        <v>34</v>
      </c>
      <c r="AX243" s="12" t="s">
        <v>86</v>
      </c>
      <c r="AY243" s="149" t="s">
        <v>139</v>
      </c>
    </row>
    <row r="244" spans="2:65" s="1" customFormat="1" ht="24.25" customHeight="1">
      <c r="B244" s="133"/>
      <c r="C244" s="134" t="s">
        <v>531</v>
      </c>
      <c r="D244" s="134" t="s">
        <v>141</v>
      </c>
      <c r="E244" s="135" t="s">
        <v>532</v>
      </c>
      <c r="F244" s="136" t="s">
        <v>533</v>
      </c>
      <c r="G244" s="137" t="s">
        <v>154</v>
      </c>
      <c r="H244" s="138">
        <v>1.6459999999999999</v>
      </c>
      <c r="I244" s="139"/>
      <c r="J244" s="139">
        <f>ROUND(I244*H244,2)</f>
        <v>0</v>
      </c>
      <c r="K244" s="140"/>
      <c r="L244" s="29"/>
      <c r="M244" s="141" t="s">
        <v>1</v>
      </c>
      <c r="N244" s="142" t="s">
        <v>43</v>
      </c>
      <c r="O244" s="143">
        <v>0</v>
      </c>
      <c r="P244" s="143">
        <f>O244*H244</f>
        <v>0</v>
      </c>
      <c r="Q244" s="143">
        <v>2.4469999999999999E-2</v>
      </c>
      <c r="R244" s="143">
        <f>Q244*H244</f>
        <v>4.0277619999999993E-2</v>
      </c>
      <c r="S244" s="143">
        <v>0</v>
      </c>
      <c r="T244" s="144">
        <f>S244*H244</f>
        <v>0</v>
      </c>
      <c r="AR244" s="145" t="s">
        <v>221</v>
      </c>
      <c r="AT244" s="145" t="s">
        <v>141</v>
      </c>
      <c r="AU244" s="145" t="s">
        <v>88</v>
      </c>
      <c r="AY244" s="17" t="s">
        <v>139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86</v>
      </c>
      <c r="BK244" s="146">
        <f>ROUND(I244*H244,2)</f>
        <v>0</v>
      </c>
      <c r="BL244" s="17" t="s">
        <v>221</v>
      </c>
      <c r="BM244" s="145" t="s">
        <v>534</v>
      </c>
    </row>
    <row r="245" spans="2:65" s="12" customFormat="1">
      <c r="B245" s="147"/>
      <c r="D245" s="148" t="s">
        <v>147</v>
      </c>
      <c r="E245" s="149" t="s">
        <v>1</v>
      </c>
      <c r="F245" s="150" t="s">
        <v>530</v>
      </c>
      <c r="H245" s="151">
        <v>1.6459999999999999</v>
      </c>
      <c r="L245" s="147"/>
      <c r="M245" s="152"/>
      <c r="T245" s="153"/>
      <c r="AT245" s="149" t="s">
        <v>147</v>
      </c>
      <c r="AU245" s="149" t="s">
        <v>88</v>
      </c>
      <c r="AV245" s="12" t="s">
        <v>88</v>
      </c>
      <c r="AW245" s="12" t="s">
        <v>34</v>
      </c>
      <c r="AX245" s="12" t="s">
        <v>86</v>
      </c>
      <c r="AY245" s="149" t="s">
        <v>139</v>
      </c>
    </row>
    <row r="246" spans="2:65" s="11" customFormat="1" ht="22.9" customHeight="1">
      <c r="B246" s="122"/>
      <c r="D246" s="123" t="s">
        <v>77</v>
      </c>
      <c r="E246" s="131" t="s">
        <v>535</v>
      </c>
      <c r="F246" s="131" t="s">
        <v>536</v>
      </c>
      <c r="J246" s="132">
        <f>BK246</f>
        <v>0</v>
      </c>
      <c r="L246" s="122"/>
      <c r="M246" s="126"/>
      <c r="P246" s="127">
        <f>SUM(P247:P259)</f>
        <v>23.582199999999997</v>
      </c>
      <c r="R246" s="127">
        <f>SUM(R247:R259)</f>
        <v>0.86440000000000006</v>
      </c>
      <c r="T246" s="128">
        <f>SUM(T247:T259)</f>
        <v>0</v>
      </c>
      <c r="AR246" s="123" t="s">
        <v>88</v>
      </c>
      <c r="AT246" s="129" t="s">
        <v>77</v>
      </c>
      <c r="AU246" s="129" t="s">
        <v>86</v>
      </c>
      <c r="AY246" s="123" t="s">
        <v>139</v>
      </c>
      <c r="BK246" s="130">
        <f>SUM(BK247:BK259)</f>
        <v>0</v>
      </c>
    </row>
    <row r="247" spans="2:65" s="1" customFormat="1" ht="33" customHeight="1">
      <c r="B247" s="133"/>
      <c r="C247" s="134" t="s">
        <v>537</v>
      </c>
      <c r="D247" s="134" t="s">
        <v>141</v>
      </c>
      <c r="E247" s="135" t="s">
        <v>538</v>
      </c>
      <c r="F247" s="136" t="s">
        <v>539</v>
      </c>
      <c r="G247" s="137" t="s">
        <v>144</v>
      </c>
      <c r="H247" s="138">
        <v>28.8</v>
      </c>
      <c r="I247" s="139"/>
      <c r="J247" s="139">
        <f>ROUND(I247*H247,2)</f>
        <v>0</v>
      </c>
      <c r="K247" s="140"/>
      <c r="L247" s="29"/>
      <c r="M247" s="141" t="s">
        <v>1</v>
      </c>
      <c r="N247" s="142" t="s">
        <v>43</v>
      </c>
      <c r="O247" s="143">
        <v>0.70399999999999996</v>
      </c>
      <c r="P247" s="143">
        <f>O247*H247</f>
        <v>20.275199999999998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221</v>
      </c>
      <c r="AT247" s="145" t="s">
        <v>141</v>
      </c>
      <c r="AU247" s="145" t="s">
        <v>88</v>
      </c>
      <c r="AY247" s="17" t="s">
        <v>139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86</v>
      </c>
      <c r="BK247" s="146">
        <f>ROUND(I247*H247,2)</f>
        <v>0</v>
      </c>
      <c r="BL247" s="17" t="s">
        <v>221</v>
      </c>
      <c r="BM247" s="145" t="s">
        <v>540</v>
      </c>
    </row>
    <row r="248" spans="2:65" s="12" customFormat="1">
      <c r="B248" s="147"/>
      <c r="D248" s="148" t="s">
        <v>147</v>
      </c>
      <c r="E248" s="149" t="s">
        <v>1</v>
      </c>
      <c r="F248" s="150" t="s">
        <v>541</v>
      </c>
      <c r="H248" s="151">
        <v>28.8</v>
      </c>
      <c r="L248" s="147"/>
      <c r="M248" s="152"/>
      <c r="T248" s="153"/>
      <c r="AT248" s="149" t="s">
        <v>147</v>
      </c>
      <c r="AU248" s="149" t="s">
        <v>88</v>
      </c>
      <c r="AV248" s="12" t="s">
        <v>88</v>
      </c>
      <c r="AW248" s="12" t="s">
        <v>34</v>
      </c>
      <c r="AX248" s="12" t="s">
        <v>86</v>
      </c>
      <c r="AY248" s="149" t="s">
        <v>139</v>
      </c>
    </row>
    <row r="249" spans="2:65" s="1" customFormat="1" ht="24.25" customHeight="1">
      <c r="B249" s="133"/>
      <c r="C249" s="171" t="s">
        <v>542</v>
      </c>
      <c r="D249" s="171" t="s">
        <v>278</v>
      </c>
      <c r="E249" s="172" t="s">
        <v>543</v>
      </c>
      <c r="F249" s="173" t="s">
        <v>544</v>
      </c>
      <c r="G249" s="174" t="s">
        <v>144</v>
      </c>
      <c r="H249" s="175">
        <v>28.8</v>
      </c>
      <c r="I249" s="176"/>
      <c r="J249" s="176">
        <f>ROUND(I249*H249,2)</f>
        <v>0</v>
      </c>
      <c r="K249" s="177"/>
      <c r="L249" s="178"/>
      <c r="M249" s="179" t="s">
        <v>1</v>
      </c>
      <c r="N249" s="180" t="s">
        <v>43</v>
      </c>
      <c r="O249" s="143">
        <v>0</v>
      </c>
      <c r="P249" s="143">
        <f>O249*H249</f>
        <v>0</v>
      </c>
      <c r="Q249" s="143">
        <v>1.2E-2</v>
      </c>
      <c r="R249" s="143">
        <f>Q249*H249</f>
        <v>0.34560000000000002</v>
      </c>
      <c r="S249" s="143">
        <v>0</v>
      </c>
      <c r="T249" s="144">
        <f>S249*H249</f>
        <v>0</v>
      </c>
      <c r="AR249" s="145" t="s">
        <v>476</v>
      </c>
      <c r="AT249" s="145" t="s">
        <v>278</v>
      </c>
      <c r="AU249" s="145" t="s">
        <v>88</v>
      </c>
      <c r="AY249" s="17" t="s">
        <v>139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86</v>
      </c>
      <c r="BK249" s="146">
        <f>ROUND(I249*H249,2)</f>
        <v>0</v>
      </c>
      <c r="BL249" s="17" t="s">
        <v>221</v>
      </c>
      <c r="BM249" s="145" t="s">
        <v>545</v>
      </c>
    </row>
    <row r="250" spans="2:65" s="1" customFormat="1" ht="27">
      <c r="B250" s="29"/>
      <c r="D250" s="148" t="s">
        <v>248</v>
      </c>
      <c r="F250" s="169" t="s">
        <v>546</v>
      </c>
      <c r="L250" s="29"/>
      <c r="M250" s="170"/>
      <c r="T250" s="53"/>
      <c r="AT250" s="17" t="s">
        <v>248</v>
      </c>
      <c r="AU250" s="17" t="s">
        <v>88</v>
      </c>
    </row>
    <row r="251" spans="2:65" s="1" customFormat="1" ht="16.5" customHeight="1">
      <c r="B251" s="133"/>
      <c r="C251" s="134" t="s">
        <v>547</v>
      </c>
      <c r="D251" s="134" t="s">
        <v>141</v>
      </c>
      <c r="E251" s="135" t="s">
        <v>548</v>
      </c>
      <c r="F251" s="136" t="s">
        <v>549</v>
      </c>
      <c r="G251" s="137" t="s">
        <v>295</v>
      </c>
      <c r="H251" s="138">
        <v>18</v>
      </c>
      <c r="I251" s="139"/>
      <c r="J251" s="139">
        <f>ROUND(I251*H251,2)</f>
        <v>0</v>
      </c>
      <c r="K251" s="140"/>
      <c r="L251" s="29"/>
      <c r="M251" s="141" t="s">
        <v>1</v>
      </c>
      <c r="N251" s="142" t="s">
        <v>43</v>
      </c>
      <c r="O251" s="143">
        <v>0.11799999999999999</v>
      </c>
      <c r="P251" s="143">
        <f>O251*H251</f>
        <v>2.1239999999999997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221</v>
      </c>
      <c r="AT251" s="145" t="s">
        <v>141</v>
      </c>
      <c r="AU251" s="145" t="s">
        <v>88</v>
      </c>
      <c r="AY251" s="17" t="s">
        <v>139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86</v>
      </c>
      <c r="BK251" s="146">
        <f>ROUND(I251*H251,2)</f>
        <v>0</v>
      </c>
      <c r="BL251" s="17" t="s">
        <v>221</v>
      </c>
      <c r="BM251" s="145" t="s">
        <v>550</v>
      </c>
    </row>
    <row r="252" spans="2:65" s="12" customFormat="1">
      <c r="B252" s="147"/>
      <c r="D252" s="148" t="s">
        <v>147</v>
      </c>
      <c r="E252" s="149" t="s">
        <v>1</v>
      </c>
      <c r="F252" s="150" t="s">
        <v>551</v>
      </c>
      <c r="H252" s="151">
        <v>18</v>
      </c>
      <c r="L252" s="147"/>
      <c r="M252" s="152"/>
      <c r="T252" s="153"/>
      <c r="AT252" s="149" t="s">
        <v>147</v>
      </c>
      <c r="AU252" s="149" t="s">
        <v>88</v>
      </c>
      <c r="AV252" s="12" t="s">
        <v>88</v>
      </c>
      <c r="AW252" s="12" t="s">
        <v>34</v>
      </c>
      <c r="AX252" s="12" t="s">
        <v>86</v>
      </c>
      <c r="AY252" s="149" t="s">
        <v>139</v>
      </c>
    </row>
    <row r="253" spans="2:65" s="1" customFormat="1" ht="16.5" customHeight="1">
      <c r="B253" s="133"/>
      <c r="C253" s="171" t="s">
        <v>552</v>
      </c>
      <c r="D253" s="171" t="s">
        <v>278</v>
      </c>
      <c r="E253" s="172" t="s">
        <v>553</v>
      </c>
      <c r="F253" s="173" t="s">
        <v>554</v>
      </c>
      <c r="G253" s="174" t="s">
        <v>154</v>
      </c>
      <c r="H253" s="175">
        <v>0.55000000000000004</v>
      </c>
      <c r="I253" s="176"/>
      <c r="J253" s="176">
        <f>ROUND(I253*H253,2)</f>
        <v>0</v>
      </c>
      <c r="K253" s="177"/>
      <c r="L253" s="178"/>
      <c r="M253" s="179" t="s">
        <v>1</v>
      </c>
      <c r="N253" s="180" t="s">
        <v>43</v>
      </c>
      <c r="O253" s="143">
        <v>0</v>
      </c>
      <c r="P253" s="143">
        <f>O253*H253</f>
        <v>0</v>
      </c>
      <c r="Q253" s="143">
        <v>0.75</v>
      </c>
      <c r="R253" s="143">
        <f>Q253*H253</f>
        <v>0.41250000000000003</v>
      </c>
      <c r="S253" s="143">
        <v>0</v>
      </c>
      <c r="T253" s="144">
        <f>S253*H253</f>
        <v>0</v>
      </c>
      <c r="AR253" s="145" t="s">
        <v>476</v>
      </c>
      <c r="AT253" s="145" t="s">
        <v>278</v>
      </c>
      <c r="AU253" s="145" t="s">
        <v>88</v>
      </c>
      <c r="AY253" s="17" t="s">
        <v>139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7" t="s">
        <v>86</v>
      </c>
      <c r="BK253" s="146">
        <f>ROUND(I253*H253,2)</f>
        <v>0</v>
      </c>
      <c r="BL253" s="17" t="s">
        <v>221</v>
      </c>
      <c r="BM253" s="145" t="s">
        <v>555</v>
      </c>
    </row>
    <row r="254" spans="2:65" s="12" customFormat="1">
      <c r="B254" s="147"/>
      <c r="D254" s="148" t="s">
        <v>147</v>
      </c>
      <c r="E254" s="149" t="s">
        <v>1</v>
      </c>
      <c r="F254" s="150" t="s">
        <v>556</v>
      </c>
      <c r="H254" s="151">
        <v>0.55000000000000004</v>
      </c>
      <c r="L254" s="147"/>
      <c r="M254" s="152"/>
      <c r="T254" s="153"/>
      <c r="AT254" s="149" t="s">
        <v>147</v>
      </c>
      <c r="AU254" s="149" t="s">
        <v>88</v>
      </c>
      <c r="AV254" s="12" t="s">
        <v>88</v>
      </c>
      <c r="AW254" s="12" t="s">
        <v>34</v>
      </c>
      <c r="AX254" s="12" t="s">
        <v>86</v>
      </c>
      <c r="AY254" s="149" t="s">
        <v>139</v>
      </c>
    </row>
    <row r="255" spans="2:65" s="1" customFormat="1" ht="24.25" customHeight="1">
      <c r="B255" s="133"/>
      <c r="C255" s="134" t="s">
        <v>557</v>
      </c>
      <c r="D255" s="134" t="s">
        <v>141</v>
      </c>
      <c r="E255" s="135" t="s">
        <v>558</v>
      </c>
      <c r="F255" s="136" t="s">
        <v>559</v>
      </c>
      <c r="G255" s="137" t="s">
        <v>144</v>
      </c>
      <c r="H255" s="138">
        <v>1</v>
      </c>
      <c r="I255" s="139"/>
      <c r="J255" s="139">
        <f>ROUND(I255*H255,2)</f>
        <v>0</v>
      </c>
      <c r="K255" s="140"/>
      <c r="L255" s="29"/>
      <c r="M255" s="141" t="s">
        <v>1</v>
      </c>
      <c r="N255" s="142" t="s">
        <v>43</v>
      </c>
      <c r="O255" s="143">
        <v>1.1830000000000001</v>
      </c>
      <c r="P255" s="143">
        <f>O255*H255</f>
        <v>1.1830000000000001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221</v>
      </c>
      <c r="AT255" s="145" t="s">
        <v>141</v>
      </c>
      <c r="AU255" s="145" t="s">
        <v>88</v>
      </c>
      <c r="AY255" s="17" t="s">
        <v>139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7" t="s">
        <v>86</v>
      </c>
      <c r="BK255" s="146">
        <f>ROUND(I255*H255,2)</f>
        <v>0</v>
      </c>
      <c r="BL255" s="17" t="s">
        <v>221</v>
      </c>
      <c r="BM255" s="145" t="s">
        <v>560</v>
      </c>
    </row>
    <row r="256" spans="2:65" s="12" customFormat="1">
      <c r="B256" s="147"/>
      <c r="D256" s="148" t="s">
        <v>147</v>
      </c>
      <c r="E256" s="149" t="s">
        <v>1</v>
      </c>
      <c r="F256" s="150" t="s">
        <v>561</v>
      </c>
      <c r="H256" s="151">
        <v>1</v>
      </c>
      <c r="L256" s="147"/>
      <c r="M256" s="152"/>
      <c r="T256" s="153"/>
      <c r="AT256" s="149" t="s">
        <v>147</v>
      </c>
      <c r="AU256" s="149" t="s">
        <v>88</v>
      </c>
      <c r="AV256" s="12" t="s">
        <v>88</v>
      </c>
      <c r="AW256" s="12" t="s">
        <v>34</v>
      </c>
      <c r="AX256" s="12" t="s">
        <v>86</v>
      </c>
      <c r="AY256" s="149" t="s">
        <v>139</v>
      </c>
    </row>
    <row r="257" spans="2:65" s="1" customFormat="1" ht="24.25" customHeight="1">
      <c r="B257" s="133"/>
      <c r="C257" s="171" t="s">
        <v>562</v>
      </c>
      <c r="D257" s="171" t="s">
        <v>278</v>
      </c>
      <c r="E257" s="172" t="s">
        <v>563</v>
      </c>
      <c r="F257" s="173" t="s">
        <v>564</v>
      </c>
      <c r="G257" s="174" t="s">
        <v>388</v>
      </c>
      <c r="H257" s="175">
        <v>1063</v>
      </c>
      <c r="I257" s="176"/>
      <c r="J257" s="176">
        <f>ROUND(I257*H257,2)</f>
        <v>0</v>
      </c>
      <c r="K257" s="177"/>
      <c r="L257" s="178"/>
      <c r="M257" s="179" t="s">
        <v>1</v>
      </c>
      <c r="N257" s="180" t="s">
        <v>43</v>
      </c>
      <c r="O257" s="143">
        <v>0</v>
      </c>
      <c r="P257" s="143">
        <f>O257*H257</f>
        <v>0</v>
      </c>
      <c r="Q257" s="143">
        <v>1E-4</v>
      </c>
      <c r="R257" s="143">
        <f>Q257*H257</f>
        <v>0.10630000000000001</v>
      </c>
      <c r="S257" s="143">
        <v>0</v>
      </c>
      <c r="T257" s="144">
        <f>S257*H257</f>
        <v>0</v>
      </c>
      <c r="AR257" s="145" t="s">
        <v>476</v>
      </c>
      <c r="AT257" s="145" t="s">
        <v>278</v>
      </c>
      <c r="AU257" s="145" t="s">
        <v>88</v>
      </c>
      <c r="AY257" s="17" t="s">
        <v>139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86</v>
      </c>
      <c r="BK257" s="146">
        <f>ROUND(I257*H257,2)</f>
        <v>0</v>
      </c>
      <c r="BL257" s="17" t="s">
        <v>221</v>
      </c>
      <c r="BM257" s="145" t="s">
        <v>565</v>
      </c>
    </row>
    <row r="258" spans="2:65" s="1" customFormat="1" ht="18">
      <c r="B258" s="29"/>
      <c r="D258" s="148" t="s">
        <v>248</v>
      </c>
      <c r="F258" s="169" t="s">
        <v>566</v>
      </c>
      <c r="L258" s="29"/>
      <c r="M258" s="170"/>
      <c r="T258" s="53"/>
      <c r="AT258" s="17" t="s">
        <v>248</v>
      </c>
      <c r="AU258" s="17" t="s">
        <v>88</v>
      </c>
    </row>
    <row r="259" spans="2:65" s="12" customFormat="1">
      <c r="B259" s="147"/>
      <c r="D259" s="148" t="s">
        <v>147</v>
      </c>
      <c r="E259" s="149" t="s">
        <v>1</v>
      </c>
      <c r="F259" s="150" t="s">
        <v>567</v>
      </c>
      <c r="H259" s="151">
        <v>1063</v>
      </c>
      <c r="L259" s="147"/>
      <c r="M259" s="152"/>
      <c r="T259" s="153"/>
      <c r="AT259" s="149" t="s">
        <v>147</v>
      </c>
      <c r="AU259" s="149" t="s">
        <v>88</v>
      </c>
      <c r="AV259" s="12" t="s">
        <v>88</v>
      </c>
      <c r="AW259" s="12" t="s">
        <v>34</v>
      </c>
      <c r="AX259" s="12" t="s">
        <v>86</v>
      </c>
      <c r="AY259" s="149" t="s">
        <v>139</v>
      </c>
    </row>
    <row r="260" spans="2:65" s="11" customFormat="1" ht="22.9" customHeight="1">
      <c r="B260" s="122"/>
      <c r="D260" s="123" t="s">
        <v>77</v>
      </c>
      <c r="E260" s="131" t="s">
        <v>568</v>
      </c>
      <c r="F260" s="131" t="s">
        <v>569</v>
      </c>
      <c r="J260" s="132">
        <f>BK260</f>
        <v>0</v>
      </c>
      <c r="L260" s="122"/>
      <c r="M260" s="126"/>
      <c r="P260" s="127">
        <f>SUM(P261:P268)</f>
        <v>27.794000000000004</v>
      </c>
      <c r="R260" s="127">
        <f>SUM(R261:R268)</f>
        <v>5.00596</v>
      </c>
      <c r="T260" s="128">
        <f>SUM(T261:T268)</f>
        <v>0</v>
      </c>
      <c r="AR260" s="123" t="s">
        <v>88</v>
      </c>
      <c r="AT260" s="129" t="s">
        <v>77</v>
      </c>
      <c r="AU260" s="129" t="s">
        <v>86</v>
      </c>
      <c r="AY260" s="123" t="s">
        <v>139</v>
      </c>
      <c r="BK260" s="130">
        <f>SUM(BK261:BK268)</f>
        <v>0</v>
      </c>
    </row>
    <row r="261" spans="2:65" s="1" customFormat="1" ht="37.9" customHeight="1">
      <c r="B261" s="133"/>
      <c r="C261" s="134" t="s">
        <v>570</v>
      </c>
      <c r="D261" s="134" t="s">
        <v>141</v>
      </c>
      <c r="E261" s="135" t="s">
        <v>571</v>
      </c>
      <c r="F261" s="136" t="s">
        <v>572</v>
      </c>
      <c r="G261" s="137" t="s">
        <v>295</v>
      </c>
      <c r="H261" s="138">
        <v>14.4</v>
      </c>
      <c r="I261" s="139"/>
      <c r="J261" s="139">
        <f>ROUND(I261*H261,2)</f>
        <v>0</v>
      </c>
      <c r="K261" s="140"/>
      <c r="L261" s="29"/>
      <c r="M261" s="141" t="s">
        <v>1</v>
      </c>
      <c r="N261" s="142" t="s">
        <v>43</v>
      </c>
      <c r="O261" s="143">
        <v>1.87</v>
      </c>
      <c r="P261" s="143">
        <f>O261*H261</f>
        <v>26.928000000000001</v>
      </c>
      <c r="Q261" s="143">
        <v>4.0000000000000002E-4</v>
      </c>
      <c r="R261" s="143">
        <f>Q261*H261</f>
        <v>5.7600000000000004E-3</v>
      </c>
      <c r="S261" s="143">
        <v>0</v>
      </c>
      <c r="T261" s="144">
        <f>S261*H261</f>
        <v>0</v>
      </c>
      <c r="AR261" s="145" t="s">
        <v>221</v>
      </c>
      <c r="AT261" s="145" t="s">
        <v>141</v>
      </c>
      <c r="AU261" s="145" t="s">
        <v>88</v>
      </c>
      <c r="AY261" s="17" t="s">
        <v>139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86</v>
      </c>
      <c r="BK261" s="146">
        <f>ROUND(I261*H261,2)</f>
        <v>0</v>
      </c>
      <c r="BL261" s="17" t="s">
        <v>221</v>
      </c>
      <c r="BM261" s="145" t="s">
        <v>573</v>
      </c>
    </row>
    <row r="262" spans="2:65" s="1" customFormat="1" ht="18">
      <c r="B262" s="29"/>
      <c r="D262" s="148" t="s">
        <v>248</v>
      </c>
      <c r="F262" s="169" t="s">
        <v>574</v>
      </c>
      <c r="L262" s="29"/>
      <c r="M262" s="170"/>
      <c r="T262" s="53"/>
      <c r="AT262" s="17" t="s">
        <v>248</v>
      </c>
      <c r="AU262" s="17" t="s">
        <v>88</v>
      </c>
    </row>
    <row r="263" spans="2:65" s="12" customFormat="1">
      <c r="B263" s="147"/>
      <c r="D263" s="148" t="s">
        <v>147</v>
      </c>
      <c r="E263" s="149" t="s">
        <v>1</v>
      </c>
      <c r="F263" s="150" t="s">
        <v>575</v>
      </c>
      <c r="H263" s="151">
        <v>14.4</v>
      </c>
      <c r="L263" s="147"/>
      <c r="M263" s="152"/>
      <c r="T263" s="153"/>
      <c r="AT263" s="149" t="s">
        <v>147</v>
      </c>
      <c r="AU263" s="149" t="s">
        <v>88</v>
      </c>
      <c r="AV263" s="12" t="s">
        <v>88</v>
      </c>
      <c r="AW263" s="12" t="s">
        <v>34</v>
      </c>
      <c r="AX263" s="12" t="s">
        <v>86</v>
      </c>
      <c r="AY263" s="149" t="s">
        <v>139</v>
      </c>
    </row>
    <row r="264" spans="2:65" s="1" customFormat="1" ht="21.75" customHeight="1">
      <c r="B264" s="133"/>
      <c r="C264" s="171" t="s">
        <v>576</v>
      </c>
      <c r="D264" s="171" t="s">
        <v>278</v>
      </c>
      <c r="E264" s="172" t="s">
        <v>577</v>
      </c>
      <c r="F264" s="173" t="s">
        <v>578</v>
      </c>
      <c r="G264" s="174" t="s">
        <v>295</v>
      </c>
      <c r="H264" s="175">
        <v>14.4</v>
      </c>
      <c r="I264" s="176"/>
      <c r="J264" s="176">
        <f>ROUND(I264*H264,2)</f>
        <v>0</v>
      </c>
      <c r="K264" s="177"/>
      <c r="L264" s="178"/>
      <c r="M264" s="179" t="s">
        <v>1</v>
      </c>
      <c r="N264" s="180" t="s">
        <v>43</v>
      </c>
      <c r="O264" s="143">
        <v>0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476</v>
      </c>
      <c r="AT264" s="145" t="s">
        <v>278</v>
      </c>
      <c r="AU264" s="145" t="s">
        <v>88</v>
      </c>
      <c r="AY264" s="17" t="s">
        <v>139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86</v>
      </c>
      <c r="BK264" s="146">
        <f>ROUND(I264*H264,2)</f>
        <v>0</v>
      </c>
      <c r="BL264" s="17" t="s">
        <v>221</v>
      </c>
      <c r="BM264" s="145" t="s">
        <v>579</v>
      </c>
    </row>
    <row r="265" spans="2:65" s="1" customFormat="1" ht="37.9" customHeight="1">
      <c r="B265" s="133"/>
      <c r="C265" s="134" t="s">
        <v>580</v>
      </c>
      <c r="D265" s="134" t="s">
        <v>141</v>
      </c>
      <c r="E265" s="135" t="s">
        <v>581</v>
      </c>
      <c r="F265" s="136" t="s">
        <v>582</v>
      </c>
      <c r="G265" s="137" t="s">
        <v>388</v>
      </c>
      <c r="H265" s="138">
        <v>1</v>
      </c>
      <c r="I265" s="139"/>
      <c r="J265" s="139">
        <f>ROUND(I265*H265,2)</f>
        <v>0</v>
      </c>
      <c r="K265" s="140"/>
      <c r="L265" s="29"/>
      <c r="M265" s="141" t="s">
        <v>1</v>
      </c>
      <c r="N265" s="142" t="s">
        <v>43</v>
      </c>
      <c r="O265" s="143">
        <v>0.6</v>
      </c>
      <c r="P265" s="143">
        <f>O265*H265</f>
        <v>0.6</v>
      </c>
      <c r="Q265" s="143">
        <v>2.0000000000000001E-4</v>
      </c>
      <c r="R265" s="143">
        <f>Q265*H265</f>
        <v>2.0000000000000001E-4</v>
      </c>
      <c r="S265" s="143">
        <v>0</v>
      </c>
      <c r="T265" s="144">
        <f>S265*H265</f>
        <v>0</v>
      </c>
      <c r="AR265" s="145" t="s">
        <v>221</v>
      </c>
      <c r="AT265" s="145" t="s">
        <v>141</v>
      </c>
      <c r="AU265" s="145" t="s">
        <v>88</v>
      </c>
      <c r="AY265" s="17" t="s">
        <v>139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7" t="s">
        <v>86</v>
      </c>
      <c r="BK265" s="146">
        <f>ROUND(I265*H265,2)</f>
        <v>0</v>
      </c>
      <c r="BL265" s="17" t="s">
        <v>221</v>
      </c>
      <c r="BM265" s="145" t="s">
        <v>583</v>
      </c>
    </row>
    <row r="266" spans="2:65" s="12" customFormat="1">
      <c r="B266" s="147"/>
      <c r="D266" s="148" t="s">
        <v>147</v>
      </c>
      <c r="E266" s="149" t="s">
        <v>1</v>
      </c>
      <c r="F266" s="150" t="s">
        <v>584</v>
      </c>
      <c r="H266" s="151">
        <v>1</v>
      </c>
      <c r="L266" s="147"/>
      <c r="M266" s="152"/>
      <c r="T266" s="153"/>
      <c r="AT266" s="149" t="s">
        <v>147</v>
      </c>
      <c r="AU266" s="149" t="s">
        <v>88</v>
      </c>
      <c r="AV266" s="12" t="s">
        <v>88</v>
      </c>
      <c r="AW266" s="12" t="s">
        <v>34</v>
      </c>
      <c r="AX266" s="12" t="s">
        <v>86</v>
      </c>
      <c r="AY266" s="149" t="s">
        <v>139</v>
      </c>
    </row>
    <row r="267" spans="2:65" s="1" customFormat="1" ht="24.25" customHeight="1">
      <c r="B267" s="133"/>
      <c r="C267" s="134" t="s">
        <v>585</v>
      </c>
      <c r="D267" s="134" t="s">
        <v>141</v>
      </c>
      <c r="E267" s="135" t="s">
        <v>586</v>
      </c>
      <c r="F267" s="136" t="s">
        <v>587</v>
      </c>
      <c r="G267" s="137" t="s">
        <v>444</v>
      </c>
      <c r="H267" s="138">
        <v>1</v>
      </c>
      <c r="I267" s="139"/>
      <c r="J267" s="139">
        <f>ROUND(I267*H267,2)</f>
        <v>0</v>
      </c>
      <c r="K267" s="140"/>
      <c r="L267" s="29"/>
      <c r="M267" s="141" t="s">
        <v>1</v>
      </c>
      <c r="N267" s="142" t="s">
        <v>43</v>
      </c>
      <c r="O267" s="143">
        <v>0.26600000000000001</v>
      </c>
      <c r="P267" s="143">
        <f>O267*H267</f>
        <v>0.26600000000000001</v>
      </c>
      <c r="Q267" s="143">
        <v>5</v>
      </c>
      <c r="R267" s="143">
        <f>Q267*H267</f>
        <v>5</v>
      </c>
      <c r="S267" s="143">
        <v>0</v>
      </c>
      <c r="T267" s="144">
        <f>S267*H267</f>
        <v>0</v>
      </c>
      <c r="AR267" s="145" t="s">
        <v>221</v>
      </c>
      <c r="AT267" s="145" t="s">
        <v>141</v>
      </c>
      <c r="AU267" s="145" t="s">
        <v>88</v>
      </c>
      <c r="AY267" s="17" t="s">
        <v>139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7" t="s">
        <v>86</v>
      </c>
      <c r="BK267" s="146">
        <f>ROUND(I267*H267,2)</f>
        <v>0</v>
      </c>
      <c r="BL267" s="17" t="s">
        <v>221</v>
      </c>
      <c r="BM267" s="145" t="s">
        <v>588</v>
      </c>
    </row>
    <row r="268" spans="2:65" s="12" customFormat="1">
      <c r="B268" s="147"/>
      <c r="D268" s="148" t="s">
        <v>147</v>
      </c>
      <c r="E268" s="149" t="s">
        <v>1</v>
      </c>
      <c r="F268" s="150" t="s">
        <v>589</v>
      </c>
      <c r="H268" s="151">
        <v>1</v>
      </c>
      <c r="L268" s="147"/>
      <c r="M268" s="152"/>
      <c r="T268" s="153"/>
      <c r="AT268" s="149" t="s">
        <v>147</v>
      </c>
      <c r="AU268" s="149" t="s">
        <v>88</v>
      </c>
      <c r="AV268" s="12" t="s">
        <v>88</v>
      </c>
      <c r="AW268" s="12" t="s">
        <v>34</v>
      </c>
      <c r="AX268" s="12" t="s">
        <v>86</v>
      </c>
      <c r="AY268" s="149" t="s">
        <v>139</v>
      </c>
    </row>
    <row r="269" spans="2:65" s="11" customFormat="1" ht="22.9" customHeight="1">
      <c r="B269" s="122"/>
      <c r="D269" s="123" t="s">
        <v>77</v>
      </c>
      <c r="E269" s="131" t="s">
        <v>590</v>
      </c>
      <c r="F269" s="131" t="s">
        <v>591</v>
      </c>
      <c r="J269" s="132">
        <f>BK269</f>
        <v>0</v>
      </c>
      <c r="L269" s="122"/>
      <c r="M269" s="126"/>
      <c r="P269" s="127">
        <f>SUM(P270:P278)</f>
        <v>2.556</v>
      </c>
      <c r="R269" s="127">
        <f>SUM(R270:R278)</f>
        <v>1.92E-3</v>
      </c>
      <c r="T269" s="128">
        <f>SUM(T270:T278)</f>
        <v>0</v>
      </c>
      <c r="AR269" s="123" t="s">
        <v>88</v>
      </c>
      <c r="AT269" s="129" t="s">
        <v>77</v>
      </c>
      <c r="AU269" s="129" t="s">
        <v>86</v>
      </c>
      <c r="AY269" s="123" t="s">
        <v>139</v>
      </c>
      <c r="BK269" s="130">
        <f>SUM(BK270:BK278)</f>
        <v>0</v>
      </c>
    </row>
    <row r="270" spans="2:65" s="1" customFormat="1" ht="37.9" customHeight="1">
      <c r="B270" s="133"/>
      <c r="C270" s="134" t="s">
        <v>592</v>
      </c>
      <c r="D270" s="134" t="s">
        <v>141</v>
      </c>
      <c r="E270" s="135" t="s">
        <v>593</v>
      </c>
      <c r="F270" s="136" t="s">
        <v>594</v>
      </c>
      <c r="G270" s="137" t="s">
        <v>144</v>
      </c>
      <c r="H270" s="138">
        <v>4</v>
      </c>
      <c r="I270" s="139"/>
      <c r="J270" s="139">
        <f>ROUND(I270*H270,2)</f>
        <v>0</v>
      </c>
      <c r="K270" s="140"/>
      <c r="L270" s="29"/>
      <c r="M270" s="141" t="s">
        <v>1</v>
      </c>
      <c r="N270" s="142" t="s">
        <v>43</v>
      </c>
      <c r="O270" s="143">
        <v>0.11700000000000001</v>
      </c>
      <c r="P270" s="143">
        <f>O270*H270</f>
        <v>0.46800000000000003</v>
      </c>
      <c r="Q270" s="143">
        <v>6.9999999999999994E-5</v>
      </c>
      <c r="R270" s="143">
        <f>Q270*H270</f>
        <v>2.7999999999999998E-4</v>
      </c>
      <c r="S270" s="143">
        <v>0</v>
      </c>
      <c r="T270" s="144">
        <f>S270*H270</f>
        <v>0</v>
      </c>
      <c r="AR270" s="145" t="s">
        <v>221</v>
      </c>
      <c r="AT270" s="145" t="s">
        <v>141</v>
      </c>
      <c r="AU270" s="145" t="s">
        <v>88</v>
      </c>
      <c r="AY270" s="17" t="s">
        <v>139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86</v>
      </c>
      <c r="BK270" s="146">
        <f>ROUND(I270*H270,2)</f>
        <v>0</v>
      </c>
      <c r="BL270" s="17" t="s">
        <v>221</v>
      </c>
      <c r="BM270" s="145" t="s">
        <v>595</v>
      </c>
    </row>
    <row r="271" spans="2:65" s="12" customFormat="1">
      <c r="B271" s="147"/>
      <c r="D271" s="148" t="s">
        <v>147</v>
      </c>
      <c r="E271" s="149" t="s">
        <v>1</v>
      </c>
      <c r="F271" s="150" t="s">
        <v>596</v>
      </c>
      <c r="H271" s="151">
        <v>4</v>
      </c>
      <c r="L271" s="147"/>
      <c r="M271" s="152"/>
      <c r="T271" s="153"/>
      <c r="AT271" s="149" t="s">
        <v>147</v>
      </c>
      <c r="AU271" s="149" t="s">
        <v>88</v>
      </c>
      <c r="AV271" s="12" t="s">
        <v>88</v>
      </c>
      <c r="AW271" s="12" t="s">
        <v>34</v>
      </c>
      <c r="AX271" s="12" t="s">
        <v>86</v>
      </c>
      <c r="AY271" s="149" t="s">
        <v>139</v>
      </c>
    </row>
    <row r="272" spans="2:65" s="1" customFormat="1" ht="24.25" customHeight="1">
      <c r="B272" s="133"/>
      <c r="C272" s="134" t="s">
        <v>597</v>
      </c>
      <c r="D272" s="134" t="s">
        <v>141</v>
      </c>
      <c r="E272" s="135" t="s">
        <v>598</v>
      </c>
      <c r="F272" s="136" t="s">
        <v>599</v>
      </c>
      <c r="G272" s="137" t="s">
        <v>144</v>
      </c>
      <c r="H272" s="138">
        <v>4</v>
      </c>
      <c r="I272" s="139"/>
      <c r="J272" s="139">
        <f>ROUND(I272*H272,2)</f>
        <v>0</v>
      </c>
      <c r="K272" s="140"/>
      <c r="L272" s="29"/>
      <c r="M272" s="141" t="s">
        <v>1</v>
      </c>
      <c r="N272" s="142" t="s">
        <v>43</v>
      </c>
      <c r="O272" s="143">
        <v>0.184</v>
      </c>
      <c r="P272" s="143">
        <f>O272*H272</f>
        <v>0.73599999999999999</v>
      </c>
      <c r="Q272" s="143">
        <v>1.7000000000000001E-4</v>
      </c>
      <c r="R272" s="143">
        <f>Q272*H272</f>
        <v>6.8000000000000005E-4</v>
      </c>
      <c r="S272" s="143">
        <v>0</v>
      </c>
      <c r="T272" s="144">
        <f>S272*H272</f>
        <v>0</v>
      </c>
      <c r="AR272" s="145" t="s">
        <v>221</v>
      </c>
      <c r="AT272" s="145" t="s">
        <v>141</v>
      </c>
      <c r="AU272" s="145" t="s">
        <v>88</v>
      </c>
      <c r="AY272" s="17" t="s">
        <v>139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86</v>
      </c>
      <c r="BK272" s="146">
        <f>ROUND(I272*H272,2)</f>
        <v>0</v>
      </c>
      <c r="BL272" s="17" t="s">
        <v>221</v>
      </c>
      <c r="BM272" s="145" t="s">
        <v>600</v>
      </c>
    </row>
    <row r="273" spans="2:65" s="12" customFormat="1">
      <c r="B273" s="147"/>
      <c r="D273" s="148" t="s">
        <v>147</v>
      </c>
      <c r="E273" s="149" t="s">
        <v>1</v>
      </c>
      <c r="F273" s="150" t="s">
        <v>596</v>
      </c>
      <c r="H273" s="151">
        <v>4</v>
      </c>
      <c r="L273" s="147"/>
      <c r="M273" s="152"/>
      <c r="T273" s="153"/>
      <c r="AT273" s="149" t="s">
        <v>147</v>
      </c>
      <c r="AU273" s="149" t="s">
        <v>88</v>
      </c>
      <c r="AV273" s="12" t="s">
        <v>88</v>
      </c>
      <c r="AW273" s="12" t="s">
        <v>34</v>
      </c>
      <c r="AX273" s="12" t="s">
        <v>86</v>
      </c>
      <c r="AY273" s="149" t="s">
        <v>139</v>
      </c>
    </row>
    <row r="274" spans="2:65" s="1" customFormat="1" ht="24.25" customHeight="1">
      <c r="B274" s="133"/>
      <c r="C274" s="134" t="s">
        <v>601</v>
      </c>
      <c r="D274" s="134" t="s">
        <v>141</v>
      </c>
      <c r="E274" s="135" t="s">
        <v>602</v>
      </c>
      <c r="F274" s="136" t="s">
        <v>603</v>
      </c>
      <c r="G274" s="137" t="s">
        <v>144</v>
      </c>
      <c r="H274" s="138">
        <v>4</v>
      </c>
      <c r="I274" s="139"/>
      <c r="J274" s="139">
        <f>ROUND(I274*H274,2)</f>
        <v>0</v>
      </c>
      <c r="K274" s="140"/>
      <c r="L274" s="29"/>
      <c r="M274" s="141" t="s">
        <v>1</v>
      </c>
      <c r="N274" s="142" t="s">
        <v>43</v>
      </c>
      <c r="O274" s="143">
        <v>0.16600000000000001</v>
      </c>
      <c r="P274" s="143">
        <f>O274*H274</f>
        <v>0.66400000000000003</v>
      </c>
      <c r="Q274" s="143">
        <v>1.2E-4</v>
      </c>
      <c r="R274" s="143">
        <f>Q274*H274</f>
        <v>4.8000000000000001E-4</v>
      </c>
      <c r="S274" s="143">
        <v>0</v>
      </c>
      <c r="T274" s="144">
        <f>S274*H274</f>
        <v>0</v>
      </c>
      <c r="AR274" s="145" t="s">
        <v>221</v>
      </c>
      <c r="AT274" s="145" t="s">
        <v>141</v>
      </c>
      <c r="AU274" s="145" t="s">
        <v>88</v>
      </c>
      <c r="AY274" s="17" t="s">
        <v>139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7" t="s">
        <v>86</v>
      </c>
      <c r="BK274" s="146">
        <f>ROUND(I274*H274,2)</f>
        <v>0</v>
      </c>
      <c r="BL274" s="17" t="s">
        <v>221</v>
      </c>
      <c r="BM274" s="145" t="s">
        <v>604</v>
      </c>
    </row>
    <row r="275" spans="2:65" s="12" customFormat="1">
      <c r="B275" s="147"/>
      <c r="D275" s="148" t="s">
        <v>147</v>
      </c>
      <c r="E275" s="149" t="s">
        <v>1</v>
      </c>
      <c r="F275" s="150" t="s">
        <v>596</v>
      </c>
      <c r="H275" s="151">
        <v>4</v>
      </c>
      <c r="L275" s="147"/>
      <c r="M275" s="152"/>
      <c r="T275" s="153"/>
      <c r="AT275" s="149" t="s">
        <v>147</v>
      </c>
      <c r="AU275" s="149" t="s">
        <v>88</v>
      </c>
      <c r="AV275" s="12" t="s">
        <v>88</v>
      </c>
      <c r="AW275" s="12" t="s">
        <v>34</v>
      </c>
      <c r="AX275" s="12" t="s">
        <v>86</v>
      </c>
      <c r="AY275" s="149" t="s">
        <v>139</v>
      </c>
    </row>
    <row r="276" spans="2:65" s="1" customFormat="1" ht="24.25" customHeight="1">
      <c r="B276" s="133"/>
      <c r="C276" s="134" t="s">
        <v>605</v>
      </c>
      <c r="D276" s="134" t="s">
        <v>141</v>
      </c>
      <c r="E276" s="135" t="s">
        <v>606</v>
      </c>
      <c r="F276" s="136" t="s">
        <v>607</v>
      </c>
      <c r="G276" s="137" t="s">
        <v>144</v>
      </c>
      <c r="H276" s="138">
        <v>4</v>
      </c>
      <c r="I276" s="139"/>
      <c r="J276" s="139">
        <f>ROUND(I276*H276,2)</f>
        <v>0</v>
      </c>
      <c r="K276" s="140"/>
      <c r="L276" s="29"/>
      <c r="M276" s="141" t="s">
        <v>1</v>
      </c>
      <c r="N276" s="142" t="s">
        <v>43</v>
      </c>
      <c r="O276" s="143">
        <v>0.17199999999999999</v>
      </c>
      <c r="P276" s="143">
        <f>O276*H276</f>
        <v>0.68799999999999994</v>
      </c>
      <c r="Q276" s="143">
        <v>1.2E-4</v>
      </c>
      <c r="R276" s="143">
        <f>Q276*H276</f>
        <v>4.8000000000000001E-4</v>
      </c>
      <c r="S276" s="143">
        <v>0</v>
      </c>
      <c r="T276" s="144">
        <f>S276*H276</f>
        <v>0</v>
      </c>
      <c r="AR276" s="145" t="s">
        <v>221</v>
      </c>
      <c r="AT276" s="145" t="s">
        <v>141</v>
      </c>
      <c r="AU276" s="145" t="s">
        <v>88</v>
      </c>
      <c r="AY276" s="17" t="s">
        <v>139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86</v>
      </c>
      <c r="BK276" s="146">
        <f>ROUND(I276*H276,2)</f>
        <v>0</v>
      </c>
      <c r="BL276" s="17" t="s">
        <v>221</v>
      </c>
      <c r="BM276" s="145" t="s">
        <v>608</v>
      </c>
    </row>
    <row r="277" spans="2:65" s="1" customFormat="1" ht="18">
      <c r="B277" s="29"/>
      <c r="D277" s="148" t="s">
        <v>248</v>
      </c>
      <c r="F277" s="169" t="s">
        <v>609</v>
      </c>
      <c r="L277" s="29"/>
      <c r="M277" s="170"/>
      <c r="T277" s="53"/>
      <c r="AT277" s="17" t="s">
        <v>248</v>
      </c>
      <c r="AU277" s="17" t="s">
        <v>88</v>
      </c>
    </row>
    <row r="278" spans="2:65" s="12" customFormat="1">
      <c r="B278" s="147"/>
      <c r="D278" s="148" t="s">
        <v>147</v>
      </c>
      <c r="E278" s="149" t="s">
        <v>1</v>
      </c>
      <c r="F278" s="150" t="s">
        <v>596</v>
      </c>
      <c r="H278" s="151">
        <v>4</v>
      </c>
      <c r="L278" s="147"/>
      <c r="M278" s="166"/>
      <c r="N278" s="167"/>
      <c r="O278" s="167"/>
      <c r="P278" s="167"/>
      <c r="Q278" s="167"/>
      <c r="R278" s="167"/>
      <c r="S278" s="167"/>
      <c r="T278" s="168"/>
      <c r="AT278" s="149" t="s">
        <v>147</v>
      </c>
      <c r="AU278" s="149" t="s">
        <v>88</v>
      </c>
      <c r="AV278" s="12" t="s">
        <v>88</v>
      </c>
      <c r="AW278" s="12" t="s">
        <v>34</v>
      </c>
      <c r="AX278" s="12" t="s">
        <v>86</v>
      </c>
      <c r="AY278" s="149" t="s">
        <v>139</v>
      </c>
    </row>
    <row r="279" spans="2:65" s="1" customFormat="1" ht="7" customHeight="1">
      <c r="B279" s="41"/>
      <c r="C279" s="42"/>
      <c r="D279" s="42"/>
      <c r="E279" s="42"/>
      <c r="F279" s="42"/>
      <c r="G279" s="42"/>
      <c r="H279" s="42"/>
      <c r="I279" s="42"/>
      <c r="J279" s="42"/>
      <c r="K279" s="42"/>
      <c r="L279" s="29"/>
    </row>
  </sheetData>
  <autoFilter ref="C133:K278" xr:uid="{00000000-0009-0000-0000-000003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90"/>
  <sheetViews>
    <sheetView showGridLines="0" topLeftCell="A204" workbookViewId="0">
      <selection activeCell="I132" sqref="I132:I18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101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111</v>
      </c>
      <c r="L4" s="20"/>
      <c r="M4" s="90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3" t="str">
        <f>'Rekapitulace stavby'!K6</f>
        <v>Rehabilitačně-relaxační zahrada Nemocnice Strakonice, a.s.</v>
      </c>
      <c r="F7" s="234"/>
      <c r="G7" s="234"/>
      <c r="H7" s="234"/>
      <c r="L7" s="20"/>
    </row>
    <row r="8" spans="2:46" ht="12" customHeight="1">
      <c r="B8" s="20"/>
      <c r="D8" s="26" t="s">
        <v>112</v>
      </c>
      <c r="L8" s="20"/>
    </row>
    <row r="9" spans="2:46" s="1" customFormat="1" ht="16.5" customHeight="1">
      <c r="B9" s="29"/>
      <c r="E9" s="233" t="s">
        <v>226</v>
      </c>
      <c r="F9" s="232"/>
      <c r="G9" s="232"/>
      <c r="H9" s="232"/>
      <c r="L9" s="29"/>
    </row>
    <row r="10" spans="2:46" s="1" customFormat="1" ht="12" customHeight="1">
      <c r="B10" s="29"/>
      <c r="D10" s="26" t="s">
        <v>227</v>
      </c>
      <c r="L10" s="29"/>
    </row>
    <row r="11" spans="2:46" s="1" customFormat="1" ht="16.5" customHeight="1">
      <c r="B11" s="29"/>
      <c r="E11" s="223" t="s">
        <v>610</v>
      </c>
      <c r="F11" s="232"/>
      <c r="G11" s="232"/>
      <c r="H11" s="232"/>
      <c r="L11" s="29"/>
    </row>
    <row r="12" spans="2:46" s="1" customFormat="1">
      <c r="B12" s="29"/>
      <c r="L12" s="29"/>
    </row>
    <row r="13" spans="2:46" s="1" customFormat="1" ht="12" customHeight="1">
      <c r="B13" s="29"/>
      <c r="D13" s="26" t="s">
        <v>16</v>
      </c>
      <c r="F13" s="24" t="s">
        <v>1</v>
      </c>
      <c r="I13" s="26" t="s">
        <v>17</v>
      </c>
      <c r="J13" s="24" t="s">
        <v>1</v>
      </c>
      <c r="L13" s="29"/>
    </row>
    <row r="14" spans="2:46" s="1" customFormat="1" ht="12" customHeight="1">
      <c r="B14" s="29"/>
      <c r="D14" s="26" t="s">
        <v>18</v>
      </c>
      <c r="F14" s="24" t="s">
        <v>114</v>
      </c>
      <c r="I14" s="26" t="s">
        <v>20</v>
      </c>
      <c r="J14" s="49" t="str">
        <f>'Rekapitulace stavby'!AN8</f>
        <v>20. 11. 2022</v>
      </c>
      <c r="L14" s="29"/>
    </row>
    <row r="15" spans="2:46" s="1" customFormat="1" ht="10.9" customHeight="1">
      <c r="B15" s="29"/>
      <c r="L15" s="29"/>
    </row>
    <row r="16" spans="2:46" s="1" customFormat="1" ht="12" customHeight="1">
      <c r="B16" s="29"/>
      <c r="D16" s="26" t="s">
        <v>22</v>
      </c>
      <c r="I16" s="26" t="s">
        <v>23</v>
      </c>
      <c r="J16" s="24" t="s">
        <v>24</v>
      </c>
      <c r="L16" s="29"/>
    </row>
    <row r="17" spans="2:12" s="1" customFormat="1" ht="18" customHeight="1">
      <c r="B17" s="29"/>
      <c r="E17" s="24" t="s">
        <v>25</v>
      </c>
      <c r="I17" s="26" t="s">
        <v>26</v>
      </c>
      <c r="J17" s="24" t="s">
        <v>27</v>
      </c>
      <c r="L17" s="29"/>
    </row>
    <row r="18" spans="2:12" s="1" customFormat="1" ht="7" customHeight="1">
      <c r="B18" s="29"/>
      <c r="L18" s="29"/>
    </row>
    <row r="19" spans="2:12" s="1" customFormat="1" ht="12" customHeight="1">
      <c r="B19" s="29"/>
      <c r="D19" s="26" t="s">
        <v>28</v>
      </c>
      <c r="I19" s="26" t="s">
        <v>23</v>
      </c>
      <c r="J19" s="24" t="str">
        <f>'Rekapitulace stavby'!AN13</f>
        <v>Vyplňte údaj</v>
      </c>
      <c r="L19" s="29"/>
    </row>
    <row r="20" spans="2:12" s="1" customFormat="1" ht="18" customHeight="1">
      <c r="B20" s="29"/>
      <c r="E20" s="203" t="str">
        <f>'Rekapitulace stavby'!E14</f>
        <v xml:space="preserve"> </v>
      </c>
      <c r="F20" s="203"/>
      <c r="G20" s="203"/>
      <c r="H20" s="203"/>
      <c r="I20" s="26" t="s">
        <v>26</v>
      </c>
      <c r="J20" s="24" t="str">
        <f>'Rekapitulace stavby'!AN14</f>
        <v>Vyplňte údaj</v>
      </c>
      <c r="L20" s="29"/>
    </row>
    <row r="21" spans="2:12" s="1" customFormat="1" ht="7" customHeight="1">
      <c r="B21" s="29"/>
      <c r="L21" s="29"/>
    </row>
    <row r="22" spans="2:12" s="1" customFormat="1" ht="12" customHeight="1">
      <c r="B22" s="29"/>
      <c r="D22" s="26" t="s">
        <v>30</v>
      </c>
      <c r="I22" s="26" t="s">
        <v>23</v>
      </c>
      <c r="J22" s="24" t="s">
        <v>31</v>
      </c>
      <c r="L22" s="29"/>
    </row>
    <row r="23" spans="2:12" s="1" customFormat="1" ht="18" customHeight="1">
      <c r="B23" s="29"/>
      <c r="E23" s="24" t="s">
        <v>32</v>
      </c>
      <c r="I23" s="26" t="s">
        <v>26</v>
      </c>
      <c r="J23" s="24" t="s">
        <v>33</v>
      </c>
      <c r="L23" s="29"/>
    </row>
    <row r="24" spans="2:12" s="1" customFormat="1" ht="7" customHeight="1">
      <c r="B24" s="29"/>
      <c r="L24" s="29"/>
    </row>
    <row r="25" spans="2:12" s="1" customFormat="1" ht="12" customHeight="1">
      <c r="B25" s="29"/>
      <c r="D25" s="26" t="s">
        <v>35</v>
      </c>
      <c r="I25" s="26" t="s">
        <v>23</v>
      </c>
      <c r="J25" s="24" t="s">
        <v>115</v>
      </c>
      <c r="L25" s="29"/>
    </row>
    <row r="26" spans="2:12" s="1" customFormat="1" ht="18" customHeight="1">
      <c r="B26" s="29"/>
      <c r="E26" s="24" t="s">
        <v>116</v>
      </c>
      <c r="I26" s="26" t="s">
        <v>26</v>
      </c>
      <c r="J26" s="24" t="s">
        <v>1</v>
      </c>
      <c r="L26" s="29"/>
    </row>
    <row r="27" spans="2:12" s="1" customFormat="1" ht="7" customHeight="1">
      <c r="B27" s="29"/>
      <c r="L27" s="29"/>
    </row>
    <row r="28" spans="2:12" s="1" customFormat="1" ht="12" customHeight="1">
      <c r="B28" s="29"/>
      <c r="D28" s="26" t="s">
        <v>37</v>
      </c>
      <c r="L28" s="29"/>
    </row>
    <row r="29" spans="2:12" s="7" customFormat="1" ht="16.5" customHeight="1">
      <c r="B29" s="91"/>
      <c r="E29" s="205" t="s">
        <v>1</v>
      </c>
      <c r="F29" s="205"/>
      <c r="G29" s="205"/>
      <c r="H29" s="205"/>
      <c r="L29" s="91"/>
    </row>
    <row r="30" spans="2:12" s="1" customFormat="1" ht="7" customHeight="1">
      <c r="B30" s="29"/>
      <c r="L30" s="29"/>
    </row>
    <row r="31" spans="2:12" s="1" customFormat="1" ht="7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4" customHeight="1">
      <c r="B32" s="29"/>
      <c r="D32" s="92" t="s">
        <v>38</v>
      </c>
      <c r="J32" s="63">
        <f>ROUND(J129, 2)</f>
        <v>0</v>
      </c>
      <c r="L32" s="29"/>
    </row>
    <row r="33" spans="2:12" s="1" customFormat="1" ht="7" customHeight="1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5" customHeight="1">
      <c r="B34" s="29"/>
      <c r="F34" s="32" t="s">
        <v>40</v>
      </c>
      <c r="I34" s="32" t="s">
        <v>39</v>
      </c>
      <c r="J34" s="32" t="s">
        <v>41</v>
      </c>
      <c r="L34" s="29"/>
    </row>
    <row r="35" spans="2:12" s="1" customFormat="1" ht="14.5" customHeight="1">
      <c r="B35" s="29"/>
      <c r="D35" s="52" t="s">
        <v>42</v>
      </c>
      <c r="E35" s="26" t="s">
        <v>43</v>
      </c>
      <c r="F35" s="83">
        <f>ROUND((SUM(BE129:BE189)),  2)</f>
        <v>0</v>
      </c>
      <c r="I35" s="93">
        <v>0.21</v>
      </c>
      <c r="J35" s="83">
        <f>ROUND(((SUM(BE129:BE189))*I35),  2)</f>
        <v>0</v>
      </c>
      <c r="L35" s="29"/>
    </row>
    <row r="36" spans="2:12" s="1" customFormat="1" ht="14.5" customHeight="1">
      <c r="B36" s="29"/>
      <c r="E36" s="26" t="s">
        <v>44</v>
      </c>
      <c r="F36" s="83">
        <f>ROUND((SUM(BF129:BF189)),  2)</f>
        <v>0</v>
      </c>
      <c r="I36" s="93">
        <v>0.15</v>
      </c>
      <c r="J36" s="83">
        <f>ROUND(((SUM(BF129:BF189))*I36),  2)</f>
        <v>0</v>
      </c>
      <c r="L36" s="29"/>
    </row>
    <row r="37" spans="2:12" s="1" customFormat="1" ht="14.5" hidden="1" customHeight="1">
      <c r="B37" s="29"/>
      <c r="E37" s="26" t="s">
        <v>45</v>
      </c>
      <c r="F37" s="83">
        <f>ROUND((SUM(BG129:BG189)),  2)</f>
        <v>0</v>
      </c>
      <c r="I37" s="93">
        <v>0.21</v>
      </c>
      <c r="J37" s="83">
        <f>0</f>
        <v>0</v>
      </c>
      <c r="L37" s="29"/>
    </row>
    <row r="38" spans="2:12" s="1" customFormat="1" ht="14.5" hidden="1" customHeight="1">
      <c r="B38" s="29"/>
      <c r="E38" s="26" t="s">
        <v>46</v>
      </c>
      <c r="F38" s="83">
        <f>ROUND((SUM(BH129:BH189)),  2)</f>
        <v>0</v>
      </c>
      <c r="I38" s="93">
        <v>0.15</v>
      </c>
      <c r="J38" s="83">
        <f>0</f>
        <v>0</v>
      </c>
      <c r="L38" s="29"/>
    </row>
    <row r="39" spans="2:12" s="1" customFormat="1" ht="14.5" hidden="1" customHeight="1">
      <c r="B39" s="29"/>
      <c r="E39" s="26" t="s">
        <v>47</v>
      </c>
      <c r="F39" s="83">
        <f>ROUND((SUM(BI129:BI189)),  2)</f>
        <v>0</v>
      </c>
      <c r="I39" s="93">
        <v>0</v>
      </c>
      <c r="J39" s="83">
        <f>0</f>
        <v>0</v>
      </c>
      <c r="L39" s="29"/>
    </row>
    <row r="40" spans="2:12" s="1" customFormat="1" ht="7" customHeight="1">
      <c r="B40" s="29"/>
      <c r="L40" s="29"/>
    </row>
    <row r="41" spans="2:12" s="1" customFormat="1" ht="25.4" customHeight="1">
      <c r="B41" s="29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29"/>
    </row>
    <row r="42" spans="2:12" s="1" customFormat="1" ht="14.5" customHeight="1">
      <c r="B42" s="29"/>
      <c r="L42" s="29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29"/>
      <c r="D61" s="40" t="s">
        <v>53</v>
      </c>
      <c r="E61" s="31"/>
      <c r="F61" s="100" t="s">
        <v>54</v>
      </c>
      <c r="G61" s="40" t="s">
        <v>53</v>
      </c>
      <c r="H61" s="31"/>
      <c r="I61" s="31"/>
      <c r="J61" s="101" t="s">
        <v>54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29"/>
      <c r="D76" s="40" t="s">
        <v>53</v>
      </c>
      <c r="E76" s="31"/>
      <c r="F76" s="100" t="s">
        <v>54</v>
      </c>
      <c r="G76" s="40" t="s">
        <v>53</v>
      </c>
      <c r="H76" s="31"/>
      <c r="I76" s="31"/>
      <c r="J76" s="101" t="s">
        <v>54</v>
      </c>
      <c r="K76" s="31"/>
      <c r="L76" s="29"/>
    </row>
    <row r="77" spans="2:12" s="1" customFormat="1" ht="14.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7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5" customHeight="1">
      <c r="B82" s="29"/>
      <c r="C82" s="21" t="s">
        <v>117</v>
      </c>
      <c r="L82" s="29"/>
    </row>
    <row r="83" spans="2:12" s="1" customFormat="1" ht="7" customHeight="1">
      <c r="B83" s="29"/>
      <c r="L83" s="29"/>
    </row>
    <row r="84" spans="2:12" s="1" customFormat="1" ht="12" customHeight="1">
      <c r="B84" s="29"/>
      <c r="C84" s="26" t="s">
        <v>14</v>
      </c>
      <c r="L84" s="29"/>
    </row>
    <row r="85" spans="2:12" s="1" customFormat="1" ht="16.5" customHeight="1">
      <c r="B85" s="29"/>
      <c r="E85" s="233" t="str">
        <f>E7</f>
        <v>Rehabilitačně-relaxační zahrada Nemocnice Strakonice, a.s.</v>
      </c>
      <c r="F85" s="234"/>
      <c r="G85" s="234"/>
      <c r="H85" s="234"/>
      <c r="L85" s="29"/>
    </row>
    <row r="86" spans="2:12" ht="12" customHeight="1">
      <c r="B86" s="20"/>
      <c r="C86" s="26" t="s">
        <v>112</v>
      </c>
      <c r="L86" s="20"/>
    </row>
    <row r="87" spans="2:12" s="1" customFormat="1" ht="16.5" customHeight="1">
      <c r="B87" s="29"/>
      <c r="E87" s="233" t="s">
        <v>226</v>
      </c>
      <c r="F87" s="232"/>
      <c r="G87" s="232"/>
      <c r="H87" s="232"/>
      <c r="L87" s="29"/>
    </row>
    <row r="88" spans="2:12" s="1" customFormat="1" ht="12" customHeight="1">
      <c r="B88" s="29"/>
      <c r="C88" s="26" t="s">
        <v>227</v>
      </c>
      <c r="L88" s="29"/>
    </row>
    <row r="89" spans="2:12" s="1" customFormat="1" ht="16.5" customHeight="1">
      <c r="B89" s="29"/>
      <c r="E89" s="223" t="str">
        <f>E11</f>
        <v>SO 02 C - Rozvody pitné vody, elektrické rozvody</v>
      </c>
      <c r="F89" s="232"/>
      <c r="G89" s="232"/>
      <c r="H89" s="232"/>
      <c r="L89" s="29"/>
    </row>
    <row r="90" spans="2:12" s="1" customFormat="1" ht="7" customHeight="1">
      <c r="B90" s="29"/>
      <c r="L90" s="29"/>
    </row>
    <row r="91" spans="2:12" s="1" customFormat="1" ht="12" customHeight="1">
      <c r="B91" s="29"/>
      <c r="C91" s="26" t="s">
        <v>18</v>
      </c>
      <c r="F91" s="24" t="str">
        <f>F14</f>
        <v>k.ú. Strakonice</v>
      </c>
      <c r="I91" s="26" t="s">
        <v>20</v>
      </c>
      <c r="J91" s="49" t="str">
        <f>IF(J14="","",J14)</f>
        <v>20. 11. 2022</v>
      </c>
      <c r="L91" s="29"/>
    </row>
    <row r="92" spans="2:12" s="1" customFormat="1" ht="7" customHeight="1">
      <c r="B92" s="29"/>
      <c r="L92" s="29"/>
    </row>
    <row r="93" spans="2:12" s="1" customFormat="1" ht="40.15" customHeight="1">
      <c r="B93" s="29"/>
      <c r="C93" s="26" t="s">
        <v>22</v>
      </c>
      <c r="F93" s="24" t="str">
        <f>E17</f>
        <v>Nemocnice Strakonice,a.s., Radomyšlská 336, 386 29</v>
      </c>
      <c r="I93" s="26" t="s">
        <v>30</v>
      </c>
      <c r="J93" s="27" t="str">
        <f>E23</f>
        <v>Atelier Gaia - L. Langová, Polská 4, 669 02 Znojmo</v>
      </c>
      <c r="L93" s="29"/>
    </row>
    <row r="94" spans="2:12" s="1" customFormat="1" ht="25.75" customHeight="1">
      <c r="B94" s="29"/>
      <c r="C94" s="26" t="s">
        <v>28</v>
      </c>
      <c r="F94" s="24" t="str">
        <f>IF(E20="","",E20)</f>
        <v xml:space="preserve"> </v>
      </c>
      <c r="I94" s="26" t="s">
        <v>35</v>
      </c>
      <c r="J94" s="27" t="str">
        <f>E26</f>
        <v>Ing. Petr Pelikán, Ph.D.</v>
      </c>
      <c r="L94" s="29"/>
    </row>
    <row r="95" spans="2:12" s="1" customFormat="1" ht="10.4" customHeight="1">
      <c r="B95" s="29"/>
      <c r="L95" s="29"/>
    </row>
    <row r="96" spans="2:12" s="1" customFormat="1" ht="29.25" customHeight="1">
      <c r="B96" s="29"/>
      <c r="C96" s="102" t="s">
        <v>118</v>
      </c>
      <c r="D96" s="94"/>
      <c r="E96" s="94"/>
      <c r="F96" s="94"/>
      <c r="G96" s="94"/>
      <c r="H96" s="94"/>
      <c r="I96" s="94"/>
      <c r="J96" s="103" t="s">
        <v>119</v>
      </c>
      <c r="K96" s="94"/>
      <c r="L96" s="29"/>
    </row>
    <row r="97" spans="2:47" s="1" customFormat="1" ht="10.4" customHeight="1">
      <c r="B97" s="29"/>
      <c r="L97" s="29"/>
    </row>
    <row r="98" spans="2:47" s="1" customFormat="1" ht="22.9" customHeight="1">
      <c r="B98" s="29"/>
      <c r="C98" s="104" t="s">
        <v>120</v>
      </c>
      <c r="J98" s="63">
        <f>J129</f>
        <v>0</v>
      </c>
      <c r="L98" s="29"/>
      <c r="AU98" s="17" t="s">
        <v>121</v>
      </c>
    </row>
    <row r="99" spans="2:47" s="8" customFormat="1" ht="25" customHeight="1">
      <c r="B99" s="105"/>
      <c r="D99" s="106" t="s">
        <v>122</v>
      </c>
      <c r="E99" s="107"/>
      <c r="F99" s="107"/>
      <c r="G99" s="107"/>
      <c r="H99" s="107"/>
      <c r="I99" s="107"/>
      <c r="J99" s="108">
        <f>J130</f>
        <v>0</v>
      </c>
      <c r="L99" s="105"/>
    </row>
    <row r="100" spans="2:47" s="9" customFormat="1" ht="19.899999999999999" customHeight="1">
      <c r="B100" s="109"/>
      <c r="D100" s="110" t="s">
        <v>123</v>
      </c>
      <c r="E100" s="111"/>
      <c r="F100" s="111"/>
      <c r="G100" s="111"/>
      <c r="H100" s="111"/>
      <c r="I100" s="111"/>
      <c r="J100" s="112">
        <f>J131</f>
        <v>0</v>
      </c>
      <c r="L100" s="109"/>
    </row>
    <row r="101" spans="2:47" s="9" customFormat="1" ht="19.899999999999999" customHeight="1">
      <c r="B101" s="109"/>
      <c r="D101" s="110" t="s">
        <v>326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47" s="9" customFormat="1" ht="19.899999999999999" customHeight="1">
      <c r="B102" s="109"/>
      <c r="D102" s="110" t="s">
        <v>327</v>
      </c>
      <c r="E102" s="111"/>
      <c r="F102" s="111"/>
      <c r="G102" s="111"/>
      <c r="H102" s="111"/>
      <c r="I102" s="111"/>
      <c r="J102" s="112">
        <f>J142</f>
        <v>0</v>
      </c>
      <c r="L102" s="109"/>
    </row>
    <row r="103" spans="2:47" s="9" customFormat="1" ht="19.899999999999999" customHeight="1">
      <c r="B103" s="109"/>
      <c r="D103" s="110" t="s">
        <v>231</v>
      </c>
      <c r="E103" s="111"/>
      <c r="F103" s="111"/>
      <c r="G103" s="111"/>
      <c r="H103" s="111"/>
      <c r="I103" s="111"/>
      <c r="J103" s="112">
        <f>J174</f>
        <v>0</v>
      </c>
      <c r="L103" s="109"/>
    </row>
    <row r="104" spans="2:47" s="8" customFormat="1" ht="25" customHeight="1">
      <c r="B104" s="105"/>
      <c r="D104" s="106" t="s">
        <v>328</v>
      </c>
      <c r="E104" s="107"/>
      <c r="F104" s="107"/>
      <c r="G104" s="107"/>
      <c r="H104" s="107"/>
      <c r="I104" s="107"/>
      <c r="J104" s="108">
        <f>J176</f>
        <v>0</v>
      </c>
      <c r="L104" s="105"/>
    </row>
    <row r="105" spans="2:47" s="9" customFormat="1" ht="19.899999999999999" customHeight="1">
      <c r="B105" s="109"/>
      <c r="D105" s="110" t="s">
        <v>611</v>
      </c>
      <c r="E105" s="111"/>
      <c r="F105" s="111"/>
      <c r="G105" s="111"/>
      <c r="H105" s="111"/>
      <c r="I105" s="111"/>
      <c r="J105" s="112">
        <f>J177</f>
        <v>0</v>
      </c>
      <c r="L105" s="109"/>
    </row>
    <row r="106" spans="2:47" s="8" customFormat="1" ht="25" customHeight="1">
      <c r="B106" s="105"/>
      <c r="D106" s="106" t="s">
        <v>612</v>
      </c>
      <c r="E106" s="107"/>
      <c r="F106" s="107"/>
      <c r="G106" s="107"/>
      <c r="H106" s="107"/>
      <c r="I106" s="107"/>
      <c r="J106" s="108">
        <f>J187</f>
        <v>0</v>
      </c>
      <c r="L106" s="105"/>
    </row>
    <row r="107" spans="2:47" s="9" customFormat="1" ht="19.899999999999999" customHeight="1">
      <c r="B107" s="109"/>
      <c r="D107" s="110" t="s">
        <v>613</v>
      </c>
      <c r="E107" s="111"/>
      <c r="F107" s="111"/>
      <c r="G107" s="111"/>
      <c r="H107" s="111"/>
      <c r="I107" s="111"/>
      <c r="J107" s="112">
        <f>J188</f>
        <v>0</v>
      </c>
      <c r="L107" s="109"/>
    </row>
    <row r="108" spans="2:47" s="1" customFormat="1" ht="21.75" customHeight="1">
      <c r="B108" s="29"/>
      <c r="L108" s="29"/>
    </row>
    <row r="109" spans="2:47" s="1" customFormat="1" ht="7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29"/>
    </row>
    <row r="113" spans="2:20" s="1" customFormat="1" ht="7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9"/>
    </row>
    <row r="114" spans="2:20" s="1" customFormat="1" ht="25" customHeight="1">
      <c r="B114" s="29"/>
      <c r="C114" s="21" t="s">
        <v>124</v>
      </c>
      <c r="L114" s="29"/>
    </row>
    <row r="115" spans="2:20" s="1" customFormat="1" ht="7" customHeight="1">
      <c r="B115" s="29"/>
      <c r="L115" s="29"/>
    </row>
    <row r="116" spans="2:20" s="1" customFormat="1" ht="12" customHeight="1">
      <c r="B116" s="29"/>
      <c r="C116" s="26" t="s">
        <v>14</v>
      </c>
      <c r="L116" s="29"/>
    </row>
    <row r="117" spans="2:20" s="1" customFormat="1" ht="16.5" customHeight="1">
      <c r="B117" s="29"/>
      <c r="E117" s="233" t="str">
        <f>E7</f>
        <v>Rehabilitačně-relaxační zahrada Nemocnice Strakonice, a.s.</v>
      </c>
      <c r="F117" s="234"/>
      <c r="G117" s="234"/>
      <c r="H117" s="234"/>
      <c r="L117" s="29"/>
    </row>
    <row r="118" spans="2:20" ht="12" customHeight="1">
      <c r="B118" s="20"/>
      <c r="C118" s="26" t="s">
        <v>112</v>
      </c>
      <c r="L118" s="20"/>
    </row>
    <row r="119" spans="2:20" s="1" customFormat="1" ht="16.5" customHeight="1">
      <c r="B119" s="29"/>
      <c r="E119" s="233" t="s">
        <v>226</v>
      </c>
      <c r="F119" s="232"/>
      <c r="G119" s="232"/>
      <c r="H119" s="232"/>
      <c r="L119" s="29"/>
    </row>
    <row r="120" spans="2:20" s="1" customFormat="1" ht="12" customHeight="1">
      <c r="B120" s="29"/>
      <c r="C120" s="26" t="s">
        <v>227</v>
      </c>
      <c r="L120" s="29"/>
    </row>
    <row r="121" spans="2:20" s="1" customFormat="1" ht="16.5" customHeight="1">
      <c r="B121" s="29"/>
      <c r="E121" s="223" t="str">
        <f>E11</f>
        <v>SO 02 C - Rozvody pitné vody, elektrické rozvody</v>
      </c>
      <c r="F121" s="232"/>
      <c r="G121" s="232"/>
      <c r="H121" s="232"/>
      <c r="L121" s="29"/>
    </row>
    <row r="122" spans="2:20" s="1" customFormat="1" ht="7" customHeight="1">
      <c r="B122" s="29"/>
      <c r="L122" s="29"/>
    </row>
    <row r="123" spans="2:20" s="1" customFormat="1" ht="12" customHeight="1">
      <c r="B123" s="29"/>
      <c r="C123" s="26" t="s">
        <v>18</v>
      </c>
      <c r="F123" s="24" t="str">
        <f>F14</f>
        <v>k.ú. Strakonice</v>
      </c>
      <c r="I123" s="26" t="s">
        <v>20</v>
      </c>
      <c r="J123" s="49" t="str">
        <f>IF(J14="","",J14)</f>
        <v>20. 11. 2022</v>
      </c>
      <c r="L123" s="29"/>
    </row>
    <row r="124" spans="2:20" s="1" customFormat="1" ht="7" customHeight="1">
      <c r="B124" s="29"/>
      <c r="L124" s="29"/>
    </row>
    <row r="125" spans="2:20" s="1" customFormat="1" ht="40.15" customHeight="1">
      <c r="B125" s="29"/>
      <c r="C125" s="26" t="s">
        <v>22</v>
      </c>
      <c r="F125" s="24" t="str">
        <f>E17</f>
        <v>Nemocnice Strakonice,a.s., Radomyšlská 336, 386 29</v>
      </c>
      <c r="I125" s="26" t="s">
        <v>30</v>
      </c>
      <c r="J125" s="27" t="str">
        <f>E23</f>
        <v>Atelier Gaia - L. Langová, Polská 4, 669 02 Znojmo</v>
      </c>
      <c r="L125" s="29"/>
    </row>
    <row r="126" spans="2:20" s="1" customFormat="1" ht="25.75" customHeight="1">
      <c r="B126" s="29"/>
      <c r="C126" s="26" t="s">
        <v>28</v>
      </c>
      <c r="F126" s="24" t="str">
        <f>IF(E20="","",E20)</f>
        <v xml:space="preserve"> </v>
      </c>
      <c r="I126" s="26" t="s">
        <v>35</v>
      </c>
      <c r="J126" s="27" t="str">
        <f>E26</f>
        <v>Ing. Petr Pelikán, Ph.D.</v>
      </c>
      <c r="L126" s="29"/>
    </row>
    <row r="127" spans="2:20" s="1" customFormat="1" ht="10.4" customHeight="1">
      <c r="B127" s="29"/>
      <c r="L127" s="29"/>
    </row>
    <row r="128" spans="2:20" s="10" customFormat="1" ht="29.25" customHeight="1">
      <c r="B128" s="113"/>
      <c r="C128" s="114" t="s">
        <v>125</v>
      </c>
      <c r="D128" s="115" t="s">
        <v>63</v>
      </c>
      <c r="E128" s="115" t="s">
        <v>59</v>
      </c>
      <c r="F128" s="115" t="s">
        <v>60</v>
      </c>
      <c r="G128" s="115" t="s">
        <v>126</v>
      </c>
      <c r="H128" s="115" t="s">
        <v>127</v>
      </c>
      <c r="I128" s="115" t="s">
        <v>128</v>
      </c>
      <c r="J128" s="116" t="s">
        <v>119</v>
      </c>
      <c r="K128" s="117" t="s">
        <v>129</v>
      </c>
      <c r="L128" s="113"/>
      <c r="M128" s="56" t="s">
        <v>1</v>
      </c>
      <c r="N128" s="57" t="s">
        <v>42</v>
      </c>
      <c r="O128" s="57" t="s">
        <v>130</v>
      </c>
      <c r="P128" s="57" t="s">
        <v>131</v>
      </c>
      <c r="Q128" s="57" t="s">
        <v>132</v>
      </c>
      <c r="R128" s="57" t="s">
        <v>133</v>
      </c>
      <c r="S128" s="57" t="s">
        <v>134</v>
      </c>
      <c r="T128" s="58" t="s">
        <v>135</v>
      </c>
    </row>
    <row r="129" spans="2:65" s="1" customFormat="1" ht="22.9" customHeight="1">
      <c r="B129" s="29"/>
      <c r="C129" s="61" t="s">
        <v>136</v>
      </c>
      <c r="J129" s="118">
        <f>BK129</f>
        <v>0</v>
      </c>
      <c r="L129" s="29"/>
      <c r="M129" s="59"/>
      <c r="N129" s="50"/>
      <c r="O129" s="50"/>
      <c r="P129" s="119">
        <f>P130+P176+P187</f>
        <v>174.99146300000001</v>
      </c>
      <c r="Q129" s="50"/>
      <c r="R129" s="119">
        <f>R130+R176+R187</f>
        <v>31.069228399999997</v>
      </c>
      <c r="S129" s="50"/>
      <c r="T129" s="120">
        <f>T130+T176+T187</f>
        <v>0</v>
      </c>
      <c r="AT129" s="17" t="s">
        <v>77</v>
      </c>
      <c r="AU129" s="17" t="s">
        <v>121</v>
      </c>
      <c r="BK129" s="121">
        <f>BK130+BK176+BK187</f>
        <v>0</v>
      </c>
    </row>
    <row r="130" spans="2:65" s="11" customFormat="1" ht="25.9" customHeight="1">
      <c r="B130" s="122"/>
      <c r="D130" s="123" t="s">
        <v>77</v>
      </c>
      <c r="E130" s="124" t="s">
        <v>137</v>
      </c>
      <c r="F130" s="124" t="s">
        <v>138</v>
      </c>
      <c r="J130" s="125">
        <f>BK130</f>
        <v>0</v>
      </c>
      <c r="L130" s="122"/>
      <c r="M130" s="126"/>
      <c r="P130" s="127">
        <f>P131+P138+P142+P174</f>
        <v>117.14046299999998</v>
      </c>
      <c r="R130" s="127">
        <f>R131+R138+R142+R174</f>
        <v>31.050878399999998</v>
      </c>
      <c r="T130" s="128">
        <f>T131+T138+T142+T174</f>
        <v>0</v>
      </c>
      <c r="AR130" s="123" t="s">
        <v>86</v>
      </c>
      <c r="AT130" s="129" t="s">
        <v>77</v>
      </c>
      <c r="AU130" s="129" t="s">
        <v>78</v>
      </c>
      <c r="AY130" s="123" t="s">
        <v>139</v>
      </c>
      <c r="BK130" s="130">
        <f>BK131+BK138+BK142+BK174</f>
        <v>0</v>
      </c>
    </row>
    <row r="131" spans="2:65" s="11" customFormat="1" ht="22.9" customHeight="1">
      <c r="B131" s="122"/>
      <c r="D131" s="123" t="s">
        <v>77</v>
      </c>
      <c r="E131" s="131" t="s">
        <v>86</v>
      </c>
      <c r="F131" s="131" t="s">
        <v>140</v>
      </c>
      <c r="J131" s="132">
        <f>BK131</f>
        <v>0</v>
      </c>
      <c r="L131" s="122"/>
      <c r="M131" s="126"/>
      <c r="P131" s="127">
        <f>SUM(P132:P137)</f>
        <v>29.384059999999998</v>
      </c>
      <c r="R131" s="127">
        <f>SUM(R132:R137)</f>
        <v>25.56</v>
      </c>
      <c r="T131" s="128">
        <f>SUM(T132:T137)</f>
        <v>0</v>
      </c>
      <c r="AR131" s="123" t="s">
        <v>86</v>
      </c>
      <c r="AT131" s="129" t="s">
        <v>77</v>
      </c>
      <c r="AU131" s="129" t="s">
        <v>86</v>
      </c>
      <c r="AY131" s="123" t="s">
        <v>139</v>
      </c>
      <c r="BK131" s="130">
        <f>SUM(BK132:BK137)</f>
        <v>0</v>
      </c>
    </row>
    <row r="132" spans="2:65" s="1" customFormat="1" ht="44.25" customHeight="1">
      <c r="B132" s="133"/>
      <c r="C132" s="134" t="s">
        <v>86</v>
      </c>
      <c r="D132" s="134" t="s">
        <v>141</v>
      </c>
      <c r="E132" s="135" t="s">
        <v>614</v>
      </c>
      <c r="F132" s="136" t="s">
        <v>615</v>
      </c>
      <c r="G132" s="137" t="s">
        <v>154</v>
      </c>
      <c r="H132" s="138">
        <v>19.88</v>
      </c>
      <c r="I132" s="139"/>
      <c r="J132" s="139">
        <f>ROUND(I132*H132,2)</f>
        <v>0</v>
      </c>
      <c r="K132" s="140"/>
      <c r="L132" s="29"/>
      <c r="M132" s="141" t="s">
        <v>1</v>
      </c>
      <c r="N132" s="142" t="s">
        <v>43</v>
      </c>
      <c r="O132" s="143">
        <v>0.32800000000000001</v>
      </c>
      <c r="P132" s="143">
        <f>O132*H132</f>
        <v>6.5206400000000002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145</v>
      </c>
      <c r="AT132" s="145" t="s">
        <v>141</v>
      </c>
      <c r="AU132" s="145" t="s">
        <v>88</v>
      </c>
      <c r="AY132" s="17" t="s">
        <v>139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145</v>
      </c>
      <c r="BM132" s="145" t="s">
        <v>616</v>
      </c>
    </row>
    <row r="133" spans="2:65" s="12" customFormat="1">
      <c r="B133" s="147"/>
      <c r="D133" s="148" t="s">
        <v>147</v>
      </c>
      <c r="E133" s="149" t="s">
        <v>1</v>
      </c>
      <c r="F133" s="150" t="s">
        <v>617</v>
      </c>
      <c r="H133" s="151">
        <v>19.88</v>
      </c>
      <c r="L133" s="147"/>
      <c r="M133" s="152"/>
      <c r="T133" s="153"/>
      <c r="AT133" s="149" t="s">
        <v>147</v>
      </c>
      <c r="AU133" s="149" t="s">
        <v>88</v>
      </c>
      <c r="AV133" s="12" t="s">
        <v>88</v>
      </c>
      <c r="AW133" s="12" t="s">
        <v>34</v>
      </c>
      <c r="AX133" s="12" t="s">
        <v>86</v>
      </c>
      <c r="AY133" s="149" t="s">
        <v>139</v>
      </c>
    </row>
    <row r="134" spans="2:65" s="1" customFormat="1" ht="66.75" customHeight="1">
      <c r="B134" s="133"/>
      <c r="C134" s="134" t="s">
        <v>88</v>
      </c>
      <c r="D134" s="134" t="s">
        <v>141</v>
      </c>
      <c r="E134" s="135" t="s">
        <v>618</v>
      </c>
      <c r="F134" s="136" t="s">
        <v>619</v>
      </c>
      <c r="G134" s="137" t="s">
        <v>154</v>
      </c>
      <c r="H134" s="138">
        <v>12.78</v>
      </c>
      <c r="I134" s="139"/>
      <c r="J134" s="139">
        <f>ROUND(I134*H134,2)</f>
        <v>0</v>
      </c>
      <c r="K134" s="140"/>
      <c r="L134" s="29"/>
      <c r="M134" s="141" t="s">
        <v>1</v>
      </c>
      <c r="N134" s="142" t="s">
        <v>43</v>
      </c>
      <c r="O134" s="143">
        <v>1.7889999999999999</v>
      </c>
      <c r="P134" s="143">
        <f>O134*H134</f>
        <v>22.863419999999998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145</v>
      </c>
      <c r="AT134" s="145" t="s">
        <v>141</v>
      </c>
      <c r="AU134" s="145" t="s">
        <v>88</v>
      </c>
      <c r="AY134" s="17" t="s">
        <v>139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7" t="s">
        <v>86</v>
      </c>
      <c r="BK134" s="146">
        <f>ROUND(I134*H134,2)</f>
        <v>0</v>
      </c>
      <c r="BL134" s="17" t="s">
        <v>145</v>
      </c>
      <c r="BM134" s="145" t="s">
        <v>620</v>
      </c>
    </row>
    <row r="135" spans="2:65" s="12" customFormat="1">
      <c r="B135" s="147"/>
      <c r="D135" s="148" t="s">
        <v>147</v>
      </c>
      <c r="E135" s="149" t="s">
        <v>1</v>
      </c>
      <c r="F135" s="150" t="s">
        <v>621</v>
      </c>
      <c r="H135" s="151">
        <v>12.78</v>
      </c>
      <c r="L135" s="147"/>
      <c r="M135" s="152"/>
      <c r="T135" s="153"/>
      <c r="AT135" s="149" t="s">
        <v>147</v>
      </c>
      <c r="AU135" s="149" t="s">
        <v>88</v>
      </c>
      <c r="AV135" s="12" t="s">
        <v>88</v>
      </c>
      <c r="AW135" s="12" t="s">
        <v>34</v>
      </c>
      <c r="AX135" s="12" t="s">
        <v>86</v>
      </c>
      <c r="AY135" s="149" t="s">
        <v>139</v>
      </c>
    </row>
    <row r="136" spans="2:65" s="1" customFormat="1" ht="16.5" customHeight="1">
      <c r="B136" s="133"/>
      <c r="C136" s="171" t="s">
        <v>158</v>
      </c>
      <c r="D136" s="171" t="s">
        <v>278</v>
      </c>
      <c r="E136" s="172" t="s">
        <v>622</v>
      </c>
      <c r="F136" s="173" t="s">
        <v>623</v>
      </c>
      <c r="G136" s="174" t="s">
        <v>196</v>
      </c>
      <c r="H136" s="175">
        <v>25.56</v>
      </c>
      <c r="I136" s="176"/>
      <c r="J136" s="176">
        <f>ROUND(I136*H136,2)</f>
        <v>0</v>
      </c>
      <c r="K136" s="177"/>
      <c r="L136" s="178"/>
      <c r="M136" s="179" t="s">
        <v>1</v>
      </c>
      <c r="N136" s="180" t="s">
        <v>43</v>
      </c>
      <c r="O136" s="143">
        <v>0</v>
      </c>
      <c r="P136" s="143">
        <f>O136*H136</f>
        <v>0</v>
      </c>
      <c r="Q136" s="143">
        <v>1</v>
      </c>
      <c r="R136" s="143">
        <f>Q136*H136</f>
        <v>25.56</v>
      </c>
      <c r="S136" s="143">
        <v>0</v>
      </c>
      <c r="T136" s="144">
        <f>S136*H136</f>
        <v>0</v>
      </c>
      <c r="AR136" s="145" t="s">
        <v>183</v>
      </c>
      <c r="AT136" s="145" t="s">
        <v>278</v>
      </c>
      <c r="AU136" s="145" t="s">
        <v>88</v>
      </c>
      <c r="AY136" s="17" t="s">
        <v>139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7" t="s">
        <v>86</v>
      </c>
      <c r="BK136" s="146">
        <f>ROUND(I136*H136,2)</f>
        <v>0</v>
      </c>
      <c r="BL136" s="17" t="s">
        <v>145</v>
      </c>
      <c r="BM136" s="145" t="s">
        <v>624</v>
      </c>
    </row>
    <row r="137" spans="2:65" s="12" customFormat="1">
      <c r="B137" s="147"/>
      <c r="D137" s="148" t="s">
        <v>147</v>
      </c>
      <c r="F137" s="150" t="s">
        <v>625</v>
      </c>
      <c r="H137" s="151">
        <v>25.56</v>
      </c>
      <c r="L137" s="147"/>
      <c r="M137" s="152"/>
      <c r="T137" s="153"/>
      <c r="AT137" s="149" t="s">
        <v>147</v>
      </c>
      <c r="AU137" s="149" t="s">
        <v>88</v>
      </c>
      <c r="AV137" s="12" t="s">
        <v>88</v>
      </c>
      <c r="AW137" s="12" t="s">
        <v>3</v>
      </c>
      <c r="AX137" s="12" t="s">
        <v>86</v>
      </c>
      <c r="AY137" s="149" t="s">
        <v>139</v>
      </c>
    </row>
    <row r="138" spans="2:65" s="11" customFormat="1" ht="22.9" customHeight="1">
      <c r="B138" s="122"/>
      <c r="D138" s="123" t="s">
        <v>77</v>
      </c>
      <c r="E138" s="131" t="s">
        <v>145</v>
      </c>
      <c r="F138" s="131" t="s">
        <v>446</v>
      </c>
      <c r="J138" s="132">
        <f>BK138</f>
        <v>0</v>
      </c>
      <c r="L138" s="122"/>
      <c r="M138" s="126"/>
      <c r="P138" s="127">
        <f>SUM(P139:P141)</f>
        <v>6.0172499999999998</v>
      </c>
      <c r="R138" s="127">
        <f>SUM(R139:R141)</f>
        <v>0</v>
      </c>
      <c r="T138" s="128">
        <f>SUM(T139:T141)</f>
        <v>0</v>
      </c>
      <c r="AR138" s="123" t="s">
        <v>86</v>
      </c>
      <c r="AT138" s="129" t="s">
        <v>77</v>
      </c>
      <c r="AU138" s="129" t="s">
        <v>86</v>
      </c>
      <c r="AY138" s="123" t="s">
        <v>139</v>
      </c>
      <c r="BK138" s="130">
        <f>SUM(BK139:BK141)</f>
        <v>0</v>
      </c>
    </row>
    <row r="139" spans="2:65" s="1" customFormat="1" ht="33" customHeight="1">
      <c r="B139" s="133"/>
      <c r="C139" s="134" t="s">
        <v>145</v>
      </c>
      <c r="D139" s="134" t="s">
        <v>141</v>
      </c>
      <c r="E139" s="135" t="s">
        <v>626</v>
      </c>
      <c r="F139" s="136" t="s">
        <v>627</v>
      </c>
      <c r="G139" s="137" t="s">
        <v>154</v>
      </c>
      <c r="H139" s="138">
        <v>3.55</v>
      </c>
      <c r="I139" s="139"/>
      <c r="J139" s="139">
        <f>ROUND(I139*H139,2)</f>
        <v>0</v>
      </c>
      <c r="K139" s="140"/>
      <c r="L139" s="29"/>
      <c r="M139" s="141" t="s">
        <v>1</v>
      </c>
      <c r="N139" s="142" t="s">
        <v>43</v>
      </c>
      <c r="O139" s="143">
        <v>1.6950000000000001</v>
      </c>
      <c r="P139" s="143">
        <f>O139*H139</f>
        <v>6.0172499999999998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145</v>
      </c>
      <c r="AT139" s="145" t="s">
        <v>141</v>
      </c>
      <c r="AU139" s="145" t="s">
        <v>88</v>
      </c>
      <c r="AY139" s="17" t="s">
        <v>139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145</v>
      </c>
      <c r="BM139" s="145" t="s">
        <v>628</v>
      </c>
    </row>
    <row r="140" spans="2:65" s="1" customFormat="1" ht="18">
      <c r="B140" s="29"/>
      <c r="D140" s="148" t="s">
        <v>248</v>
      </c>
      <c r="F140" s="169" t="s">
        <v>629</v>
      </c>
      <c r="L140" s="29"/>
      <c r="M140" s="170"/>
      <c r="T140" s="53"/>
      <c r="AT140" s="17" t="s">
        <v>248</v>
      </c>
      <c r="AU140" s="17" t="s">
        <v>88</v>
      </c>
    </row>
    <row r="141" spans="2:65" s="12" customFormat="1">
      <c r="B141" s="147"/>
      <c r="D141" s="148" t="s">
        <v>147</v>
      </c>
      <c r="E141" s="149" t="s">
        <v>1</v>
      </c>
      <c r="F141" s="150" t="s">
        <v>630</v>
      </c>
      <c r="H141" s="151">
        <v>3.55</v>
      </c>
      <c r="L141" s="147"/>
      <c r="M141" s="152"/>
      <c r="T141" s="153"/>
      <c r="AT141" s="149" t="s">
        <v>147</v>
      </c>
      <c r="AU141" s="149" t="s">
        <v>88</v>
      </c>
      <c r="AV141" s="12" t="s">
        <v>88</v>
      </c>
      <c r="AW141" s="12" t="s">
        <v>34</v>
      </c>
      <c r="AX141" s="12" t="s">
        <v>86</v>
      </c>
      <c r="AY141" s="149" t="s">
        <v>139</v>
      </c>
    </row>
    <row r="142" spans="2:65" s="11" customFormat="1" ht="22.9" customHeight="1">
      <c r="B142" s="122"/>
      <c r="D142" s="123" t="s">
        <v>77</v>
      </c>
      <c r="E142" s="131" t="s">
        <v>183</v>
      </c>
      <c r="F142" s="131" t="s">
        <v>452</v>
      </c>
      <c r="J142" s="132">
        <f>BK142</f>
        <v>0</v>
      </c>
      <c r="L142" s="122"/>
      <c r="M142" s="126"/>
      <c r="P142" s="127">
        <f>SUM(P143:P173)</f>
        <v>19.544</v>
      </c>
      <c r="R142" s="127">
        <f>SUM(R143:R173)</f>
        <v>5.4908783999999997</v>
      </c>
      <c r="T142" s="128">
        <f>SUM(T143:T173)</f>
        <v>0</v>
      </c>
      <c r="AR142" s="123" t="s">
        <v>86</v>
      </c>
      <c r="AT142" s="129" t="s">
        <v>77</v>
      </c>
      <c r="AU142" s="129" t="s">
        <v>86</v>
      </c>
      <c r="AY142" s="123" t="s">
        <v>139</v>
      </c>
      <c r="BK142" s="130">
        <f>SUM(BK143:BK173)</f>
        <v>0</v>
      </c>
    </row>
    <row r="143" spans="2:65" s="1" customFormat="1" ht="24.25" customHeight="1">
      <c r="B143" s="133"/>
      <c r="C143" s="171" t="s">
        <v>168</v>
      </c>
      <c r="D143" s="171" t="s">
        <v>278</v>
      </c>
      <c r="E143" s="172" t="s">
        <v>631</v>
      </c>
      <c r="F143" s="173" t="s">
        <v>632</v>
      </c>
      <c r="G143" s="174" t="s">
        <v>295</v>
      </c>
      <c r="H143" s="175">
        <v>45</v>
      </c>
      <c r="I143" s="176"/>
      <c r="J143" s="176">
        <f>ROUND(I143*H143,2)</f>
        <v>0</v>
      </c>
      <c r="K143" s="177"/>
      <c r="L143" s="178"/>
      <c r="M143" s="179" t="s">
        <v>1</v>
      </c>
      <c r="N143" s="180" t="s">
        <v>43</v>
      </c>
      <c r="O143" s="143">
        <v>0</v>
      </c>
      <c r="P143" s="143">
        <f>O143*H143</f>
        <v>0</v>
      </c>
      <c r="Q143" s="143">
        <v>1.7000000000000001E-4</v>
      </c>
      <c r="R143" s="143">
        <f>Q143*H143</f>
        <v>7.6500000000000005E-3</v>
      </c>
      <c r="S143" s="143">
        <v>0</v>
      </c>
      <c r="T143" s="144">
        <f>S143*H143</f>
        <v>0</v>
      </c>
      <c r="AR143" s="145" t="s">
        <v>183</v>
      </c>
      <c r="AT143" s="145" t="s">
        <v>278</v>
      </c>
      <c r="AU143" s="145" t="s">
        <v>88</v>
      </c>
      <c r="AY143" s="17" t="s">
        <v>139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86</v>
      </c>
      <c r="BK143" s="146">
        <f>ROUND(I143*H143,2)</f>
        <v>0</v>
      </c>
      <c r="BL143" s="17" t="s">
        <v>145</v>
      </c>
      <c r="BM143" s="145" t="s">
        <v>633</v>
      </c>
    </row>
    <row r="144" spans="2:65" s="1" customFormat="1" ht="18">
      <c r="B144" s="29"/>
      <c r="D144" s="148" t="s">
        <v>248</v>
      </c>
      <c r="F144" s="169" t="s">
        <v>634</v>
      </c>
      <c r="L144" s="29"/>
      <c r="M144" s="170"/>
      <c r="T144" s="53"/>
      <c r="AT144" s="17" t="s">
        <v>248</v>
      </c>
      <c r="AU144" s="17" t="s">
        <v>88</v>
      </c>
    </row>
    <row r="145" spans="2:65" s="1" customFormat="1" ht="37.9" customHeight="1">
      <c r="B145" s="133"/>
      <c r="C145" s="134" t="s">
        <v>173</v>
      </c>
      <c r="D145" s="134" t="s">
        <v>141</v>
      </c>
      <c r="E145" s="135" t="s">
        <v>635</v>
      </c>
      <c r="F145" s="136" t="s">
        <v>636</v>
      </c>
      <c r="G145" s="137" t="s">
        <v>295</v>
      </c>
      <c r="H145" s="138">
        <v>34</v>
      </c>
      <c r="I145" s="139"/>
      <c r="J145" s="139">
        <f>ROUND(I145*H145,2)</f>
        <v>0</v>
      </c>
      <c r="K145" s="140"/>
      <c r="L145" s="29"/>
      <c r="M145" s="141" t="s">
        <v>1</v>
      </c>
      <c r="N145" s="142" t="s">
        <v>43</v>
      </c>
      <c r="O145" s="143">
        <v>0.124</v>
      </c>
      <c r="P145" s="143">
        <f>O145*H145</f>
        <v>4.2160000000000002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145</v>
      </c>
      <c r="AT145" s="145" t="s">
        <v>141</v>
      </c>
      <c r="AU145" s="145" t="s">
        <v>88</v>
      </c>
      <c r="AY145" s="17" t="s">
        <v>139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86</v>
      </c>
      <c r="BK145" s="146">
        <f>ROUND(I145*H145,2)</f>
        <v>0</v>
      </c>
      <c r="BL145" s="17" t="s">
        <v>145</v>
      </c>
      <c r="BM145" s="145" t="s">
        <v>637</v>
      </c>
    </row>
    <row r="146" spans="2:65" s="12" customFormat="1">
      <c r="B146" s="147"/>
      <c r="D146" s="148" t="s">
        <v>147</v>
      </c>
      <c r="E146" s="149" t="s">
        <v>1</v>
      </c>
      <c r="F146" s="150" t="s">
        <v>638</v>
      </c>
      <c r="H146" s="151">
        <v>34</v>
      </c>
      <c r="L146" s="147"/>
      <c r="M146" s="152"/>
      <c r="T146" s="153"/>
      <c r="AT146" s="149" t="s">
        <v>147</v>
      </c>
      <c r="AU146" s="149" t="s">
        <v>88</v>
      </c>
      <c r="AV146" s="12" t="s">
        <v>88</v>
      </c>
      <c r="AW146" s="12" t="s">
        <v>34</v>
      </c>
      <c r="AX146" s="12" t="s">
        <v>86</v>
      </c>
      <c r="AY146" s="149" t="s">
        <v>139</v>
      </c>
    </row>
    <row r="147" spans="2:65" s="1" customFormat="1" ht="24.25" customHeight="1">
      <c r="B147" s="133"/>
      <c r="C147" s="171" t="s">
        <v>178</v>
      </c>
      <c r="D147" s="171" t="s">
        <v>278</v>
      </c>
      <c r="E147" s="172" t="s">
        <v>639</v>
      </c>
      <c r="F147" s="173" t="s">
        <v>640</v>
      </c>
      <c r="G147" s="174" t="s">
        <v>295</v>
      </c>
      <c r="H147" s="175">
        <v>34.51</v>
      </c>
      <c r="I147" s="176"/>
      <c r="J147" s="176">
        <f>ROUND(I147*H147,2)</f>
        <v>0</v>
      </c>
      <c r="K147" s="177"/>
      <c r="L147" s="178"/>
      <c r="M147" s="179" t="s">
        <v>1</v>
      </c>
      <c r="N147" s="180" t="s">
        <v>43</v>
      </c>
      <c r="O147" s="143">
        <v>0</v>
      </c>
      <c r="P147" s="143">
        <f>O147*H147</f>
        <v>0</v>
      </c>
      <c r="Q147" s="143">
        <v>2.7999999999999998E-4</v>
      </c>
      <c r="R147" s="143">
        <f>Q147*H147</f>
        <v>9.6627999999999992E-3</v>
      </c>
      <c r="S147" s="143">
        <v>0</v>
      </c>
      <c r="T147" s="144">
        <f>S147*H147</f>
        <v>0</v>
      </c>
      <c r="AR147" s="145" t="s">
        <v>183</v>
      </c>
      <c r="AT147" s="145" t="s">
        <v>278</v>
      </c>
      <c r="AU147" s="145" t="s">
        <v>88</v>
      </c>
      <c r="AY147" s="17" t="s">
        <v>139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86</v>
      </c>
      <c r="BK147" s="146">
        <f>ROUND(I147*H147,2)</f>
        <v>0</v>
      </c>
      <c r="BL147" s="17" t="s">
        <v>145</v>
      </c>
      <c r="BM147" s="145" t="s">
        <v>641</v>
      </c>
    </row>
    <row r="148" spans="2:65" s="1" customFormat="1" ht="18">
      <c r="B148" s="29"/>
      <c r="D148" s="148" t="s">
        <v>248</v>
      </c>
      <c r="F148" s="169" t="s">
        <v>642</v>
      </c>
      <c r="L148" s="29"/>
      <c r="M148" s="170"/>
      <c r="T148" s="53"/>
      <c r="AT148" s="17" t="s">
        <v>248</v>
      </c>
      <c r="AU148" s="17" t="s">
        <v>88</v>
      </c>
    </row>
    <row r="149" spans="2:65" s="12" customFormat="1">
      <c r="B149" s="147"/>
      <c r="D149" s="148" t="s">
        <v>147</v>
      </c>
      <c r="F149" s="150" t="s">
        <v>643</v>
      </c>
      <c r="H149" s="151">
        <v>34.51</v>
      </c>
      <c r="L149" s="147"/>
      <c r="M149" s="152"/>
      <c r="T149" s="153"/>
      <c r="AT149" s="149" t="s">
        <v>147</v>
      </c>
      <c r="AU149" s="149" t="s">
        <v>88</v>
      </c>
      <c r="AV149" s="12" t="s">
        <v>88</v>
      </c>
      <c r="AW149" s="12" t="s">
        <v>3</v>
      </c>
      <c r="AX149" s="12" t="s">
        <v>86</v>
      </c>
      <c r="AY149" s="149" t="s">
        <v>139</v>
      </c>
    </row>
    <row r="150" spans="2:65" s="1" customFormat="1" ht="37.9" customHeight="1">
      <c r="B150" s="133"/>
      <c r="C150" s="134" t="s">
        <v>183</v>
      </c>
      <c r="D150" s="134" t="s">
        <v>141</v>
      </c>
      <c r="E150" s="135" t="s">
        <v>644</v>
      </c>
      <c r="F150" s="136" t="s">
        <v>645</v>
      </c>
      <c r="G150" s="137" t="s">
        <v>295</v>
      </c>
      <c r="H150" s="138">
        <v>3</v>
      </c>
      <c r="I150" s="139"/>
      <c r="J150" s="139">
        <f>ROUND(I150*H150,2)</f>
        <v>0</v>
      </c>
      <c r="K150" s="140"/>
      <c r="L150" s="29"/>
      <c r="M150" s="141" t="s">
        <v>1</v>
      </c>
      <c r="N150" s="142" t="s">
        <v>43</v>
      </c>
      <c r="O150" s="143">
        <v>0.214</v>
      </c>
      <c r="P150" s="143">
        <f>O150*H150</f>
        <v>0.64200000000000002</v>
      </c>
      <c r="Q150" s="143">
        <v>1.0000000000000001E-5</v>
      </c>
      <c r="R150" s="143">
        <f>Q150*H150</f>
        <v>3.0000000000000004E-5</v>
      </c>
      <c r="S150" s="143">
        <v>0</v>
      </c>
      <c r="T150" s="144">
        <f>S150*H150</f>
        <v>0</v>
      </c>
      <c r="AR150" s="145" t="s">
        <v>145</v>
      </c>
      <c r="AT150" s="145" t="s">
        <v>141</v>
      </c>
      <c r="AU150" s="145" t="s">
        <v>88</v>
      </c>
      <c r="AY150" s="17" t="s">
        <v>139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86</v>
      </c>
      <c r="BK150" s="146">
        <f>ROUND(I150*H150,2)</f>
        <v>0</v>
      </c>
      <c r="BL150" s="17" t="s">
        <v>145</v>
      </c>
      <c r="BM150" s="145" t="s">
        <v>646</v>
      </c>
    </row>
    <row r="151" spans="2:65" s="12" customFormat="1">
      <c r="B151" s="147"/>
      <c r="D151" s="148" t="s">
        <v>147</v>
      </c>
      <c r="E151" s="149" t="s">
        <v>1</v>
      </c>
      <c r="F151" s="150" t="s">
        <v>647</v>
      </c>
      <c r="H151" s="151">
        <v>3</v>
      </c>
      <c r="L151" s="147"/>
      <c r="M151" s="152"/>
      <c r="T151" s="153"/>
      <c r="AT151" s="149" t="s">
        <v>147</v>
      </c>
      <c r="AU151" s="149" t="s">
        <v>88</v>
      </c>
      <c r="AV151" s="12" t="s">
        <v>88</v>
      </c>
      <c r="AW151" s="12" t="s">
        <v>34</v>
      </c>
      <c r="AX151" s="12" t="s">
        <v>86</v>
      </c>
      <c r="AY151" s="149" t="s">
        <v>139</v>
      </c>
    </row>
    <row r="152" spans="2:65" s="1" customFormat="1" ht="21.75" customHeight="1">
      <c r="B152" s="133"/>
      <c r="C152" s="171" t="s">
        <v>188</v>
      </c>
      <c r="D152" s="171" t="s">
        <v>278</v>
      </c>
      <c r="E152" s="172" t="s">
        <v>648</v>
      </c>
      <c r="F152" s="173" t="s">
        <v>649</v>
      </c>
      <c r="G152" s="174" t="s">
        <v>295</v>
      </c>
      <c r="H152" s="175">
        <v>3.09</v>
      </c>
      <c r="I152" s="176"/>
      <c r="J152" s="176">
        <f>ROUND(I152*H152,2)</f>
        <v>0</v>
      </c>
      <c r="K152" s="177"/>
      <c r="L152" s="178"/>
      <c r="M152" s="179" t="s">
        <v>1</v>
      </c>
      <c r="N152" s="180" t="s">
        <v>43</v>
      </c>
      <c r="O152" s="143">
        <v>0</v>
      </c>
      <c r="P152" s="143">
        <f>O152*H152</f>
        <v>0</v>
      </c>
      <c r="Q152" s="143">
        <v>1.8400000000000001E-3</v>
      </c>
      <c r="R152" s="143">
        <f>Q152*H152</f>
        <v>5.6855999999999999E-3</v>
      </c>
      <c r="S152" s="143">
        <v>0</v>
      </c>
      <c r="T152" s="144">
        <f>S152*H152</f>
        <v>0</v>
      </c>
      <c r="AR152" s="145" t="s">
        <v>183</v>
      </c>
      <c r="AT152" s="145" t="s">
        <v>278</v>
      </c>
      <c r="AU152" s="145" t="s">
        <v>88</v>
      </c>
      <c r="AY152" s="17" t="s">
        <v>139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86</v>
      </c>
      <c r="BK152" s="146">
        <f>ROUND(I152*H152,2)</f>
        <v>0</v>
      </c>
      <c r="BL152" s="17" t="s">
        <v>145</v>
      </c>
      <c r="BM152" s="145" t="s">
        <v>650</v>
      </c>
    </row>
    <row r="153" spans="2:65" s="12" customFormat="1">
      <c r="B153" s="147"/>
      <c r="D153" s="148" t="s">
        <v>147</v>
      </c>
      <c r="F153" s="150" t="s">
        <v>651</v>
      </c>
      <c r="H153" s="151">
        <v>3.09</v>
      </c>
      <c r="L153" s="147"/>
      <c r="M153" s="152"/>
      <c r="T153" s="153"/>
      <c r="AT153" s="149" t="s">
        <v>147</v>
      </c>
      <c r="AU153" s="149" t="s">
        <v>88</v>
      </c>
      <c r="AV153" s="12" t="s">
        <v>88</v>
      </c>
      <c r="AW153" s="12" t="s">
        <v>3</v>
      </c>
      <c r="AX153" s="12" t="s">
        <v>86</v>
      </c>
      <c r="AY153" s="149" t="s">
        <v>139</v>
      </c>
    </row>
    <row r="154" spans="2:65" s="1" customFormat="1" ht="24.25" customHeight="1">
      <c r="B154" s="133"/>
      <c r="C154" s="171" t="s">
        <v>193</v>
      </c>
      <c r="D154" s="171" t="s">
        <v>278</v>
      </c>
      <c r="E154" s="172" t="s">
        <v>652</v>
      </c>
      <c r="F154" s="173" t="s">
        <v>653</v>
      </c>
      <c r="G154" s="174" t="s">
        <v>388</v>
      </c>
      <c r="H154" s="175">
        <v>1</v>
      </c>
      <c r="I154" s="176"/>
      <c r="J154" s="176">
        <f>ROUND(I154*H154,2)</f>
        <v>0</v>
      </c>
      <c r="K154" s="177"/>
      <c r="L154" s="178"/>
      <c r="M154" s="179" t="s">
        <v>1</v>
      </c>
      <c r="N154" s="180" t="s">
        <v>43</v>
      </c>
      <c r="O154" s="143">
        <v>0</v>
      </c>
      <c r="P154" s="143">
        <f>O154*H154</f>
        <v>0</v>
      </c>
      <c r="Q154" s="143">
        <v>6.1000000000000004E-3</v>
      </c>
      <c r="R154" s="143">
        <f>Q154*H154</f>
        <v>6.1000000000000004E-3</v>
      </c>
      <c r="S154" s="143">
        <v>0</v>
      </c>
      <c r="T154" s="144">
        <f>S154*H154</f>
        <v>0</v>
      </c>
      <c r="AR154" s="145" t="s">
        <v>183</v>
      </c>
      <c r="AT154" s="145" t="s">
        <v>278</v>
      </c>
      <c r="AU154" s="145" t="s">
        <v>88</v>
      </c>
      <c r="AY154" s="17" t="s">
        <v>139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86</v>
      </c>
      <c r="BK154" s="146">
        <f>ROUND(I154*H154,2)</f>
        <v>0</v>
      </c>
      <c r="BL154" s="17" t="s">
        <v>145</v>
      </c>
      <c r="BM154" s="145" t="s">
        <v>654</v>
      </c>
    </row>
    <row r="155" spans="2:65" s="12" customFormat="1">
      <c r="B155" s="147"/>
      <c r="D155" s="148" t="s">
        <v>147</v>
      </c>
      <c r="E155" s="149" t="s">
        <v>1</v>
      </c>
      <c r="F155" s="150" t="s">
        <v>86</v>
      </c>
      <c r="H155" s="151">
        <v>1</v>
      </c>
      <c r="L155" s="147"/>
      <c r="M155" s="152"/>
      <c r="T155" s="153"/>
      <c r="AT155" s="149" t="s">
        <v>147</v>
      </c>
      <c r="AU155" s="149" t="s">
        <v>88</v>
      </c>
      <c r="AV155" s="12" t="s">
        <v>88</v>
      </c>
      <c r="AW155" s="12" t="s">
        <v>34</v>
      </c>
      <c r="AX155" s="12" t="s">
        <v>86</v>
      </c>
      <c r="AY155" s="149" t="s">
        <v>139</v>
      </c>
    </row>
    <row r="156" spans="2:65" s="1" customFormat="1" ht="16.5" customHeight="1">
      <c r="B156" s="133"/>
      <c r="C156" s="171" t="s">
        <v>199</v>
      </c>
      <c r="D156" s="171" t="s">
        <v>278</v>
      </c>
      <c r="E156" s="172" t="s">
        <v>655</v>
      </c>
      <c r="F156" s="173" t="s">
        <v>656</v>
      </c>
      <c r="G156" s="174" t="s">
        <v>657</v>
      </c>
      <c r="H156" s="175">
        <v>1</v>
      </c>
      <c r="I156" s="176"/>
      <c r="J156" s="176">
        <f>ROUND(I156*H156,2)</f>
        <v>0</v>
      </c>
      <c r="K156" s="177"/>
      <c r="L156" s="178"/>
      <c r="M156" s="179" t="s">
        <v>1</v>
      </c>
      <c r="N156" s="180" t="s">
        <v>43</v>
      </c>
      <c r="O156" s="143">
        <v>0</v>
      </c>
      <c r="P156" s="143">
        <f>O156*H156</f>
        <v>0</v>
      </c>
      <c r="Q156" s="143">
        <v>5</v>
      </c>
      <c r="R156" s="143">
        <f>Q156*H156</f>
        <v>5</v>
      </c>
      <c r="S156" s="143">
        <v>0</v>
      </c>
      <c r="T156" s="144">
        <f>S156*H156</f>
        <v>0</v>
      </c>
      <c r="AR156" s="145" t="s">
        <v>183</v>
      </c>
      <c r="AT156" s="145" t="s">
        <v>278</v>
      </c>
      <c r="AU156" s="145" t="s">
        <v>88</v>
      </c>
      <c r="AY156" s="17" t="s">
        <v>139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86</v>
      </c>
      <c r="BK156" s="146">
        <f>ROUND(I156*H156,2)</f>
        <v>0</v>
      </c>
      <c r="BL156" s="17" t="s">
        <v>145</v>
      </c>
      <c r="BM156" s="145" t="s">
        <v>658</v>
      </c>
    </row>
    <row r="157" spans="2:65" s="1" customFormat="1" ht="18">
      <c r="B157" s="29"/>
      <c r="D157" s="148" t="s">
        <v>248</v>
      </c>
      <c r="F157" s="169" t="s">
        <v>659</v>
      </c>
      <c r="L157" s="29"/>
      <c r="M157" s="170"/>
      <c r="T157" s="53"/>
      <c r="AT157" s="17" t="s">
        <v>248</v>
      </c>
      <c r="AU157" s="17" t="s">
        <v>88</v>
      </c>
    </row>
    <row r="158" spans="2:65" s="1" customFormat="1" ht="24.25" customHeight="1">
      <c r="B158" s="133"/>
      <c r="C158" s="134" t="s">
        <v>204</v>
      </c>
      <c r="D158" s="134" t="s">
        <v>141</v>
      </c>
      <c r="E158" s="135" t="s">
        <v>660</v>
      </c>
      <c r="F158" s="136" t="s">
        <v>661</v>
      </c>
      <c r="G158" s="137" t="s">
        <v>295</v>
      </c>
      <c r="H158" s="138">
        <v>34</v>
      </c>
      <c r="I158" s="139"/>
      <c r="J158" s="139">
        <f>ROUND(I158*H158,2)</f>
        <v>0</v>
      </c>
      <c r="K158" s="140"/>
      <c r="L158" s="29"/>
      <c r="M158" s="141" t="s">
        <v>1</v>
      </c>
      <c r="N158" s="142" t="s">
        <v>43</v>
      </c>
      <c r="O158" s="143">
        <v>6.2E-2</v>
      </c>
      <c r="P158" s="143">
        <f>O158*H158</f>
        <v>2.1080000000000001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145</v>
      </c>
      <c r="AT158" s="145" t="s">
        <v>141</v>
      </c>
      <c r="AU158" s="145" t="s">
        <v>88</v>
      </c>
      <c r="AY158" s="17" t="s">
        <v>139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145</v>
      </c>
      <c r="BM158" s="145" t="s">
        <v>662</v>
      </c>
    </row>
    <row r="159" spans="2:65" s="12" customFormat="1">
      <c r="B159" s="147"/>
      <c r="D159" s="148" t="s">
        <v>147</v>
      </c>
      <c r="E159" s="149" t="s">
        <v>1</v>
      </c>
      <c r="F159" s="150" t="s">
        <v>488</v>
      </c>
      <c r="H159" s="151">
        <v>34</v>
      </c>
      <c r="L159" s="147"/>
      <c r="M159" s="152"/>
      <c r="T159" s="153"/>
      <c r="AT159" s="149" t="s">
        <v>147</v>
      </c>
      <c r="AU159" s="149" t="s">
        <v>88</v>
      </c>
      <c r="AV159" s="12" t="s">
        <v>88</v>
      </c>
      <c r="AW159" s="12" t="s">
        <v>34</v>
      </c>
      <c r="AX159" s="12" t="s">
        <v>86</v>
      </c>
      <c r="AY159" s="149" t="s">
        <v>139</v>
      </c>
    </row>
    <row r="160" spans="2:65" s="1" customFormat="1" ht="16.5" customHeight="1">
      <c r="B160" s="133"/>
      <c r="C160" s="134" t="s">
        <v>209</v>
      </c>
      <c r="D160" s="134" t="s">
        <v>141</v>
      </c>
      <c r="E160" s="135" t="s">
        <v>663</v>
      </c>
      <c r="F160" s="136" t="s">
        <v>664</v>
      </c>
      <c r="G160" s="137" t="s">
        <v>295</v>
      </c>
      <c r="H160" s="138">
        <v>34</v>
      </c>
      <c r="I160" s="139"/>
      <c r="J160" s="139">
        <f>ROUND(I160*H160,2)</f>
        <v>0</v>
      </c>
      <c r="K160" s="140"/>
      <c r="L160" s="29"/>
      <c r="M160" s="141" t="s">
        <v>1</v>
      </c>
      <c r="N160" s="142" t="s">
        <v>43</v>
      </c>
      <c r="O160" s="143">
        <v>4.3999999999999997E-2</v>
      </c>
      <c r="P160" s="143">
        <f>O160*H160</f>
        <v>1.496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145</v>
      </c>
      <c r="AT160" s="145" t="s">
        <v>141</v>
      </c>
      <c r="AU160" s="145" t="s">
        <v>88</v>
      </c>
      <c r="AY160" s="17" t="s">
        <v>139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86</v>
      </c>
      <c r="BK160" s="146">
        <f>ROUND(I160*H160,2)</f>
        <v>0</v>
      </c>
      <c r="BL160" s="17" t="s">
        <v>145</v>
      </c>
      <c r="BM160" s="145" t="s">
        <v>665</v>
      </c>
    </row>
    <row r="161" spans="2:65" s="12" customFormat="1">
      <c r="B161" s="147"/>
      <c r="D161" s="148" t="s">
        <v>147</v>
      </c>
      <c r="E161" s="149" t="s">
        <v>1</v>
      </c>
      <c r="F161" s="150" t="s">
        <v>488</v>
      </c>
      <c r="H161" s="151">
        <v>34</v>
      </c>
      <c r="L161" s="147"/>
      <c r="M161" s="152"/>
      <c r="T161" s="153"/>
      <c r="AT161" s="149" t="s">
        <v>147</v>
      </c>
      <c r="AU161" s="149" t="s">
        <v>88</v>
      </c>
      <c r="AV161" s="12" t="s">
        <v>88</v>
      </c>
      <c r="AW161" s="12" t="s">
        <v>34</v>
      </c>
      <c r="AX161" s="12" t="s">
        <v>86</v>
      </c>
      <c r="AY161" s="149" t="s">
        <v>139</v>
      </c>
    </row>
    <row r="162" spans="2:65" s="1" customFormat="1" ht="24.25" customHeight="1">
      <c r="B162" s="133"/>
      <c r="C162" s="134" t="s">
        <v>213</v>
      </c>
      <c r="D162" s="134" t="s">
        <v>141</v>
      </c>
      <c r="E162" s="135" t="s">
        <v>666</v>
      </c>
      <c r="F162" s="136" t="s">
        <v>667</v>
      </c>
      <c r="G162" s="137" t="s">
        <v>388</v>
      </c>
      <c r="H162" s="138">
        <v>1</v>
      </c>
      <c r="I162" s="139"/>
      <c r="J162" s="139">
        <f>ROUND(I162*H162,2)</f>
        <v>0</v>
      </c>
      <c r="K162" s="140"/>
      <c r="L162" s="29"/>
      <c r="M162" s="141" t="s">
        <v>1</v>
      </c>
      <c r="N162" s="142" t="s">
        <v>43</v>
      </c>
      <c r="O162" s="143">
        <v>10.3</v>
      </c>
      <c r="P162" s="143">
        <f>O162*H162</f>
        <v>10.3</v>
      </c>
      <c r="Q162" s="143">
        <v>0.45937</v>
      </c>
      <c r="R162" s="143">
        <f>Q162*H162</f>
        <v>0.45937</v>
      </c>
      <c r="S162" s="143">
        <v>0</v>
      </c>
      <c r="T162" s="144">
        <f>S162*H162</f>
        <v>0</v>
      </c>
      <c r="AR162" s="145" t="s">
        <v>145</v>
      </c>
      <c r="AT162" s="145" t="s">
        <v>141</v>
      </c>
      <c r="AU162" s="145" t="s">
        <v>88</v>
      </c>
      <c r="AY162" s="17" t="s">
        <v>139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145</v>
      </c>
      <c r="BM162" s="145" t="s">
        <v>668</v>
      </c>
    </row>
    <row r="163" spans="2:65" s="12" customFormat="1">
      <c r="B163" s="147"/>
      <c r="D163" s="148" t="s">
        <v>147</v>
      </c>
      <c r="E163" s="149" t="s">
        <v>1</v>
      </c>
      <c r="F163" s="150" t="s">
        <v>669</v>
      </c>
      <c r="H163" s="151">
        <v>1</v>
      </c>
      <c r="L163" s="147"/>
      <c r="M163" s="152"/>
      <c r="T163" s="153"/>
      <c r="AT163" s="149" t="s">
        <v>147</v>
      </c>
      <c r="AU163" s="149" t="s">
        <v>88</v>
      </c>
      <c r="AV163" s="12" t="s">
        <v>88</v>
      </c>
      <c r="AW163" s="12" t="s">
        <v>34</v>
      </c>
      <c r="AX163" s="12" t="s">
        <v>86</v>
      </c>
      <c r="AY163" s="149" t="s">
        <v>139</v>
      </c>
    </row>
    <row r="164" spans="2:65" s="1" customFormat="1" ht="24.25" customHeight="1">
      <c r="B164" s="133"/>
      <c r="C164" s="134" t="s">
        <v>8</v>
      </c>
      <c r="D164" s="134" t="s">
        <v>141</v>
      </c>
      <c r="E164" s="135" t="s">
        <v>670</v>
      </c>
      <c r="F164" s="136" t="s">
        <v>671</v>
      </c>
      <c r="G164" s="137" t="s">
        <v>1</v>
      </c>
      <c r="H164" s="138">
        <v>1</v>
      </c>
      <c r="I164" s="139"/>
      <c r="J164" s="139">
        <f>ROUND(I164*H164,2)</f>
        <v>0</v>
      </c>
      <c r="K164" s="140"/>
      <c r="L164" s="29"/>
      <c r="M164" s="141" t="s">
        <v>1</v>
      </c>
      <c r="N164" s="142" t="s">
        <v>43</v>
      </c>
      <c r="O164" s="143">
        <v>0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145</v>
      </c>
      <c r="AT164" s="145" t="s">
        <v>141</v>
      </c>
      <c r="AU164" s="145" t="s">
        <v>88</v>
      </c>
      <c r="AY164" s="17" t="s">
        <v>139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86</v>
      </c>
      <c r="BK164" s="146">
        <f>ROUND(I164*H164,2)</f>
        <v>0</v>
      </c>
      <c r="BL164" s="17" t="s">
        <v>145</v>
      </c>
      <c r="BM164" s="145" t="s">
        <v>672</v>
      </c>
    </row>
    <row r="165" spans="2:65" s="12" customFormat="1">
      <c r="B165" s="147"/>
      <c r="D165" s="148" t="s">
        <v>147</v>
      </c>
      <c r="E165" s="149" t="s">
        <v>1</v>
      </c>
      <c r="F165" s="150" t="s">
        <v>673</v>
      </c>
      <c r="H165" s="151">
        <v>1</v>
      </c>
      <c r="L165" s="147"/>
      <c r="M165" s="152"/>
      <c r="T165" s="153"/>
      <c r="AT165" s="149" t="s">
        <v>147</v>
      </c>
      <c r="AU165" s="149" t="s">
        <v>88</v>
      </c>
      <c r="AV165" s="12" t="s">
        <v>88</v>
      </c>
      <c r="AW165" s="12" t="s">
        <v>34</v>
      </c>
      <c r="AX165" s="12" t="s">
        <v>86</v>
      </c>
      <c r="AY165" s="149" t="s">
        <v>139</v>
      </c>
    </row>
    <row r="166" spans="2:65" s="1" customFormat="1" ht="16.5" customHeight="1">
      <c r="B166" s="133"/>
      <c r="C166" s="134" t="s">
        <v>221</v>
      </c>
      <c r="D166" s="134" t="s">
        <v>141</v>
      </c>
      <c r="E166" s="135" t="s">
        <v>674</v>
      </c>
      <c r="F166" s="136" t="s">
        <v>675</v>
      </c>
      <c r="G166" s="137" t="s">
        <v>1</v>
      </c>
      <c r="H166" s="138">
        <v>1</v>
      </c>
      <c r="I166" s="139"/>
      <c r="J166" s="139">
        <f>ROUND(I166*H166,2)</f>
        <v>0</v>
      </c>
      <c r="K166" s="140"/>
      <c r="L166" s="29"/>
      <c r="M166" s="141" t="s">
        <v>1</v>
      </c>
      <c r="N166" s="142" t="s">
        <v>43</v>
      </c>
      <c r="O166" s="143">
        <v>0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145</v>
      </c>
      <c r="AT166" s="145" t="s">
        <v>141</v>
      </c>
      <c r="AU166" s="145" t="s">
        <v>88</v>
      </c>
      <c r="AY166" s="17" t="s">
        <v>139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86</v>
      </c>
      <c r="BK166" s="146">
        <f>ROUND(I166*H166,2)</f>
        <v>0</v>
      </c>
      <c r="BL166" s="17" t="s">
        <v>145</v>
      </c>
      <c r="BM166" s="145" t="s">
        <v>676</v>
      </c>
    </row>
    <row r="167" spans="2:65" s="12" customFormat="1">
      <c r="B167" s="147"/>
      <c r="D167" s="148" t="s">
        <v>147</v>
      </c>
      <c r="E167" s="149" t="s">
        <v>1</v>
      </c>
      <c r="F167" s="150" t="s">
        <v>673</v>
      </c>
      <c r="H167" s="151">
        <v>1</v>
      </c>
      <c r="L167" s="147"/>
      <c r="M167" s="152"/>
      <c r="T167" s="153"/>
      <c r="AT167" s="149" t="s">
        <v>147</v>
      </c>
      <c r="AU167" s="149" t="s">
        <v>88</v>
      </c>
      <c r="AV167" s="12" t="s">
        <v>88</v>
      </c>
      <c r="AW167" s="12" t="s">
        <v>34</v>
      </c>
      <c r="AX167" s="12" t="s">
        <v>86</v>
      </c>
      <c r="AY167" s="149" t="s">
        <v>139</v>
      </c>
    </row>
    <row r="168" spans="2:65" s="1" customFormat="1" ht="16.5" customHeight="1">
      <c r="B168" s="133"/>
      <c r="C168" s="134" t="s">
        <v>300</v>
      </c>
      <c r="D168" s="134" t="s">
        <v>141</v>
      </c>
      <c r="E168" s="135" t="s">
        <v>677</v>
      </c>
      <c r="F168" s="136" t="s">
        <v>678</v>
      </c>
      <c r="G168" s="137" t="s">
        <v>1</v>
      </c>
      <c r="H168" s="138">
        <v>1</v>
      </c>
      <c r="I168" s="139"/>
      <c r="J168" s="139">
        <f>ROUND(I168*H168,2)</f>
        <v>0</v>
      </c>
      <c r="K168" s="140"/>
      <c r="L168" s="29"/>
      <c r="M168" s="141" t="s">
        <v>1</v>
      </c>
      <c r="N168" s="142" t="s">
        <v>43</v>
      </c>
      <c r="O168" s="143">
        <v>0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145</v>
      </c>
      <c r="AT168" s="145" t="s">
        <v>141</v>
      </c>
      <c r="AU168" s="145" t="s">
        <v>88</v>
      </c>
      <c r="AY168" s="17" t="s">
        <v>139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145</v>
      </c>
      <c r="BM168" s="145" t="s">
        <v>679</v>
      </c>
    </row>
    <row r="169" spans="2:65" s="12" customFormat="1">
      <c r="B169" s="147"/>
      <c r="D169" s="148" t="s">
        <v>147</v>
      </c>
      <c r="E169" s="149" t="s">
        <v>1</v>
      </c>
      <c r="F169" s="150" t="s">
        <v>673</v>
      </c>
      <c r="H169" s="151">
        <v>1</v>
      </c>
      <c r="L169" s="147"/>
      <c r="M169" s="152"/>
      <c r="T169" s="153"/>
      <c r="AT169" s="149" t="s">
        <v>147</v>
      </c>
      <c r="AU169" s="149" t="s">
        <v>88</v>
      </c>
      <c r="AV169" s="12" t="s">
        <v>88</v>
      </c>
      <c r="AW169" s="12" t="s">
        <v>34</v>
      </c>
      <c r="AX169" s="12" t="s">
        <v>86</v>
      </c>
      <c r="AY169" s="149" t="s">
        <v>139</v>
      </c>
    </row>
    <row r="170" spans="2:65" s="1" customFormat="1" ht="21.75" customHeight="1">
      <c r="B170" s="133"/>
      <c r="C170" s="134" t="s">
        <v>305</v>
      </c>
      <c r="D170" s="134" t="s">
        <v>141</v>
      </c>
      <c r="E170" s="135" t="s">
        <v>680</v>
      </c>
      <c r="F170" s="136" t="s">
        <v>681</v>
      </c>
      <c r="G170" s="137" t="s">
        <v>1</v>
      </c>
      <c r="H170" s="138">
        <v>1</v>
      </c>
      <c r="I170" s="139"/>
      <c r="J170" s="139">
        <f>ROUND(I170*H170,2)</f>
        <v>0</v>
      </c>
      <c r="K170" s="140"/>
      <c r="L170" s="29"/>
      <c r="M170" s="141" t="s">
        <v>1</v>
      </c>
      <c r="N170" s="142" t="s">
        <v>43</v>
      </c>
      <c r="O170" s="143">
        <v>0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145</v>
      </c>
      <c r="AT170" s="145" t="s">
        <v>141</v>
      </c>
      <c r="AU170" s="145" t="s">
        <v>88</v>
      </c>
      <c r="AY170" s="17" t="s">
        <v>139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86</v>
      </c>
      <c r="BK170" s="146">
        <f>ROUND(I170*H170,2)</f>
        <v>0</v>
      </c>
      <c r="BL170" s="17" t="s">
        <v>145</v>
      </c>
      <c r="BM170" s="145" t="s">
        <v>682</v>
      </c>
    </row>
    <row r="171" spans="2:65" s="12" customFormat="1">
      <c r="B171" s="147"/>
      <c r="D171" s="148" t="s">
        <v>147</v>
      </c>
      <c r="E171" s="149" t="s">
        <v>1</v>
      </c>
      <c r="F171" s="150" t="s">
        <v>673</v>
      </c>
      <c r="H171" s="151">
        <v>1</v>
      </c>
      <c r="L171" s="147"/>
      <c r="M171" s="152"/>
      <c r="T171" s="153"/>
      <c r="AT171" s="149" t="s">
        <v>147</v>
      </c>
      <c r="AU171" s="149" t="s">
        <v>88</v>
      </c>
      <c r="AV171" s="12" t="s">
        <v>88</v>
      </c>
      <c r="AW171" s="12" t="s">
        <v>34</v>
      </c>
      <c r="AX171" s="12" t="s">
        <v>86</v>
      </c>
      <c r="AY171" s="149" t="s">
        <v>139</v>
      </c>
    </row>
    <row r="172" spans="2:65" s="1" customFormat="1" ht="21.75" customHeight="1">
      <c r="B172" s="133"/>
      <c r="C172" s="134" t="s">
        <v>309</v>
      </c>
      <c r="D172" s="134" t="s">
        <v>141</v>
      </c>
      <c r="E172" s="135" t="s">
        <v>683</v>
      </c>
      <c r="F172" s="136" t="s">
        <v>684</v>
      </c>
      <c r="G172" s="137" t="s">
        <v>295</v>
      </c>
      <c r="H172" s="138">
        <v>34</v>
      </c>
      <c r="I172" s="139"/>
      <c r="J172" s="139">
        <f>ROUND(I172*H172,2)</f>
        <v>0</v>
      </c>
      <c r="K172" s="140"/>
      <c r="L172" s="29"/>
      <c r="M172" s="141" t="s">
        <v>1</v>
      </c>
      <c r="N172" s="142" t="s">
        <v>43</v>
      </c>
      <c r="O172" s="143">
        <v>2.3E-2</v>
      </c>
      <c r="P172" s="143">
        <f>O172*H172</f>
        <v>0.78200000000000003</v>
      </c>
      <c r="Q172" s="143">
        <v>6.9999999999999994E-5</v>
      </c>
      <c r="R172" s="143">
        <f>Q172*H172</f>
        <v>2.3799999999999997E-3</v>
      </c>
      <c r="S172" s="143">
        <v>0</v>
      </c>
      <c r="T172" s="144">
        <f>S172*H172</f>
        <v>0</v>
      </c>
      <c r="AR172" s="145" t="s">
        <v>145</v>
      </c>
      <c r="AT172" s="145" t="s">
        <v>141</v>
      </c>
      <c r="AU172" s="145" t="s">
        <v>88</v>
      </c>
      <c r="AY172" s="17" t="s">
        <v>139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145</v>
      </c>
      <c r="BM172" s="145" t="s">
        <v>685</v>
      </c>
    </row>
    <row r="173" spans="2:65" s="12" customFormat="1">
      <c r="B173" s="147"/>
      <c r="D173" s="148" t="s">
        <v>147</v>
      </c>
      <c r="E173" s="149" t="s">
        <v>1</v>
      </c>
      <c r="F173" s="150" t="s">
        <v>488</v>
      </c>
      <c r="H173" s="151">
        <v>34</v>
      </c>
      <c r="L173" s="147"/>
      <c r="M173" s="152"/>
      <c r="T173" s="153"/>
      <c r="AT173" s="149" t="s">
        <v>147</v>
      </c>
      <c r="AU173" s="149" t="s">
        <v>88</v>
      </c>
      <c r="AV173" s="12" t="s">
        <v>88</v>
      </c>
      <c r="AW173" s="12" t="s">
        <v>34</v>
      </c>
      <c r="AX173" s="12" t="s">
        <v>86</v>
      </c>
      <c r="AY173" s="149" t="s">
        <v>139</v>
      </c>
    </row>
    <row r="174" spans="2:65" s="11" customFormat="1" ht="22.9" customHeight="1">
      <c r="B174" s="122"/>
      <c r="D174" s="123" t="s">
        <v>77</v>
      </c>
      <c r="E174" s="131" t="s">
        <v>318</v>
      </c>
      <c r="F174" s="131" t="s">
        <v>319</v>
      </c>
      <c r="J174" s="132">
        <f>BK174</f>
        <v>0</v>
      </c>
      <c r="L174" s="122"/>
      <c r="M174" s="126"/>
      <c r="P174" s="127">
        <f>P175</f>
        <v>62.195152999999998</v>
      </c>
      <c r="R174" s="127">
        <f>R175</f>
        <v>0</v>
      </c>
      <c r="T174" s="128">
        <f>T175</f>
        <v>0</v>
      </c>
      <c r="AR174" s="123" t="s">
        <v>86</v>
      </c>
      <c r="AT174" s="129" t="s">
        <v>77</v>
      </c>
      <c r="AU174" s="129" t="s">
        <v>86</v>
      </c>
      <c r="AY174" s="123" t="s">
        <v>139</v>
      </c>
      <c r="BK174" s="130">
        <f>BK175</f>
        <v>0</v>
      </c>
    </row>
    <row r="175" spans="2:65" s="1" customFormat="1" ht="24.25" customHeight="1">
      <c r="B175" s="133"/>
      <c r="C175" s="134" t="s">
        <v>313</v>
      </c>
      <c r="D175" s="134" t="s">
        <v>141</v>
      </c>
      <c r="E175" s="135" t="s">
        <v>320</v>
      </c>
      <c r="F175" s="136" t="s">
        <v>321</v>
      </c>
      <c r="G175" s="137" t="s">
        <v>196</v>
      </c>
      <c r="H175" s="138">
        <v>31.050999999999998</v>
      </c>
      <c r="I175" s="139"/>
      <c r="J175" s="139">
        <f>ROUND(I175*H175,2)</f>
        <v>0</v>
      </c>
      <c r="K175" s="140"/>
      <c r="L175" s="29"/>
      <c r="M175" s="141" t="s">
        <v>1</v>
      </c>
      <c r="N175" s="142" t="s">
        <v>43</v>
      </c>
      <c r="O175" s="143">
        <v>2.0030000000000001</v>
      </c>
      <c r="P175" s="143">
        <f>O175*H175</f>
        <v>62.195152999999998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145</v>
      </c>
      <c r="AT175" s="145" t="s">
        <v>141</v>
      </c>
      <c r="AU175" s="145" t="s">
        <v>88</v>
      </c>
      <c r="AY175" s="17" t="s">
        <v>139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145</v>
      </c>
      <c r="BM175" s="145" t="s">
        <v>686</v>
      </c>
    </row>
    <row r="176" spans="2:65" s="11" customFormat="1" ht="25.9" customHeight="1">
      <c r="B176" s="122"/>
      <c r="D176" s="123" t="s">
        <v>77</v>
      </c>
      <c r="E176" s="124" t="s">
        <v>478</v>
      </c>
      <c r="F176" s="124" t="s">
        <v>479</v>
      </c>
      <c r="J176" s="125">
        <f>BK176</f>
        <v>0</v>
      </c>
      <c r="L176" s="122"/>
      <c r="M176" s="126"/>
      <c r="P176" s="127">
        <f>P177</f>
        <v>56.926000000000002</v>
      </c>
      <c r="R176" s="127">
        <f>R177</f>
        <v>1.5019999999999999E-2</v>
      </c>
      <c r="T176" s="128">
        <f>T177</f>
        <v>0</v>
      </c>
      <c r="AR176" s="123" t="s">
        <v>88</v>
      </c>
      <c r="AT176" s="129" t="s">
        <v>77</v>
      </c>
      <c r="AU176" s="129" t="s">
        <v>78</v>
      </c>
      <c r="AY176" s="123" t="s">
        <v>139</v>
      </c>
      <c r="BK176" s="130">
        <f>BK177</f>
        <v>0</v>
      </c>
    </row>
    <row r="177" spans="2:65" s="11" customFormat="1" ht="22.9" customHeight="1">
      <c r="B177" s="122"/>
      <c r="D177" s="123" t="s">
        <v>77</v>
      </c>
      <c r="E177" s="131" t="s">
        <v>687</v>
      </c>
      <c r="F177" s="131" t="s">
        <v>688</v>
      </c>
      <c r="J177" s="132">
        <f>BK177</f>
        <v>0</v>
      </c>
      <c r="L177" s="122"/>
      <c r="M177" s="126"/>
      <c r="P177" s="127">
        <f>SUM(P178:P186)</f>
        <v>56.926000000000002</v>
      </c>
      <c r="R177" s="127">
        <f>SUM(R178:R186)</f>
        <v>1.5019999999999999E-2</v>
      </c>
      <c r="T177" s="128">
        <f>SUM(T178:T186)</f>
        <v>0</v>
      </c>
      <c r="AR177" s="123" t="s">
        <v>88</v>
      </c>
      <c r="AT177" s="129" t="s">
        <v>77</v>
      </c>
      <c r="AU177" s="129" t="s">
        <v>86</v>
      </c>
      <c r="AY177" s="123" t="s">
        <v>139</v>
      </c>
      <c r="BK177" s="130">
        <f>SUM(BK178:BK186)</f>
        <v>0</v>
      </c>
    </row>
    <row r="178" spans="2:65" s="1" customFormat="1" ht="55.5" customHeight="1">
      <c r="B178" s="133"/>
      <c r="C178" s="134" t="s">
        <v>7</v>
      </c>
      <c r="D178" s="134" t="s">
        <v>141</v>
      </c>
      <c r="E178" s="135" t="s">
        <v>689</v>
      </c>
      <c r="F178" s="136" t="s">
        <v>690</v>
      </c>
      <c r="G178" s="137" t="s">
        <v>295</v>
      </c>
      <c r="H178" s="138">
        <v>45</v>
      </c>
      <c r="I178" s="139"/>
      <c r="J178" s="139">
        <f>ROUND(I178*H178,2)</f>
        <v>0</v>
      </c>
      <c r="K178" s="140"/>
      <c r="L178" s="29"/>
      <c r="M178" s="141" t="s">
        <v>1</v>
      </c>
      <c r="N178" s="142" t="s">
        <v>43</v>
      </c>
      <c r="O178" s="143">
        <v>4.5999999999999999E-2</v>
      </c>
      <c r="P178" s="143">
        <f>O178*H178</f>
        <v>2.0699999999999998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221</v>
      </c>
      <c r="AT178" s="145" t="s">
        <v>141</v>
      </c>
      <c r="AU178" s="145" t="s">
        <v>88</v>
      </c>
      <c r="AY178" s="17" t="s">
        <v>139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221</v>
      </c>
      <c r="BM178" s="145" t="s">
        <v>691</v>
      </c>
    </row>
    <row r="179" spans="2:65" s="1" customFormat="1" ht="16.5" customHeight="1">
      <c r="B179" s="133"/>
      <c r="C179" s="134" t="s">
        <v>424</v>
      </c>
      <c r="D179" s="134" t="s">
        <v>141</v>
      </c>
      <c r="E179" s="135" t="s">
        <v>692</v>
      </c>
      <c r="F179" s="136" t="s">
        <v>693</v>
      </c>
      <c r="G179" s="137" t="s">
        <v>1</v>
      </c>
      <c r="H179" s="138">
        <v>1</v>
      </c>
      <c r="I179" s="139"/>
      <c r="J179" s="139">
        <f>ROUND(I179*H179,2)</f>
        <v>0</v>
      </c>
      <c r="K179" s="140"/>
      <c r="L179" s="29"/>
      <c r="M179" s="141" t="s">
        <v>1</v>
      </c>
      <c r="N179" s="142" t="s">
        <v>43</v>
      </c>
      <c r="O179" s="143">
        <v>0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221</v>
      </c>
      <c r="AT179" s="145" t="s">
        <v>141</v>
      </c>
      <c r="AU179" s="145" t="s">
        <v>88</v>
      </c>
      <c r="AY179" s="17" t="s">
        <v>139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221</v>
      </c>
      <c r="BM179" s="145" t="s">
        <v>694</v>
      </c>
    </row>
    <row r="180" spans="2:65" s="1" customFormat="1" ht="37.9" customHeight="1">
      <c r="B180" s="133"/>
      <c r="C180" s="134" t="s">
        <v>430</v>
      </c>
      <c r="D180" s="134" t="s">
        <v>141</v>
      </c>
      <c r="E180" s="135" t="s">
        <v>695</v>
      </c>
      <c r="F180" s="136" t="s">
        <v>696</v>
      </c>
      <c r="G180" s="137" t="s">
        <v>388</v>
      </c>
      <c r="H180" s="138">
        <v>1</v>
      </c>
      <c r="I180" s="139"/>
      <c r="J180" s="139">
        <f>ROUND(I180*H180,2)</f>
        <v>0</v>
      </c>
      <c r="K180" s="140"/>
      <c r="L180" s="29"/>
      <c r="M180" s="141" t="s">
        <v>1</v>
      </c>
      <c r="N180" s="142" t="s">
        <v>43</v>
      </c>
      <c r="O180" s="143">
        <v>3.798</v>
      </c>
      <c r="P180" s="143">
        <f>O180*H180</f>
        <v>3.798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221</v>
      </c>
      <c r="AT180" s="145" t="s">
        <v>141</v>
      </c>
      <c r="AU180" s="145" t="s">
        <v>88</v>
      </c>
      <c r="AY180" s="17" t="s">
        <v>139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86</v>
      </c>
      <c r="BK180" s="146">
        <f>ROUND(I180*H180,2)</f>
        <v>0</v>
      </c>
      <c r="BL180" s="17" t="s">
        <v>221</v>
      </c>
      <c r="BM180" s="145" t="s">
        <v>697</v>
      </c>
    </row>
    <row r="181" spans="2:65" s="1" customFormat="1" ht="27">
      <c r="B181" s="29"/>
      <c r="D181" s="148" t="s">
        <v>248</v>
      </c>
      <c r="F181" s="169" t="s">
        <v>698</v>
      </c>
      <c r="L181" s="29"/>
      <c r="M181" s="170"/>
      <c r="T181" s="53"/>
      <c r="AT181" s="17" t="s">
        <v>248</v>
      </c>
      <c r="AU181" s="17" t="s">
        <v>88</v>
      </c>
    </row>
    <row r="182" spans="2:65" s="1" customFormat="1" ht="24.25" customHeight="1">
      <c r="B182" s="133"/>
      <c r="C182" s="171" t="s">
        <v>435</v>
      </c>
      <c r="D182" s="171" t="s">
        <v>278</v>
      </c>
      <c r="E182" s="172" t="s">
        <v>699</v>
      </c>
      <c r="F182" s="173" t="s">
        <v>700</v>
      </c>
      <c r="G182" s="174" t="s">
        <v>295</v>
      </c>
      <c r="H182" s="175">
        <v>37</v>
      </c>
      <c r="I182" s="176"/>
      <c r="J182" s="176">
        <f>ROUND(I182*H182,2)</f>
        <v>0</v>
      </c>
      <c r="K182" s="177"/>
      <c r="L182" s="178"/>
      <c r="M182" s="179" t="s">
        <v>1</v>
      </c>
      <c r="N182" s="180" t="s">
        <v>43</v>
      </c>
      <c r="O182" s="143">
        <v>0</v>
      </c>
      <c r="P182" s="143">
        <f>O182*H182</f>
        <v>0</v>
      </c>
      <c r="Q182" s="143">
        <v>3.5E-4</v>
      </c>
      <c r="R182" s="143">
        <f>Q182*H182</f>
        <v>1.295E-2</v>
      </c>
      <c r="S182" s="143">
        <v>0</v>
      </c>
      <c r="T182" s="144">
        <f>S182*H182</f>
        <v>0</v>
      </c>
      <c r="AR182" s="145" t="s">
        <v>476</v>
      </c>
      <c r="AT182" s="145" t="s">
        <v>278</v>
      </c>
      <c r="AU182" s="145" t="s">
        <v>88</v>
      </c>
      <c r="AY182" s="17" t="s">
        <v>139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221</v>
      </c>
      <c r="BM182" s="145" t="s">
        <v>701</v>
      </c>
    </row>
    <row r="183" spans="2:65" s="1" customFormat="1" ht="33" customHeight="1">
      <c r="B183" s="133"/>
      <c r="C183" s="171" t="s">
        <v>441</v>
      </c>
      <c r="D183" s="171" t="s">
        <v>278</v>
      </c>
      <c r="E183" s="172" t="s">
        <v>702</v>
      </c>
      <c r="F183" s="173" t="s">
        <v>703</v>
      </c>
      <c r="G183" s="174" t="s">
        <v>295</v>
      </c>
      <c r="H183" s="175">
        <v>3</v>
      </c>
      <c r="I183" s="176"/>
      <c r="J183" s="176">
        <f>ROUND(I183*H183,2)</f>
        <v>0</v>
      </c>
      <c r="K183" s="177"/>
      <c r="L183" s="178"/>
      <c r="M183" s="179" t="s">
        <v>1</v>
      </c>
      <c r="N183" s="180" t="s">
        <v>43</v>
      </c>
      <c r="O183" s="143">
        <v>0</v>
      </c>
      <c r="P183" s="143">
        <f>O183*H183</f>
        <v>0</v>
      </c>
      <c r="Q183" s="143">
        <v>6.8999999999999997E-4</v>
      </c>
      <c r="R183" s="143">
        <f>Q183*H183</f>
        <v>2.0699999999999998E-3</v>
      </c>
      <c r="S183" s="143">
        <v>0</v>
      </c>
      <c r="T183" s="144">
        <f>S183*H183</f>
        <v>0</v>
      </c>
      <c r="AR183" s="145" t="s">
        <v>476</v>
      </c>
      <c r="AT183" s="145" t="s">
        <v>278</v>
      </c>
      <c r="AU183" s="145" t="s">
        <v>88</v>
      </c>
      <c r="AY183" s="17" t="s">
        <v>139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86</v>
      </c>
      <c r="BK183" s="146">
        <f>ROUND(I183*H183,2)</f>
        <v>0</v>
      </c>
      <c r="BL183" s="17" t="s">
        <v>221</v>
      </c>
      <c r="BM183" s="145" t="s">
        <v>704</v>
      </c>
    </row>
    <row r="184" spans="2:65" s="1" customFormat="1" ht="37.9" customHeight="1">
      <c r="B184" s="133"/>
      <c r="C184" s="134" t="s">
        <v>447</v>
      </c>
      <c r="D184" s="134" t="s">
        <v>141</v>
      </c>
      <c r="E184" s="135" t="s">
        <v>705</v>
      </c>
      <c r="F184" s="136" t="s">
        <v>706</v>
      </c>
      <c r="G184" s="137" t="s">
        <v>388</v>
      </c>
      <c r="H184" s="138">
        <v>1</v>
      </c>
      <c r="I184" s="139"/>
      <c r="J184" s="139">
        <f>ROUND(I184*H184,2)</f>
        <v>0</v>
      </c>
      <c r="K184" s="140"/>
      <c r="L184" s="29"/>
      <c r="M184" s="141" t="s">
        <v>1</v>
      </c>
      <c r="N184" s="142" t="s">
        <v>43</v>
      </c>
      <c r="O184" s="143">
        <v>51.058</v>
      </c>
      <c r="P184" s="143">
        <f>O184*H184</f>
        <v>51.058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221</v>
      </c>
      <c r="AT184" s="145" t="s">
        <v>141</v>
      </c>
      <c r="AU184" s="145" t="s">
        <v>88</v>
      </c>
      <c r="AY184" s="17" t="s">
        <v>139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7" t="s">
        <v>86</v>
      </c>
      <c r="BK184" s="146">
        <f>ROUND(I184*H184,2)</f>
        <v>0</v>
      </c>
      <c r="BL184" s="17" t="s">
        <v>221</v>
      </c>
      <c r="BM184" s="145" t="s">
        <v>707</v>
      </c>
    </row>
    <row r="185" spans="2:65" s="1" customFormat="1" ht="18">
      <c r="B185" s="29"/>
      <c r="D185" s="148" t="s">
        <v>248</v>
      </c>
      <c r="F185" s="169" t="s">
        <v>708</v>
      </c>
      <c r="L185" s="29"/>
      <c r="M185" s="170"/>
      <c r="T185" s="53"/>
      <c r="AT185" s="17" t="s">
        <v>248</v>
      </c>
      <c r="AU185" s="17" t="s">
        <v>88</v>
      </c>
    </row>
    <row r="186" spans="2:65" s="1" customFormat="1" ht="16.5" customHeight="1">
      <c r="B186" s="133"/>
      <c r="C186" s="171" t="s">
        <v>453</v>
      </c>
      <c r="D186" s="171" t="s">
        <v>278</v>
      </c>
      <c r="E186" s="172" t="s">
        <v>709</v>
      </c>
      <c r="F186" s="173" t="s">
        <v>710</v>
      </c>
      <c r="G186" s="174" t="s">
        <v>1</v>
      </c>
      <c r="H186" s="175">
        <v>1</v>
      </c>
      <c r="I186" s="176"/>
      <c r="J186" s="176">
        <f>ROUND(I186*H186,2)</f>
        <v>0</v>
      </c>
      <c r="K186" s="177"/>
      <c r="L186" s="178"/>
      <c r="M186" s="179" t="s">
        <v>1</v>
      </c>
      <c r="N186" s="180" t="s">
        <v>43</v>
      </c>
      <c r="O186" s="143">
        <v>0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476</v>
      </c>
      <c r="AT186" s="145" t="s">
        <v>278</v>
      </c>
      <c r="AU186" s="145" t="s">
        <v>88</v>
      </c>
      <c r="AY186" s="17" t="s">
        <v>139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221</v>
      </c>
      <c r="BM186" s="145" t="s">
        <v>711</v>
      </c>
    </row>
    <row r="187" spans="2:65" s="11" customFormat="1" ht="25.9" customHeight="1">
      <c r="B187" s="122"/>
      <c r="D187" s="123" t="s">
        <v>77</v>
      </c>
      <c r="E187" s="124" t="s">
        <v>278</v>
      </c>
      <c r="F187" s="124" t="s">
        <v>712</v>
      </c>
      <c r="J187" s="125">
        <f>BK187</f>
        <v>0</v>
      </c>
      <c r="L187" s="122"/>
      <c r="M187" s="126"/>
      <c r="P187" s="127">
        <f>P188</f>
        <v>0.92500000000000004</v>
      </c>
      <c r="R187" s="127">
        <f>R188</f>
        <v>3.3300000000000001E-3</v>
      </c>
      <c r="T187" s="128">
        <f>T188</f>
        <v>0</v>
      </c>
      <c r="AR187" s="123" t="s">
        <v>158</v>
      </c>
      <c r="AT187" s="129" t="s">
        <v>77</v>
      </c>
      <c r="AU187" s="129" t="s">
        <v>78</v>
      </c>
      <c r="AY187" s="123" t="s">
        <v>139</v>
      </c>
      <c r="BK187" s="130">
        <f>BK188</f>
        <v>0</v>
      </c>
    </row>
    <row r="188" spans="2:65" s="11" customFormat="1" ht="22.9" customHeight="1">
      <c r="B188" s="122"/>
      <c r="D188" s="123" t="s">
        <v>77</v>
      </c>
      <c r="E188" s="131" t="s">
        <v>713</v>
      </c>
      <c r="F188" s="131" t="s">
        <v>714</v>
      </c>
      <c r="J188" s="132">
        <f>BK188</f>
        <v>0</v>
      </c>
      <c r="L188" s="122"/>
      <c r="M188" s="126"/>
      <c r="P188" s="127">
        <f>P189</f>
        <v>0.92500000000000004</v>
      </c>
      <c r="R188" s="127">
        <f>R189</f>
        <v>3.3300000000000001E-3</v>
      </c>
      <c r="T188" s="128">
        <f>T189</f>
        <v>0</v>
      </c>
      <c r="AR188" s="123" t="s">
        <v>158</v>
      </c>
      <c r="AT188" s="129" t="s">
        <v>77</v>
      </c>
      <c r="AU188" s="129" t="s">
        <v>86</v>
      </c>
      <c r="AY188" s="123" t="s">
        <v>139</v>
      </c>
      <c r="BK188" s="130">
        <f>BK189</f>
        <v>0</v>
      </c>
    </row>
    <row r="189" spans="2:65" s="1" customFormat="1" ht="33" customHeight="1">
      <c r="B189" s="133"/>
      <c r="C189" s="134" t="s">
        <v>457</v>
      </c>
      <c r="D189" s="134" t="s">
        <v>141</v>
      </c>
      <c r="E189" s="135" t="s">
        <v>715</v>
      </c>
      <c r="F189" s="136" t="s">
        <v>716</v>
      </c>
      <c r="G189" s="137" t="s">
        <v>295</v>
      </c>
      <c r="H189" s="138">
        <v>37</v>
      </c>
      <c r="I189" s="139"/>
      <c r="J189" s="139">
        <f>ROUND(I189*H189,2)</f>
        <v>0</v>
      </c>
      <c r="K189" s="140"/>
      <c r="L189" s="29"/>
      <c r="M189" s="181" t="s">
        <v>1</v>
      </c>
      <c r="N189" s="182" t="s">
        <v>43</v>
      </c>
      <c r="O189" s="183">
        <v>2.5000000000000001E-2</v>
      </c>
      <c r="P189" s="183">
        <f>O189*H189</f>
        <v>0.92500000000000004</v>
      </c>
      <c r="Q189" s="183">
        <v>9.0000000000000006E-5</v>
      </c>
      <c r="R189" s="183">
        <f>Q189*H189</f>
        <v>3.3300000000000001E-3</v>
      </c>
      <c r="S189" s="183">
        <v>0</v>
      </c>
      <c r="T189" s="184">
        <f>S189*H189</f>
        <v>0</v>
      </c>
      <c r="AR189" s="145" t="s">
        <v>717</v>
      </c>
      <c r="AT189" s="145" t="s">
        <v>141</v>
      </c>
      <c r="AU189" s="145" t="s">
        <v>88</v>
      </c>
      <c r="AY189" s="17" t="s">
        <v>139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86</v>
      </c>
      <c r="BK189" s="146">
        <f>ROUND(I189*H189,2)</f>
        <v>0</v>
      </c>
      <c r="BL189" s="17" t="s">
        <v>717</v>
      </c>
      <c r="BM189" s="145" t="s">
        <v>718</v>
      </c>
    </row>
    <row r="190" spans="2:65" s="1" customFormat="1" ht="7" customHeight="1"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29"/>
    </row>
  </sheetData>
  <autoFilter ref="C128:K189" xr:uid="{00000000-0009-0000-0000-00000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90"/>
  <sheetViews>
    <sheetView showGridLines="0" topLeftCell="A176" workbookViewId="0">
      <selection activeCell="F165" sqref="F16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104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111</v>
      </c>
      <c r="L4" s="20"/>
      <c r="M4" s="90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3" t="str">
        <f>'Rekapitulace stavby'!K6</f>
        <v>Rehabilitačně-relaxační zahrada Nemocnice Strakonice, a.s.</v>
      </c>
      <c r="F7" s="234"/>
      <c r="G7" s="234"/>
      <c r="H7" s="234"/>
      <c r="L7" s="20"/>
    </row>
    <row r="8" spans="2:46" s="1" customFormat="1" ht="12" customHeight="1">
      <c r="B8" s="29"/>
      <c r="D8" s="26" t="s">
        <v>112</v>
      </c>
      <c r="L8" s="29"/>
    </row>
    <row r="9" spans="2:46" s="1" customFormat="1" ht="16.5" customHeight="1">
      <c r="B9" s="29"/>
      <c r="E9" s="223" t="s">
        <v>719</v>
      </c>
      <c r="F9" s="232"/>
      <c r="G9" s="232"/>
      <c r="H9" s="232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20. 11. 2022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7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tr">
        <f>'Rekapitulace stavby'!AN13</f>
        <v>Vyplňte údaj</v>
      </c>
      <c r="L17" s="29"/>
    </row>
    <row r="18" spans="2:12" s="1" customFormat="1" ht="18" customHeight="1">
      <c r="B18" s="29"/>
      <c r="E18" s="203" t="str">
        <f>'Rekapitulace stavby'!E14</f>
        <v xml:space="preserve"> </v>
      </c>
      <c r="F18" s="203"/>
      <c r="G18" s="203"/>
      <c r="H18" s="203"/>
      <c r="I18" s="26" t="s">
        <v>26</v>
      </c>
      <c r="J18" s="24" t="str">
        <f>'Rekapitulace stavby'!AN14</f>
        <v>Vyplňte údaj</v>
      </c>
      <c r="L18" s="29"/>
    </row>
    <row r="19" spans="2:12" s="1" customFormat="1" ht="7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customHeight="1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7" customHeight="1">
      <c r="B22" s="29"/>
      <c r="L22" s="29"/>
    </row>
    <row r="23" spans="2:12" s="1" customFormat="1" ht="12" customHeight="1">
      <c r="B23" s="29"/>
      <c r="D23" s="26" t="s">
        <v>35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Jaromír Skoupil, Ph.D.</v>
      </c>
      <c r="I24" s="26" t="s">
        <v>26</v>
      </c>
      <c r="J24" s="24" t="str">
        <f>IF('Rekapitulace stavby'!AN20="","",'Rekapitulace stavby'!AN20)</f>
        <v/>
      </c>
      <c r="L24" s="29"/>
    </row>
    <row r="25" spans="2:12" s="1" customFormat="1" ht="7" customHeight="1">
      <c r="B25" s="29"/>
      <c r="L25" s="29"/>
    </row>
    <row r="26" spans="2:12" s="1" customFormat="1" ht="12" customHeight="1">
      <c r="B26" s="29"/>
      <c r="D26" s="26" t="s">
        <v>37</v>
      </c>
      <c r="L26" s="29"/>
    </row>
    <row r="27" spans="2:12" s="7" customFormat="1" ht="16.5" customHeight="1">
      <c r="B27" s="91"/>
      <c r="E27" s="205" t="s">
        <v>1</v>
      </c>
      <c r="F27" s="205"/>
      <c r="G27" s="205"/>
      <c r="H27" s="205"/>
      <c r="L27" s="91"/>
    </row>
    <row r="28" spans="2:12" s="1" customFormat="1" ht="7" customHeight="1">
      <c r="B28" s="29"/>
      <c r="L28" s="29"/>
    </row>
    <row r="29" spans="2:12" s="1" customFormat="1" ht="7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4" customHeight="1">
      <c r="B30" s="29"/>
      <c r="D30" s="92" t="s">
        <v>38</v>
      </c>
      <c r="J30" s="63">
        <f>ROUND(J136, 2)</f>
        <v>0</v>
      </c>
      <c r="L30" s="29"/>
    </row>
    <row r="31" spans="2:12" s="1" customFormat="1" ht="7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5" customHeight="1">
      <c r="B33" s="29"/>
      <c r="D33" s="52" t="s">
        <v>42</v>
      </c>
      <c r="E33" s="26" t="s">
        <v>43</v>
      </c>
      <c r="F33" s="83">
        <f>ROUND((SUM(BE136:BE389)),  2)</f>
        <v>0</v>
      </c>
      <c r="I33" s="93">
        <v>0.21</v>
      </c>
      <c r="J33" s="83">
        <f>ROUND(((SUM(BE136:BE389))*I33),  2)</f>
        <v>0</v>
      </c>
      <c r="L33" s="29"/>
    </row>
    <row r="34" spans="2:12" s="1" customFormat="1" ht="14.5" customHeight="1">
      <c r="B34" s="29"/>
      <c r="E34" s="26" t="s">
        <v>44</v>
      </c>
      <c r="F34" s="83">
        <f>ROUND((SUM(BF136:BF389)),  2)</f>
        <v>0</v>
      </c>
      <c r="I34" s="93">
        <v>0.15</v>
      </c>
      <c r="J34" s="83">
        <f>ROUND(((SUM(BF136:BF389))*I34),  2)</f>
        <v>0</v>
      </c>
      <c r="L34" s="29"/>
    </row>
    <row r="35" spans="2:12" s="1" customFormat="1" ht="14.5" hidden="1" customHeight="1">
      <c r="B35" s="29"/>
      <c r="E35" s="26" t="s">
        <v>45</v>
      </c>
      <c r="F35" s="83">
        <f>ROUND((SUM(BG136:BG389)),  2)</f>
        <v>0</v>
      </c>
      <c r="I35" s="93">
        <v>0.21</v>
      </c>
      <c r="J35" s="83">
        <f>0</f>
        <v>0</v>
      </c>
      <c r="L35" s="29"/>
    </row>
    <row r="36" spans="2:12" s="1" customFormat="1" ht="14.5" hidden="1" customHeight="1">
      <c r="B36" s="29"/>
      <c r="E36" s="26" t="s">
        <v>46</v>
      </c>
      <c r="F36" s="83">
        <f>ROUND((SUM(BH136:BH389)),  2)</f>
        <v>0</v>
      </c>
      <c r="I36" s="93">
        <v>0.15</v>
      </c>
      <c r="J36" s="83">
        <f>0</f>
        <v>0</v>
      </c>
      <c r="L36" s="29"/>
    </row>
    <row r="37" spans="2:12" s="1" customFormat="1" ht="14.5" hidden="1" customHeight="1">
      <c r="B37" s="29"/>
      <c r="E37" s="26" t="s">
        <v>47</v>
      </c>
      <c r="F37" s="83">
        <f>ROUND((SUM(BI136:BI389)),  2)</f>
        <v>0</v>
      </c>
      <c r="I37" s="93">
        <v>0</v>
      </c>
      <c r="J37" s="83">
        <f>0</f>
        <v>0</v>
      </c>
      <c r="L37" s="29"/>
    </row>
    <row r="38" spans="2:12" s="1" customFormat="1" ht="7" customHeight="1">
      <c r="B38" s="29"/>
      <c r="L38" s="29"/>
    </row>
    <row r="39" spans="2:12" s="1" customFormat="1" ht="25.4" customHeight="1">
      <c r="B39" s="29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29"/>
    </row>
    <row r="40" spans="2:12" s="1" customFormat="1" ht="14.5" customHeight="1">
      <c r="B40" s="29"/>
      <c r="L40" s="29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29"/>
      <c r="D61" s="40" t="s">
        <v>53</v>
      </c>
      <c r="E61" s="31"/>
      <c r="F61" s="100" t="s">
        <v>54</v>
      </c>
      <c r="G61" s="40" t="s">
        <v>53</v>
      </c>
      <c r="H61" s="31"/>
      <c r="I61" s="31"/>
      <c r="J61" s="101" t="s">
        <v>54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29"/>
      <c r="D76" s="40" t="s">
        <v>53</v>
      </c>
      <c r="E76" s="31"/>
      <c r="F76" s="100" t="s">
        <v>54</v>
      </c>
      <c r="G76" s="40" t="s">
        <v>53</v>
      </c>
      <c r="H76" s="31"/>
      <c r="I76" s="31"/>
      <c r="J76" s="101" t="s">
        <v>54</v>
      </c>
      <c r="K76" s="31"/>
      <c r="L76" s="29"/>
    </row>
    <row r="77" spans="2:12" s="1" customFormat="1" ht="14.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7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5" customHeight="1">
      <c r="B82" s="29"/>
      <c r="C82" s="21" t="s">
        <v>117</v>
      </c>
      <c r="L82" s="29"/>
    </row>
    <row r="83" spans="2:47" s="1" customFormat="1" ht="7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3" t="str">
        <f>E7</f>
        <v>Rehabilitačně-relaxační zahrada Nemocnice Strakonice, a.s.</v>
      </c>
      <c r="F85" s="234"/>
      <c r="G85" s="234"/>
      <c r="H85" s="234"/>
      <c r="L85" s="29"/>
    </row>
    <row r="86" spans="2:47" s="1" customFormat="1" ht="12" customHeight="1">
      <c r="B86" s="29"/>
      <c r="C86" s="26" t="s">
        <v>112</v>
      </c>
      <c r="L86" s="29"/>
    </row>
    <row r="87" spans="2:47" s="1" customFormat="1" ht="16.5" customHeight="1">
      <c r="B87" s="29"/>
      <c r="E87" s="223" t="str">
        <f>E9</f>
        <v>SO 03 - Vegetační úpravy</v>
      </c>
      <c r="F87" s="232"/>
      <c r="G87" s="232"/>
      <c r="H87" s="232"/>
      <c r="L87" s="29"/>
    </row>
    <row r="88" spans="2:47" s="1" customFormat="1" ht="7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>Strakonice</v>
      </c>
      <c r="I89" s="26" t="s">
        <v>20</v>
      </c>
      <c r="J89" s="49" t="str">
        <f>IF(J12="","",J12)</f>
        <v>20. 11. 2022</v>
      </c>
      <c r="L89" s="29"/>
    </row>
    <row r="90" spans="2:47" s="1" customFormat="1" ht="7" customHeight="1">
      <c r="B90" s="29"/>
      <c r="L90" s="29"/>
    </row>
    <row r="91" spans="2:47" s="1" customFormat="1" ht="40.15" customHeight="1">
      <c r="B91" s="29"/>
      <c r="C91" s="26" t="s">
        <v>22</v>
      </c>
      <c r="F91" s="24" t="str">
        <f>E15</f>
        <v>Nemocnice Strakonice,a.s., Radomyšlská 336, 386 29</v>
      </c>
      <c r="I91" s="26" t="s">
        <v>30</v>
      </c>
      <c r="J91" s="27" t="str">
        <f>E21</f>
        <v>Atelier Gaia - L. Langová, Polská 4, 669 02 Znojmo</v>
      </c>
      <c r="L91" s="29"/>
    </row>
    <row r="92" spans="2:47" s="1" customFormat="1" ht="25.75" customHeight="1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Ing. Jaromír Skoupil, Ph.D.</v>
      </c>
      <c r="L92" s="29"/>
    </row>
    <row r="93" spans="2:47" s="1" customFormat="1" ht="10.4" customHeight="1">
      <c r="B93" s="29"/>
      <c r="L93" s="29"/>
    </row>
    <row r="94" spans="2:47" s="1" customFormat="1" ht="29.25" customHeight="1">
      <c r="B94" s="29"/>
      <c r="C94" s="102" t="s">
        <v>118</v>
      </c>
      <c r="D94" s="94"/>
      <c r="E94" s="94"/>
      <c r="F94" s="94"/>
      <c r="G94" s="94"/>
      <c r="H94" s="94"/>
      <c r="I94" s="94"/>
      <c r="J94" s="103" t="s">
        <v>119</v>
      </c>
      <c r="K94" s="94"/>
      <c r="L94" s="29"/>
    </row>
    <row r="95" spans="2:47" s="1" customFormat="1" ht="10.4" customHeight="1">
      <c r="B95" s="29"/>
      <c r="L95" s="29"/>
    </row>
    <row r="96" spans="2:47" s="1" customFormat="1" ht="22.9" customHeight="1">
      <c r="B96" s="29"/>
      <c r="C96" s="104" t="s">
        <v>120</v>
      </c>
      <c r="J96" s="63">
        <f>J136</f>
        <v>0</v>
      </c>
      <c r="L96" s="29"/>
      <c r="AU96" s="17" t="s">
        <v>121</v>
      </c>
    </row>
    <row r="97" spans="2:12" s="8" customFormat="1" ht="25" customHeight="1">
      <c r="B97" s="105"/>
      <c r="D97" s="106" t="s">
        <v>720</v>
      </c>
      <c r="E97" s="107"/>
      <c r="F97" s="107"/>
      <c r="G97" s="107"/>
      <c r="H97" s="107"/>
      <c r="I97" s="107"/>
      <c r="J97" s="108">
        <f>J137</f>
        <v>0</v>
      </c>
      <c r="L97" s="105"/>
    </row>
    <row r="98" spans="2:12" s="9" customFormat="1" ht="19.899999999999999" customHeight="1">
      <c r="B98" s="109"/>
      <c r="D98" s="110" t="s">
        <v>721</v>
      </c>
      <c r="E98" s="111"/>
      <c r="F98" s="111"/>
      <c r="G98" s="111"/>
      <c r="H98" s="111"/>
      <c r="I98" s="111"/>
      <c r="J98" s="112">
        <f>J138</f>
        <v>0</v>
      </c>
      <c r="L98" s="109"/>
    </row>
    <row r="99" spans="2:12" s="9" customFormat="1" ht="14.9" customHeight="1">
      <c r="B99" s="109"/>
      <c r="D99" s="110" t="s">
        <v>722</v>
      </c>
      <c r="E99" s="111"/>
      <c r="F99" s="111"/>
      <c r="G99" s="111"/>
      <c r="H99" s="111"/>
      <c r="I99" s="111"/>
      <c r="J99" s="112">
        <f>J139</f>
        <v>0</v>
      </c>
      <c r="L99" s="109"/>
    </row>
    <row r="100" spans="2:12" s="9" customFormat="1" ht="14.9" customHeight="1">
      <c r="B100" s="109"/>
      <c r="D100" s="110" t="s">
        <v>723</v>
      </c>
      <c r="E100" s="111"/>
      <c r="F100" s="111"/>
      <c r="G100" s="111"/>
      <c r="H100" s="111"/>
      <c r="I100" s="111"/>
      <c r="J100" s="112">
        <f>J174</f>
        <v>0</v>
      </c>
      <c r="L100" s="109"/>
    </row>
    <row r="101" spans="2:12" s="9" customFormat="1" ht="14.9" customHeight="1">
      <c r="B101" s="109"/>
      <c r="D101" s="110" t="s">
        <v>724</v>
      </c>
      <c r="E101" s="111"/>
      <c r="F101" s="111"/>
      <c r="G101" s="111"/>
      <c r="H101" s="111"/>
      <c r="I101" s="111"/>
      <c r="J101" s="112">
        <f>J207</f>
        <v>0</v>
      </c>
      <c r="L101" s="109"/>
    </row>
    <row r="102" spans="2:12" s="9" customFormat="1" ht="19.899999999999999" customHeight="1">
      <c r="B102" s="109"/>
      <c r="D102" s="110" t="s">
        <v>725</v>
      </c>
      <c r="E102" s="111"/>
      <c r="F102" s="111"/>
      <c r="G102" s="111"/>
      <c r="H102" s="111"/>
      <c r="I102" s="111"/>
      <c r="J102" s="112">
        <f>J210</f>
        <v>0</v>
      </c>
      <c r="L102" s="109"/>
    </row>
    <row r="103" spans="2:12" s="9" customFormat="1" ht="14.9" customHeight="1">
      <c r="B103" s="109"/>
      <c r="D103" s="110" t="s">
        <v>726</v>
      </c>
      <c r="E103" s="111"/>
      <c r="F103" s="111"/>
      <c r="G103" s="111"/>
      <c r="H103" s="111"/>
      <c r="I103" s="111"/>
      <c r="J103" s="112">
        <f>J211</f>
        <v>0</v>
      </c>
      <c r="L103" s="109"/>
    </row>
    <row r="104" spans="2:12" s="9" customFormat="1" ht="14.9" customHeight="1">
      <c r="B104" s="109"/>
      <c r="D104" s="110" t="s">
        <v>727</v>
      </c>
      <c r="E104" s="111"/>
      <c r="F104" s="111"/>
      <c r="G104" s="111"/>
      <c r="H104" s="111"/>
      <c r="I104" s="111"/>
      <c r="J104" s="112">
        <f>J236</f>
        <v>0</v>
      </c>
      <c r="L104" s="109"/>
    </row>
    <row r="105" spans="2:12" s="9" customFormat="1" ht="19.899999999999999" customHeight="1">
      <c r="B105" s="109"/>
      <c r="D105" s="110" t="s">
        <v>728</v>
      </c>
      <c r="E105" s="111"/>
      <c r="F105" s="111"/>
      <c r="G105" s="111"/>
      <c r="H105" s="111"/>
      <c r="I105" s="111"/>
      <c r="J105" s="112">
        <f>J240</f>
        <v>0</v>
      </c>
      <c r="L105" s="109"/>
    </row>
    <row r="106" spans="2:12" s="9" customFormat="1" ht="19.899999999999999" customHeight="1">
      <c r="B106" s="109"/>
      <c r="D106" s="110" t="s">
        <v>729</v>
      </c>
      <c r="E106" s="111"/>
      <c r="F106" s="111"/>
      <c r="G106" s="111"/>
      <c r="H106" s="111"/>
      <c r="I106" s="111"/>
      <c r="J106" s="112">
        <f>J262</f>
        <v>0</v>
      </c>
      <c r="L106" s="109"/>
    </row>
    <row r="107" spans="2:12" s="9" customFormat="1" ht="19.899999999999999" customHeight="1">
      <c r="B107" s="109"/>
      <c r="D107" s="110" t="s">
        <v>730</v>
      </c>
      <c r="E107" s="111"/>
      <c r="F107" s="111"/>
      <c r="G107" s="111"/>
      <c r="H107" s="111"/>
      <c r="I107" s="111"/>
      <c r="J107" s="112">
        <f>J282</f>
        <v>0</v>
      </c>
      <c r="L107" s="109"/>
    </row>
    <row r="108" spans="2:12" s="9" customFormat="1" ht="19.899999999999999" customHeight="1">
      <c r="B108" s="109"/>
      <c r="D108" s="110" t="s">
        <v>731</v>
      </c>
      <c r="E108" s="111"/>
      <c r="F108" s="111"/>
      <c r="G108" s="111"/>
      <c r="H108" s="111"/>
      <c r="I108" s="111"/>
      <c r="J108" s="112">
        <f>J292</f>
        <v>0</v>
      </c>
      <c r="L108" s="109"/>
    </row>
    <row r="109" spans="2:12" s="9" customFormat="1" ht="19.899999999999999" customHeight="1">
      <c r="B109" s="109"/>
      <c r="D109" s="110" t="s">
        <v>732</v>
      </c>
      <c r="E109" s="111"/>
      <c r="F109" s="111"/>
      <c r="G109" s="111"/>
      <c r="H109" s="111"/>
      <c r="I109" s="111"/>
      <c r="J109" s="112">
        <f>J309</f>
        <v>0</v>
      </c>
      <c r="L109" s="109"/>
    </row>
    <row r="110" spans="2:12" s="9" customFormat="1" ht="19.899999999999999" customHeight="1">
      <c r="B110" s="109"/>
      <c r="D110" s="110" t="s">
        <v>733</v>
      </c>
      <c r="E110" s="111"/>
      <c r="F110" s="111"/>
      <c r="G110" s="111"/>
      <c r="H110" s="111"/>
      <c r="I110" s="111"/>
      <c r="J110" s="112">
        <f>J317</f>
        <v>0</v>
      </c>
      <c r="L110" s="109"/>
    </row>
    <row r="111" spans="2:12" s="9" customFormat="1" ht="19.899999999999999" customHeight="1">
      <c r="B111" s="109"/>
      <c r="D111" s="110" t="s">
        <v>734</v>
      </c>
      <c r="E111" s="111"/>
      <c r="F111" s="111"/>
      <c r="G111" s="111"/>
      <c r="H111" s="111"/>
      <c r="I111" s="111"/>
      <c r="J111" s="112">
        <f>J334</f>
        <v>0</v>
      </c>
      <c r="L111" s="109"/>
    </row>
    <row r="112" spans="2:12" s="9" customFormat="1" ht="19.899999999999999" customHeight="1">
      <c r="B112" s="109"/>
      <c r="D112" s="110" t="s">
        <v>735</v>
      </c>
      <c r="E112" s="111"/>
      <c r="F112" s="111"/>
      <c r="G112" s="111"/>
      <c r="H112" s="111"/>
      <c r="I112" s="111"/>
      <c r="J112" s="112">
        <f>J342</f>
        <v>0</v>
      </c>
      <c r="L112" s="109"/>
    </row>
    <row r="113" spans="2:12" s="9" customFormat="1" ht="19.899999999999999" customHeight="1">
      <c r="B113" s="109"/>
      <c r="D113" s="110" t="s">
        <v>736</v>
      </c>
      <c r="E113" s="111"/>
      <c r="F113" s="111"/>
      <c r="G113" s="111"/>
      <c r="H113" s="111"/>
      <c r="I113" s="111"/>
      <c r="J113" s="112">
        <f>J354</f>
        <v>0</v>
      </c>
      <c r="L113" s="109"/>
    </row>
    <row r="114" spans="2:12" s="9" customFormat="1" ht="19.899999999999999" customHeight="1">
      <c r="B114" s="109"/>
      <c r="D114" s="110" t="s">
        <v>737</v>
      </c>
      <c r="E114" s="111"/>
      <c r="F114" s="111"/>
      <c r="G114" s="111"/>
      <c r="H114" s="111"/>
      <c r="I114" s="111"/>
      <c r="J114" s="112">
        <f>J364</f>
        <v>0</v>
      </c>
      <c r="L114" s="109"/>
    </row>
    <row r="115" spans="2:12" s="9" customFormat="1" ht="19.899999999999999" customHeight="1">
      <c r="B115" s="109"/>
      <c r="D115" s="110" t="s">
        <v>738</v>
      </c>
      <c r="E115" s="111"/>
      <c r="F115" s="111"/>
      <c r="G115" s="111"/>
      <c r="H115" s="111"/>
      <c r="I115" s="111"/>
      <c r="J115" s="112">
        <f>J372</f>
        <v>0</v>
      </c>
      <c r="L115" s="109"/>
    </row>
    <row r="116" spans="2:12" s="9" customFormat="1" ht="19.899999999999999" customHeight="1">
      <c r="B116" s="109"/>
      <c r="D116" s="110" t="s">
        <v>231</v>
      </c>
      <c r="E116" s="111"/>
      <c r="F116" s="111"/>
      <c r="G116" s="111"/>
      <c r="H116" s="111"/>
      <c r="I116" s="111"/>
      <c r="J116" s="112">
        <f>J387</f>
        <v>0</v>
      </c>
      <c r="L116" s="109"/>
    </row>
    <row r="117" spans="2:12" s="1" customFormat="1" ht="21.75" customHeight="1">
      <c r="B117" s="29"/>
      <c r="L117" s="29"/>
    </row>
    <row r="118" spans="2:12" s="1" customFormat="1" ht="7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  <row r="122" spans="2:12" s="1" customFormat="1" ht="7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9"/>
    </row>
    <row r="123" spans="2:12" s="1" customFormat="1" ht="25" customHeight="1">
      <c r="B123" s="29"/>
      <c r="C123" s="21" t="s">
        <v>124</v>
      </c>
      <c r="L123" s="29"/>
    </row>
    <row r="124" spans="2:12" s="1" customFormat="1" ht="7" customHeight="1">
      <c r="B124" s="29"/>
      <c r="L124" s="29"/>
    </row>
    <row r="125" spans="2:12" s="1" customFormat="1" ht="12" customHeight="1">
      <c r="B125" s="29"/>
      <c r="C125" s="26" t="s">
        <v>14</v>
      </c>
      <c r="L125" s="29"/>
    </row>
    <row r="126" spans="2:12" s="1" customFormat="1" ht="16.5" customHeight="1">
      <c r="B126" s="29"/>
      <c r="E126" s="233" t="str">
        <f>E7</f>
        <v>Rehabilitačně-relaxační zahrada Nemocnice Strakonice, a.s.</v>
      </c>
      <c r="F126" s="234"/>
      <c r="G126" s="234"/>
      <c r="H126" s="234"/>
      <c r="L126" s="29"/>
    </row>
    <row r="127" spans="2:12" s="1" customFormat="1" ht="12" customHeight="1">
      <c r="B127" s="29"/>
      <c r="C127" s="26" t="s">
        <v>112</v>
      </c>
      <c r="L127" s="29"/>
    </row>
    <row r="128" spans="2:12" s="1" customFormat="1" ht="16.5" customHeight="1">
      <c r="B128" s="29"/>
      <c r="E128" s="223" t="str">
        <f>E9</f>
        <v>SO 03 - Vegetační úpravy</v>
      </c>
      <c r="F128" s="232"/>
      <c r="G128" s="232"/>
      <c r="H128" s="232"/>
      <c r="L128" s="29"/>
    </row>
    <row r="129" spans="2:65" s="1" customFormat="1" ht="7" customHeight="1">
      <c r="B129" s="29"/>
      <c r="L129" s="29"/>
    </row>
    <row r="130" spans="2:65" s="1" customFormat="1" ht="12" customHeight="1">
      <c r="B130" s="29"/>
      <c r="C130" s="26" t="s">
        <v>18</v>
      </c>
      <c r="F130" s="24" t="str">
        <f>F12</f>
        <v>Strakonice</v>
      </c>
      <c r="I130" s="26" t="s">
        <v>20</v>
      </c>
      <c r="J130" s="49" t="str">
        <f>IF(J12="","",J12)</f>
        <v>20. 11. 2022</v>
      </c>
      <c r="L130" s="29"/>
    </row>
    <row r="131" spans="2:65" s="1" customFormat="1" ht="7" customHeight="1">
      <c r="B131" s="29"/>
      <c r="L131" s="29"/>
    </row>
    <row r="132" spans="2:65" s="1" customFormat="1" ht="40.15" customHeight="1">
      <c r="B132" s="29"/>
      <c r="C132" s="26" t="s">
        <v>22</v>
      </c>
      <c r="F132" s="24" t="str">
        <f>E15</f>
        <v>Nemocnice Strakonice,a.s., Radomyšlská 336, 386 29</v>
      </c>
      <c r="I132" s="26" t="s">
        <v>30</v>
      </c>
      <c r="J132" s="27" t="str">
        <f>E21</f>
        <v>Atelier Gaia - L. Langová, Polská 4, 669 02 Znojmo</v>
      </c>
      <c r="L132" s="29"/>
    </row>
    <row r="133" spans="2:65" s="1" customFormat="1" ht="25.75" customHeight="1">
      <c r="B133" s="29"/>
      <c r="C133" s="26" t="s">
        <v>28</v>
      </c>
      <c r="F133" s="24" t="str">
        <f>IF(E18="","",E18)</f>
        <v xml:space="preserve"> </v>
      </c>
      <c r="I133" s="26" t="s">
        <v>35</v>
      </c>
      <c r="J133" s="27" t="str">
        <f>E24</f>
        <v>Ing. Jaromír Skoupil, Ph.D.</v>
      </c>
      <c r="L133" s="29"/>
    </row>
    <row r="134" spans="2:65" s="1" customFormat="1" ht="10.4" customHeight="1">
      <c r="B134" s="29"/>
      <c r="L134" s="29"/>
    </row>
    <row r="135" spans="2:65" s="10" customFormat="1" ht="29.25" customHeight="1">
      <c r="B135" s="113"/>
      <c r="C135" s="114" t="s">
        <v>125</v>
      </c>
      <c r="D135" s="115" t="s">
        <v>63</v>
      </c>
      <c r="E135" s="115" t="s">
        <v>59</v>
      </c>
      <c r="F135" s="115" t="s">
        <v>60</v>
      </c>
      <c r="G135" s="115" t="s">
        <v>126</v>
      </c>
      <c r="H135" s="115" t="s">
        <v>127</v>
      </c>
      <c r="I135" s="115" t="s">
        <v>128</v>
      </c>
      <c r="J135" s="116" t="s">
        <v>119</v>
      </c>
      <c r="K135" s="117" t="s">
        <v>129</v>
      </c>
      <c r="L135" s="113"/>
      <c r="M135" s="56" t="s">
        <v>1</v>
      </c>
      <c r="N135" s="57" t="s">
        <v>42</v>
      </c>
      <c r="O135" s="57" t="s">
        <v>130</v>
      </c>
      <c r="P135" s="57" t="s">
        <v>131</v>
      </c>
      <c r="Q135" s="57" t="s">
        <v>132</v>
      </c>
      <c r="R135" s="57" t="s">
        <v>133</v>
      </c>
      <c r="S135" s="57" t="s">
        <v>134</v>
      </c>
      <c r="T135" s="58" t="s">
        <v>135</v>
      </c>
    </row>
    <row r="136" spans="2:65" s="1" customFormat="1" ht="22.9" customHeight="1">
      <c r="B136" s="29"/>
      <c r="C136" s="61" t="s">
        <v>136</v>
      </c>
      <c r="J136" s="118">
        <f>BK136</f>
        <v>0</v>
      </c>
      <c r="L136" s="29"/>
      <c r="M136" s="59"/>
      <c r="N136" s="50"/>
      <c r="O136" s="50"/>
      <c r="P136" s="119">
        <f>P137</f>
        <v>4232.485627</v>
      </c>
      <c r="Q136" s="50"/>
      <c r="R136" s="119">
        <f>R137</f>
        <v>3.1281299999999996</v>
      </c>
      <c r="S136" s="50"/>
      <c r="T136" s="120">
        <f>T137</f>
        <v>0</v>
      </c>
      <c r="AT136" s="17" t="s">
        <v>77</v>
      </c>
      <c r="AU136" s="17" t="s">
        <v>121</v>
      </c>
      <c r="BK136" s="121">
        <f>BK137</f>
        <v>0</v>
      </c>
    </row>
    <row r="137" spans="2:65" s="11" customFormat="1" ht="25.9" customHeight="1">
      <c r="B137" s="122"/>
      <c r="D137" s="123" t="s">
        <v>77</v>
      </c>
      <c r="E137" s="124" t="s">
        <v>137</v>
      </c>
      <c r="F137" s="124" t="s">
        <v>137</v>
      </c>
      <c r="J137" s="125">
        <f>BK137</f>
        <v>0</v>
      </c>
      <c r="L137" s="122"/>
      <c r="M137" s="126"/>
      <c r="P137" s="127">
        <f>P138+P210+P240+P262+P282+P292+P309+P317+P334+P342+P354+P364+P372+P387</f>
        <v>4232.485627</v>
      </c>
      <c r="R137" s="127">
        <f>R138+R210+R240+R262+R282+R292+R309+R317+R334+R342+R354+R364+R372+R387</f>
        <v>3.1281299999999996</v>
      </c>
      <c r="T137" s="128">
        <f>T138+T210+T240+T262+T282+T292+T309+T317+T334+T342+T354+T364+T372+T387</f>
        <v>0</v>
      </c>
      <c r="AR137" s="123" t="s">
        <v>86</v>
      </c>
      <c r="AT137" s="129" t="s">
        <v>77</v>
      </c>
      <c r="AU137" s="129" t="s">
        <v>78</v>
      </c>
      <c r="AY137" s="123" t="s">
        <v>139</v>
      </c>
      <c r="BK137" s="130">
        <f>BK138+BK210+BK240+BK262+BK282+BK292+BK309+BK317+BK334+BK342+BK354+BK364+BK372+BK387</f>
        <v>0</v>
      </c>
    </row>
    <row r="138" spans="2:65" s="11" customFormat="1" ht="22.9" customHeight="1">
      <c r="B138" s="122"/>
      <c r="D138" s="123" t="s">
        <v>77</v>
      </c>
      <c r="E138" s="131" t="s">
        <v>739</v>
      </c>
      <c r="F138" s="131" t="s">
        <v>740</v>
      </c>
      <c r="J138" s="132">
        <f>BK138</f>
        <v>0</v>
      </c>
      <c r="L138" s="122"/>
      <c r="M138" s="126"/>
      <c r="P138" s="127">
        <f>P139+P174+P207</f>
        <v>264.19279999999998</v>
      </c>
      <c r="R138" s="127">
        <f>R139+R174+R207</f>
        <v>5.5799999999999999E-3</v>
      </c>
      <c r="T138" s="128">
        <f>T139+T174+T207</f>
        <v>0</v>
      </c>
      <c r="AR138" s="123" t="s">
        <v>86</v>
      </c>
      <c r="AT138" s="129" t="s">
        <v>77</v>
      </c>
      <c r="AU138" s="129" t="s">
        <v>86</v>
      </c>
      <c r="AY138" s="123" t="s">
        <v>139</v>
      </c>
      <c r="BK138" s="130">
        <f>BK139+BK174+BK207</f>
        <v>0</v>
      </c>
    </row>
    <row r="139" spans="2:65" s="11" customFormat="1" ht="20.9" customHeight="1">
      <c r="B139" s="122"/>
      <c r="D139" s="123" t="s">
        <v>77</v>
      </c>
      <c r="E139" s="131" t="s">
        <v>741</v>
      </c>
      <c r="F139" s="131" t="s">
        <v>742</v>
      </c>
      <c r="J139" s="132">
        <f>BK139</f>
        <v>0</v>
      </c>
      <c r="L139" s="122"/>
      <c r="M139" s="126"/>
      <c r="P139" s="127">
        <f>SUM(P140:P173)</f>
        <v>141.64279999999999</v>
      </c>
      <c r="R139" s="127">
        <f>SUM(R140:R173)</f>
        <v>4.6800000000000001E-3</v>
      </c>
      <c r="T139" s="128">
        <f>SUM(T140:T173)</f>
        <v>0</v>
      </c>
      <c r="AR139" s="123" t="s">
        <v>86</v>
      </c>
      <c r="AT139" s="129" t="s">
        <v>77</v>
      </c>
      <c r="AU139" s="129" t="s">
        <v>88</v>
      </c>
      <c r="AY139" s="123" t="s">
        <v>139</v>
      </c>
      <c r="BK139" s="130">
        <f>SUM(BK140:BK173)</f>
        <v>0</v>
      </c>
    </row>
    <row r="140" spans="2:65" s="1" customFormat="1" ht="44.25" customHeight="1">
      <c r="B140" s="133"/>
      <c r="C140" s="134" t="s">
        <v>86</v>
      </c>
      <c r="D140" s="134" t="s">
        <v>141</v>
      </c>
      <c r="E140" s="135" t="s">
        <v>743</v>
      </c>
      <c r="F140" s="136" t="s">
        <v>744</v>
      </c>
      <c r="G140" s="137" t="s">
        <v>388</v>
      </c>
      <c r="H140" s="138">
        <v>26</v>
      </c>
      <c r="I140" s="139"/>
      <c r="J140" s="139">
        <f>ROUND(I140*H140,2)</f>
        <v>0</v>
      </c>
      <c r="K140" s="140"/>
      <c r="L140" s="29"/>
      <c r="M140" s="141" t="s">
        <v>1</v>
      </c>
      <c r="N140" s="142" t="s">
        <v>43</v>
      </c>
      <c r="O140" s="143">
        <v>1.615</v>
      </c>
      <c r="P140" s="143">
        <f>O140*H140</f>
        <v>41.99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145</v>
      </c>
      <c r="AT140" s="145" t="s">
        <v>141</v>
      </c>
      <c r="AU140" s="145" t="s">
        <v>158</v>
      </c>
      <c r="AY140" s="17" t="s">
        <v>139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145</v>
      </c>
      <c r="BM140" s="145" t="s">
        <v>745</v>
      </c>
    </row>
    <row r="141" spans="2:65" s="1" customFormat="1" ht="37.9" customHeight="1">
      <c r="B141" s="133"/>
      <c r="C141" s="134" t="s">
        <v>88</v>
      </c>
      <c r="D141" s="134" t="s">
        <v>141</v>
      </c>
      <c r="E141" s="135" t="s">
        <v>746</v>
      </c>
      <c r="F141" s="136" t="s">
        <v>747</v>
      </c>
      <c r="G141" s="137" t="s">
        <v>388</v>
      </c>
      <c r="H141" s="138">
        <v>26</v>
      </c>
      <c r="I141" s="139"/>
      <c r="J141" s="139">
        <f>ROUND(I141*H141,2)</f>
        <v>0</v>
      </c>
      <c r="K141" s="140"/>
      <c r="L141" s="29"/>
      <c r="M141" s="141" t="s">
        <v>1</v>
      </c>
      <c r="N141" s="142" t="s">
        <v>43</v>
      </c>
      <c r="O141" s="143">
        <v>0.747</v>
      </c>
      <c r="P141" s="143">
        <f>O141*H141</f>
        <v>19.422000000000001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145</v>
      </c>
      <c r="AT141" s="145" t="s">
        <v>141</v>
      </c>
      <c r="AU141" s="145" t="s">
        <v>158</v>
      </c>
      <c r="AY141" s="17" t="s">
        <v>139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86</v>
      </c>
      <c r="BK141" s="146">
        <f>ROUND(I141*H141,2)</f>
        <v>0</v>
      </c>
      <c r="BL141" s="17" t="s">
        <v>145</v>
      </c>
      <c r="BM141" s="145" t="s">
        <v>748</v>
      </c>
    </row>
    <row r="142" spans="2:65" s="1" customFormat="1" ht="16.5" customHeight="1">
      <c r="B142" s="133"/>
      <c r="C142" s="171" t="s">
        <v>158</v>
      </c>
      <c r="D142" s="171" t="s">
        <v>278</v>
      </c>
      <c r="E142" s="172" t="s">
        <v>749</v>
      </c>
      <c r="F142" s="173" t="s">
        <v>750</v>
      </c>
      <c r="G142" s="174" t="s">
        <v>751</v>
      </c>
      <c r="H142" s="175">
        <v>3.12</v>
      </c>
      <c r="I142" s="176"/>
      <c r="J142" s="176">
        <f>ROUND(I142*H142,2)</f>
        <v>0</v>
      </c>
      <c r="K142" s="177"/>
      <c r="L142" s="178"/>
      <c r="M142" s="179" t="s">
        <v>1</v>
      </c>
      <c r="N142" s="180" t="s">
        <v>43</v>
      </c>
      <c r="O142" s="143">
        <v>0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183</v>
      </c>
      <c r="AT142" s="145" t="s">
        <v>278</v>
      </c>
      <c r="AU142" s="145" t="s">
        <v>158</v>
      </c>
      <c r="AY142" s="17" t="s">
        <v>139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86</v>
      </c>
      <c r="BK142" s="146">
        <f>ROUND(I142*H142,2)</f>
        <v>0</v>
      </c>
      <c r="BL142" s="17" t="s">
        <v>145</v>
      </c>
      <c r="BM142" s="145" t="s">
        <v>752</v>
      </c>
    </row>
    <row r="143" spans="2:65" s="12" customFormat="1">
      <c r="B143" s="147"/>
      <c r="D143" s="148" t="s">
        <v>147</v>
      </c>
      <c r="E143" s="149" t="s">
        <v>1</v>
      </c>
      <c r="F143" s="150" t="s">
        <v>753</v>
      </c>
      <c r="H143" s="151">
        <v>3.12</v>
      </c>
      <c r="L143" s="147"/>
      <c r="M143" s="152"/>
      <c r="T143" s="153"/>
      <c r="AT143" s="149" t="s">
        <v>147</v>
      </c>
      <c r="AU143" s="149" t="s">
        <v>158</v>
      </c>
      <c r="AV143" s="12" t="s">
        <v>88</v>
      </c>
      <c r="AW143" s="12" t="s">
        <v>34</v>
      </c>
      <c r="AX143" s="12" t="s">
        <v>86</v>
      </c>
      <c r="AY143" s="149" t="s">
        <v>139</v>
      </c>
    </row>
    <row r="144" spans="2:65" s="1" customFormat="1" ht="16.5" customHeight="1">
      <c r="B144" s="133"/>
      <c r="C144" s="171" t="s">
        <v>145</v>
      </c>
      <c r="D144" s="171" t="s">
        <v>278</v>
      </c>
      <c r="E144" s="172" t="s">
        <v>754</v>
      </c>
      <c r="F144" s="173" t="s">
        <v>755</v>
      </c>
      <c r="G144" s="174" t="s">
        <v>196</v>
      </c>
      <c r="H144" s="175">
        <v>0.78</v>
      </c>
      <c r="I144" s="176"/>
      <c r="J144" s="176">
        <f>ROUND(I144*H144,2)</f>
        <v>0</v>
      </c>
      <c r="K144" s="177"/>
      <c r="L144" s="178"/>
      <c r="M144" s="179" t="s">
        <v>1</v>
      </c>
      <c r="N144" s="180" t="s">
        <v>43</v>
      </c>
      <c r="O144" s="143">
        <v>0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183</v>
      </c>
      <c r="AT144" s="145" t="s">
        <v>278</v>
      </c>
      <c r="AU144" s="145" t="s">
        <v>158</v>
      </c>
      <c r="AY144" s="17" t="s">
        <v>139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86</v>
      </c>
      <c r="BK144" s="146">
        <f>ROUND(I144*H144,2)</f>
        <v>0</v>
      </c>
      <c r="BL144" s="17" t="s">
        <v>145</v>
      </c>
      <c r="BM144" s="145" t="s">
        <v>756</v>
      </c>
    </row>
    <row r="145" spans="2:65" s="12" customFormat="1">
      <c r="B145" s="147"/>
      <c r="D145" s="148" t="s">
        <v>147</v>
      </c>
      <c r="E145" s="149" t="s">
        <v>1</v>
      </c>
      <c r="F145" s="150" t="s">
        <v>757</v>
      </c>
      <c r="H145" s="151">
        <v>0.78</v>
      </c>
      <c r="L145" s="147"/>
      <c r="M145" s="152"/>
      <c r="T145" s="153"/>
      <c r="AT145" s="149" t="s">
        <v>147</v>
      </c>
      <c r="AU145" s="149" t="s">
        <v>158</v>
      </c>
      <c r="AV145" s="12" t="s">
        <v>88</v>
      </c>
      <c r="AW145" s="12" t="s">
        <v>34</v>
      </c>
      <c r="AX145" s="12" t="s">
        <v>86</v>
      </c>
      <c r="AY145" s="149" t="s">
        <v>139</v>
      </c>
    </row>
    <row r="146" spans="2:65" s="1" customFormat="1" ht="24.25" customHeight="1">
      <c r="B146" s="133"/>
      <c r="C146" s="134" t="s">
        <v>168</v>
      </c>
      <c r="D146" s="134" t="s">
        <v>141</v>
      </c>
      <c r="E146" s="135" t="s">
        <v>758</v>
      </c>
      <c r="F146" s="136" t="s">
        <v>759</v>
      </c>
      <c r="G146" s="137" t="s">
        <v>388</v>
      </c>
      <c r="H146" s="138">
        <v>78</v>
      </c>
      <c r="I146" s="139"/>
      <c r="J146" s="139">
        <f>ROUND(I146*H146,2)</f>
        <v>0</v>
      </c>
      <c r="K146" s="140"/>
      <c r="L146" s="29"/>
      <c r="M146" s="141" t="s">
        <v>1</v>
      </c>
      <c r="N146" s="142" t="s">
        <v>43</v>
      </c>
      <c r="O146" s="143">
        <v>0.87</v>
      </c>
      <c r="P146" s="143">
        <f>O146*H146</f>
        <v>67.86</v>
      </c>
      <c r="Q146" s="143">
        <v>6.0000000000000002E-5</v>
      </c>
      <c r="R146" s="143">
        <f>Q146*H146</f>
        <v>4.6800000000000001E-3</v>
      </c>
      <c r="S146" s="143">
        <v>0</v>
      </c>
      <c r="T146" s="144">
        <f>S146*H146</f>
        <v>0</v>
      </c>
      <c r="AR146" s="145" t="s">
        <v>145</v>
      </c>
      <c r="AT146" s="145" t="s">
        <v>141</v>
      </c>
      <c r="AU146" s="145" t="s">
        <v>158</v>
      </c>
      <c r="AY146" s="17" t="s">
        <v>139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86</v>
      </c>
      <c r="BK146" s="146">
        <f>ROUND(I146*H146,2)</f>
        <v>0</v>
      </c>
      <c r="BL146" s="17" t="s">
        <v>145</v>
      </c>
      <c r="BM146" s="145" t="s">
        <v>760</v>
      </c>
    </row>
    <row r="147" spans="2:65" s="15" customFormat="1">
      <c r="B147" s="185"/>
      <c r="D147" s="148" t="s">
        <v>147</v>
      </c>
      <c r="E147" s="186" t="s">
        <v>1</v>
      </c>
      <c r="F147" s="187" t="s">
        <v>761</v>
      </c>
      <c r="H147" s="186" t="s">
        <v>1</v>
      </c>
      <c r="L147" s="185"/>
      <c r="M147" s="188"/>
      <c r="T147" s="189"/>
      <c r="AT147" s="186" t="s">
        <v>147</v>
      </c>
      <c r="AU147" s="186" t="s">
        <v>158</v>
      </c>
      <c r="AV147" s="15" t="s">
        <v>86</v>
      </c>
      <c r="AW147" s="15" t="s">
        <v>34</v>
      </c>
      <c r="AX147" s="15" t="s">
        <v>78</v>
      </c>
      <c r="AY147" s="186" t="s">
        <v>139</v>
      </c>
    </row>
    <row r="148" spans="2:65" s="12" customFormat="1">
      <c r="B148" s="147"/>
      <c r="D148" s="148" t="s">
        <v>147</v>
      </c>
      <c r="E148" s="149" t="s">
        <v>1</v>
      </c>
      <c r="F148" s="150" t="s">
        <v>762</v>
      </c>
      <c r="H148" s="151">
        <v>78</v>
      </c>
      <c r="L148" s="147"/>
      <c r="M148" s="152"/>
      <c r="T148" s="153"/>
      <c r="AT148" s="149" t="s">
        <v>147</v>
      </c>
      <c r="AU148" s="149" t="s">
        <v>158</v>
      </c>
      <c r="AV148" s="12" t="s">
        <v>88</v>
      </c>
      <c r="AW148" s="12" t="s">
        <v>34</v>
      </c>
      <c r="AX148" s="12" t="s">
        <v>86</v>
      </c>
      <c r="AY148" s="149" t="s">
        <v>139</v>
      </c>
    </row>
    <row r="149" spans="2:65" s="1" customFormat="1" ht="16.5" customHeight="1">
      <c r="B149" s="133"/>
      <c r="C149" s="171" t="s">
        <v>173</v>
      </c>
      <c r="D149" s="171" t="s">
        <v>278</v>
      </c>
      <c r="E149" s="172" t="s">
        <v>763</v>
      </c>
      <c r="F149" s="173" t="s">
        <v>764</v>
      </c>
      <c r="G149" s="174" t="s">
        <v>657</v>
      </c>
      <c r="H149" s="175">
        <v>78</v>
      </c>
      <c r="I149" s="176"/>
      <c r="J149" s="176">
        <f>ROUND(I149*H149,2)</f>
        <v>0</v>
      </c>
      <c r="K149" s="177"/>
      <c r="L149" s="178"/>
      <c r="M149" s="179" t="s">
        <v>1</v>
      </c>
      <c r="N149" s="180" t="s">
        <v>43</v>
      </c>
      <c r="O149" s="143">
        <v>0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183</v>
      </c>
      <c r="AT149" s="145" t="s">
        <v>278</v>
      </c>
      <c r="AU149" s="145" t="s">
        <v>158</v>
      </c>
      <c r="AY149" s="17" t="s">
        <v>139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145</v>
      </c>
      <c r="BM149" s="145" t="s">
        <v>765</v>
      </c>
    </row>
    <row r="150" spans="2:65" s="15" customFormat="1">
      <c r="B150" s="185"/>
      <c r="D150" s="148" t="s">
        <v>147</v>
      </c>
      <c r="E150" s="186" t="s">
        <v>1</v>
      </c>
      <c r="F150" s="187" t="s">
        <v>761</v>
      </c>
      <c r="H150" s="186" t="s">
        <v>1</v>
      </c>
      <c r="L150" s="185"/>
      <c r="M150" s="188"/>
      <c r="T150" s="189"/>
      <c r="AT150" s="186" t="s">
        <v>147</v>
      </c>
      <c r="AU150" s="186" t="s">
        <v>158</v>
      </c>
      <c r="AV150" s="15" t="s">
        <v>86</v>
      </c>
      <c r="AW150" s="15" t="s">
        <v>34</v>
      </c>
      <c r="AX150" s="15" t="s">
        <v>78</v>
      </c>
      <c r="AY150" s="186" t="s">
        <v>139</v>
      </c>
    </row>
    <row r="151" spans="2:65" s="15" customFormat="1">
      <c r="B151" s="185"/>
      <c r="D151" s="148" t="s">
        <v>147</v>
      </c>
      <c r="E151" s="186" t="s">
        <v>1</v>
      </c>
      <c r="F151" s="187" t="s">
        <v>766</v>
      </c>
      <c r="H151" s="186" t="s">
        <v>1</v>
      </c>
      <c r="L151" s="185"/>
      <c r="M151" s="188"/>
      <c r="T151" s="189"/>
      <c r="AT151" s="186" t="s">
        <v>147</v>
      </c>
      <c r="AU151" s="186" t="s">
        <v>158</v>
      </c>
      <c r="AV151" s="15" t="s">
        <v>86</v>
      </c>
      <c r="AW151" s="15" t="s">
        <v>34</v>
      </c>
      <c r="AX151" s="15" t="s">
        <v>78</v>
      </c>
      <c r="AY151" s="186" t="s">
        <v>139</v>
      </c>
    </row>
    <row r="152" spans="2:65" s="12" customFormat="1">
      <c r="B152" s="147"/>
      <c r="D152" s="148" t="s">
        <v>147</v>
      </c>
      <c r="E152" s="149" t="s">
        <v>1</v>
      </c>
      <c r="F152" s="150" t="s">
        <v>762</v>
      </c>
      <c r="H152" s="151">
        <v>78</v>
      </c>
      <c r="L152" s="147"/>
      <c r="M152" s="152"/>
      <c r="T152" s="153"/>
      <c r="AT152" s="149" t="s">
        <v>147</v>
      </c>
      <c r="AU152" s="149" t="s">
        <v>158</v>
      </c>
      <c r="AV152" s="12" t="s">
        <v>88</v>
      </c>
      <c r="AW152" s="12" t="s">
        <v>34</v>
      </c>
      <c r="AX152" s="12" t="s">
        <v>86</v>
      </c>
      <c r="AY152" s="149" t="s">
        <v>139</v>
      </c>
    </row>
    <row r="153" spans="2:65" s="1" customFormat="1" ht="16.5" customHeight="1">
      <c r="B153" s="133"/>
      <c r="C153" s="171" t="s">
        <v>178</v>
      </c>
      <c r="D153" s="171" t="s">
        <v>278</v>
      </c>
      <c r="E153" s="172" t="s">
        <v>767</v>
      </c>
      <c r="F153" s="173" t="s">
        <v>768</v>
      </c>
      <c r="G153" s="174" t="s">
        <v>657</v>
      </c>
      <c r="H153" s="175">
        <v>78</v>
      </c>
      <c r="I153" s="176"/>
      <c r="J153" s="176">
        <f>ROUND(I153*H153,2)</f>
        <v>0</v>
      </c>
      <c r="K153" s="177"/>
      <c r="L153" s="178"/>
      <c r="M153" s="179" t="s">
        <v>1</v>
      </c>
      <c r="N153" s="180" t="s">
        <v>43</v>
      </c>
      <c r="O153" s="143">
        <v>0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183</v>
      </c>
      <c r="AT153" s="145" t="s">
        <v>278</v>
      </c>
      <c r="AU153" s="145" t="s">
        <v>158</v>
      </c>
      <c r="AY153" s="17" t="s">
        <v>139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86</v>
      </c>
      <c r="BK153" s="146">
        <f>ROUND(I153*H153,2)</f>
        <v>0</v>
      </c>
      <c r="BL153" s="17" t="s">
        <v>145</v>
      </c>
      <c r="BM153" s="145" t="s">
        <v>769</v>
      </c>
    </row>
    <row r="154" spans="2:65" s="15" customFormat="1">
      <c r="B154" s="185"/>
      <c r="D154" s="148" t="s">
        <v>147</v>
      </c>
      <c r="E154" s="186" t="s">
        <v>1</v>
      </c>
      <c r="F154" s="187" t="s">
        <v>761</v>
      </c>
      <c r="H154" s="186" t="s">
        <v>1</v>
      </c>
      <c r="L154" s="185"/>
      <c r="M154" s="188"/>
      <c r="T154" s="189"/>
      <c r="AT154" s="186" t="s">
        <v>147</v>
      </c>
      <c r="AU154" s="186" t="s">
        <v>158</v>
      </c>
      <c r="AV154" s="15" t="s">
        <v>86</v>
      </c>
      <c r="AW154" s="15" t="s">
        <v>34</v>
      </c>
      <c r="AX154" s="15" t="s">
        <v>78</v>
      </c>
      <c r="AY154" s="186" t="s">
        <v>139</v>
      </c>
    </row>
    <row r="155" spans="2:65" s="15" customFormat="1">
      <c r="B155" s="185"/>
      <c r="D155" s="148" t="s">
        <v>147</v>
      </c>
      <c r="E155" s="186" t="s">
        <v>1</v>
      </c>
      <c r="F155" s="187" t="s">
        <v>766</v>
      </c>
      <c r="H155" s="186" t="s">
        <v>1</v>
      </c>
      <c r="L155" s="185"/>
      <c r="M155" s="188"/>
      <c r="T155" s="189"/>
      <c r="AT155" s="186" t="s">
        <v>147</v>
      </c>
      <c r="AU155" s="186" t="s">
        <v>158</v>
      </c>
      <c r="AV155" s="15" t="s">
        <v>86</v>
      </c>
      <c r="AW155" s="15" t="s">
        <v>34</v>
      </c>
      <c r="AX155" s="15" t="s">
        <v>78</v>
      </c>
      <c r="AY155" s="186" t="s">
        <v>139</v>
      </c>
    </row>
    <row r="156" spans="2:65" s="12" customFormat="1">
      <c r="B156" s="147"/>
      <c r="D156" s="148" t="s">
        <v>147</v>
      </c>
      <c r="E156" s="149" t="s">
        <v>1</v>
      </c>
      <c r="F156" s="150" t="s">
        <v>762</v>
      </c>
      <c r="H156" s="151">
        <v>78</v>
      </c>
      <c r="L156" s="147"/>
      <c r="M156" s="152"/>
      <c r="T156" s="153"/>
      <c r="AT156" s="149" t="s">
        <v>147</v>
      </c>
      <c r="AU156" s="149" t="s">
        <v>158</v>
      </c>
      <c r="AV156" s="12" t="s">
        <v>88</v>
      </c>
      <c r="AW156" s="12" t="s">
        <v>34</v>
      </c>
      <c r="AX156" s="12" t="s">
        <v>86</v>
      </c>
      <c r="AY156" s="149" t="s">
        <v>139</v>
      </c>
    </row>
    <row r="157" spans="2:65" s="1" customFormat="1" ht="16.5" customHeight="1">
      <c r="B157" s="133"/>
      <c r="C157" s="171" t="s">
        <v>183</v>
      </c>
      <c r="D157" s="171" t="s">
        <v>278</v>
      </c>
      <c r="E157" s="172" t="s">
        <v>770</v>
      </c>
      <c r="F157" s="173" t="s">
        <v>771</v>
      </c>
      <c r="G157" s="174" t="s">
        <v>295</v>
      </c>
      <c r="H157" s="175">
        <v>39</v>
      </c>
      <c r="I157" s="176"/>
      <c r="J157" s="176">
        <f>ROUND(I157*H157,2)</f>
        <v>0</v>
      </c>
      <c r="K157" s="177"/>
      <c r="L157" s="178"/>
      <c r="M157" s="179" t="s">
        <v>1</v>
      </c>
      <c r="N157" s="180" t="s">
        <v>43</v>
      </c>
      <c r="O157" s="143">
        <v>0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183</v>
      </c>
      <c r="AT157" s="145" t="s">
        <v>278</v>
      </c>
      <c r="AU157" s="145" t="s">
        <v>158</v>
      </c>
      <c r="AY157" s="17" t="s">
        <v>139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86</v>
      </c>
      <c r="BK157" s="146">
        <f>ROUND(I157*H157,2)</f>
        <v>0</v>
      </c>
      <c r="BL157" s="17" t="s">
        <v>145</v>
      </c>
      <c r="BM157" s="145" t="s">
        <v>772</v>
      </c>
    </row>
    <row r="158" spans="2:65" s="15" customFormat="1">
      <c r="B158" s="185"/>
      <c r="D158" s="148" t="s">
        <v>147</v>
      </c>
      <c r="E158" s="186" t="s">
        <v>1</v>
      </c>
      <c r="F158" s="187" t="s">
        <v>761</v>
      </c>
      <c r="H158" s="186" t="s">
        <v>1</v>
      </c>
      <c r="L158" s="185"/>
      <c r="M158" s="188"/>
      <c r="T158" s="189"/>
      <c r="AT158" s="186" t="s">
        <v>147</v>
      </c>
      <c r="AU158" s="186" t="s">
        <v>158</v>
      </c>
      <c r="AV158" s="15" t="s">
        <v>86</v>
      </c>
      <c r="AW158" s="15" t="s">
        <v>34</v>
      </c>
      <c r="AX158" s="15" t="s">
        <v>78</v>
      </c>
      <c r="AY158" s="186" t="s">
        <v>139</v>
      </c>
    </row>
    <row r="159" spans="2:65" s="15" customFormat="1">
      <c r="B159" s="185"/>
      <c r="D159" s="148" t="s">
        <v>147</v>
      </c>
      <c r="E159" s="186" t="s">
        <v>1</v>
      </c>
      <c r="F159" s="187" t="s">
        <v>773</v>
      </c>
      <c r="H159" s="186" t="s">
        <v>1</v>
      </c>
      <c r="L159" s="185"/>
      <c r="M159" s="188"/>
      <c r="T159" s="189"/>
      <c r="AT159" s="186" t="s">
        <v>147</v>
      </c>
      <c r="AU159" s="186" t="s">
        <v>158</v>
      </c>
      <c r="AV159" s="15" t="s">
        <v>86</v>
      </c>
      <c r="AW159" s="15" t="s">
        <v>34</v>
      </c>
      <c r="AX159" s="15" t="s">
        <v>78</v>
      </c>
      <c r="AY159" s="186" t="s">
        <v>139</v>
      </c>
    </row>
    <row r="160" spans="2:65" s="12" customFormat="1">
      <c r="B160" s="147"/>
      <c r="D160" s="148" t="s">
        <v>147</v>
      </c>
      <c r="E160" s="149" t="s">
        <v>1</v>
      </c>
      <c r="F160" s="150" t="s">
        <v>774</v>
      </c>
      <c r="H160" s="151">
        <v>39</v>
      </c>
      <c r="L160" s="147"/>
      <c r="M160" s="152"/>
      <c r="T160" s="153"/>
      <c r="AT160" s="149" t="s">
        <v>147</v>
      </c>
      <c r="AU160" s="149" t="s">
        <v>158</v>
      </c>
      <c r="AV160" s="12" t="s">
        <v>88</v>
      </c>
      <c r="AW160" s="12" t="s">
        <v>34</v>
      </c>
      <c r="AX160" s="12" t="s">
        <v>86</v>
      </c>
      <c r="AY160" s="149" t="s">
        <v>139</v>
      </c>
    </row>
    <row r="161" spans="2:65" s="1" customFormat="1" ht="24.25" customHeight="1">
      <c r="B161" s="133"/>
      <c r="C161" s="134" t="s">
        <v>188</v>
      </c>
      <c r="D161" s="134" t="s">
        <v>141</v>
      </c>
      <c r="E161" s="135" t="s">
        <v>775</v>
      </c>
      <c r="F161" s="136" t="s">
        <v>776</v>
      </c>
      <c r="G161" s="137" t="s">
        <v>388</v>
      </c>
      <c r="H161" s="138">
        <v>26</v>
      </c>
      <c r="I161" s="139"/>
      <c r="J161" s="139">
        <f>ROUND(I161*H161,2)</f>
        <v>0</v>
      </c>
      <c r="K161" s="140"/>
      <c r="L161" s="29"/>
      <c r="M161" s="141" t="s">
        <v>1</v>
      </c>
      <c r="N161" s="142" t="s">
        <v>43</v>
      </c>
      <c r="O161" s="143">
        <v>0.187</v>
      </c>
      <c r="P161" s="143">
        <f>O161*H161</f>
        <v>4.8620000000000001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145</v>
      </c>
      <c r="AT161" s="145" t="s">
        <v>141</v>
      </c>
      <c r="AU161" s="145" t="s">
        <v>158</v>
      </c>
      <c r="AY161" s="17" t="s">
        <v>139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86</v>
      </c>
      <c r="BK161" s="146">
        <f>ROUND(I161*H161,2)</f>
        <v>0</v>
      </c>
      <c r="BL161" s="17" t="s">
        <v>145</v>
      </c>
      <c r="BM161" s="145" t="s">
        <v>777</v>
      </c>
    </row>
    <row r="162" spans="2:65" s="1" customFormat="1" ht="16.5" customHeight="1">
      <c r="B162" s="133"/>
      <c r="C162" s="134" t="s">
        <v>193</v>
      </c>
      <c r="D162" s="134" t="s">
        <v>141</v>
      </c>
      <c r="E162" s="135" t="s">
        <v>778</v>
      </c>
      <c r="F162" s="136" t="s">
        <v>779</v>
      </c>
      <c r="G162" s="137" t="s">
        <v>657</v>
      </c>
      <c r="H162" s="138">
        <v>26</v>
      </c>
      <c r="I162" s="139"/>
      <c r="J162" s="139">
        <f>ROUND(I162*H162,2)</f>
        <v>0</v>
      </c>
      <c r="K162" s="140"/>
      <c r="L162" s="29"/>
      <c r="M162" s="141" t="s">
        <v>1</v>
      </c>
      <c r="N162" s="142" t="s">
        <v>43</v>
      </c>
      <c r="O162" s="143">
        <v>0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145</v>
      </c>
      <c r="AT162" s="145" t="s">
        <v>141</v>
      </c>
      <c r="AU162" s="145" t="s">
        <v>158</v>
      </c>
      <c r="AY162" s="17" t="s">
        <v>139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86</v>
      </c>
      <c r="BK162" s="146">
        <f>ROUND(I162*H162,2)</f>
        <v>0</v>
      </c>
      <c r="BL162" s="17" t="s">
        <v>145</v>
      </c>
      <c r="BM162" s="145" t="s">
        <v>780</v>
      </c>
    </row>
    <row r="163" spans="2:65" s="1" customFormat="1" ht="16.5" customHeight="1">
      <c r="B163" s="133"/>
      <c r="C163" s="171" t="s">
        <v>199</v>
      </c>
      <c r="D163" s="171" t="s">
        <v>278</v>
      </c>
      <c r="E163" s="172" t="s">
        <v>781</v>
      </c>
      <c r="F163" s="173" t="s">
        <v>782</v>
      </c>
      <c r="G163" s="174" t="s">
        <v>783</v>
      </c>
      <c r="H163" s="175">
        <v>1.716</v>
      </c>
      <c r="I163" s="176"/>
      <c r="J163" s="176">
        <f>ROUND(I163*H163,2)</f>
        <v>0</v>
      </c>
      <c r="K163" s="177"/>
      <c r="L163" s="178"/>
      <c r="M163" s="179" t="s">
        <v>1</v>
      </c>
      <c r="N163" s="180" t="s">
        <v>43</v>
      </c>
      <c r="O163" s="143">
        <v>0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183</v>
      </c>
      <c r="AT163" s="145" t="s">
        <v>278</v>
      </c>
      <c r="AU163" s="145" t="s">
        <v>158</v>
      </c>
      <c r="AY163" s="17" t="s">
        <v>139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86</v>
      </c>
      <c r="BK163" s="146">
        <f>ROUND(I163*H163,2)</f>
        <v>0</v>
      </c>
      <c r="BL163" s="17" t="s">
        <v>145</v>
      </c>
      <c r="BM163" s="145" t="s">
        <v>784</v>
      </c>
    </row>
    <row r="164" spans="2:65" s="12" customFormat="1">
      <c r="B164" s="147"/>
      <c r="D164" s="148" t="s">
        <v>147</v>
      </c>
      <c r="E164" s="149" t="s">
        <v>1</v>
      </c>
      <c r="F164" s="150" t="s">
        <v>785</v>
      </c>
      <c r="H164" s="151">
        <v>1.716</v>
      </c>
      <c r="L164" s="147"/>
      <c r="M164" s="152"/>
      <c r="T164" s="153"/>
      <c r="AT164" s="149" t="s">
        <v>147</v>
      </c>
      <c r="AU164" s="149" t="s">
        <v>158</v>
      </c>
      <c r="AV164" s="12" t="s">
        <v>88</v>
      </c>
      <c r="AW164" s="12" t="s">
        <v>34</v>
      </c>
      <c r="AX164" s="12" t="s">
        <v>86</v>
      </c>
      <c r="AY164" s="149" t="s">
        <v>139</v>
      </c>
    </row>
    <row r="165" spans="2:65" s="1" customFormat="1" ht="16.5" customHeight="1">
      <c r="B165" s="133"/>
      <c r="C165" s="171" t="s">
        <v>204</v>
      </c>
      <c r="D165" s="171" t="s">
        <v>278</v>
      </c>
      <c r="E165" s="172" t="s">
        <v>786</v>
      </c>
      <c r="F165" s="173" t="s">
        <v>782</v>
      </c>
      <c r="G165" s="174" t="s">
        <v>751</v>
      </c>
      <c r="H165" s="175">
        <v>9.7240000000000002</v>
      </c>
      <c r="I165" s="176"/>
      <c r="J165" s="176">
        <f>ROUND(I165*H165,2)</f>
        <v>0</v>
      </c>
      <c r="K165" s="177"/>
      <c r="L165" s="178"/>
      <c r="M165" s="179" t="s">
        <v>1</v>
      </c>
      <c r="N165" s="180" t="s">
        <v>43</v>
      </c>
      <c r="O165" s="143">
        <v>0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183</v>
      </c>
      <c r="AT165" s="145" t="s">
        <v>278</v>
      </c>
      <c r="AU165" s="145" t="s">
        <v>158</v>
      </c>
      <c r="AY165" s="17" t="s">
        <v>139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86</v>
      </c>
      <c r="BK165" s="146">
        <f>ROUND(I165*H165,2)</f>
        <v>0</v>
      </c>
      <c r="BL165" s="17" t="s">
        <v>145</v>
      </c>
      <c r="BM165" s="145" t="s">
        <v>787</v>
      </c>
    </row>
    <row r="166" spans="2:65" s="12" customFormat="1">
      <c r="B166" s="147"/>
      <c r="D166" s="148" t="s">
        <v>147</v>
      </c>
      <c r="E166" s="149" t="s">
        <v>1</v>
      </c>
      <c r="F166" s="150" t="s">
        <v>788</v>
      </c>
      <c r="H166" s="151">
        <v>9.7240000000000002</v>
      </c>
      <c r="L166" s="147"/>
      <c r="M166" s="152"/>
      <c r="T166" s="153"/>
      <c r="AT166" s="149" t="s">
        <v>147</v>
      </c>
      <c r="AU166" s="149" t="s">
        <v>158</v>
      </c>
      <c r="AV166" s="12" t="s">
        <v>88</v>
      </c>
      <c r="AW166" s="12" t="s">
        <v>34</v>
      </c>
      <c r="AX166" s="12" t="s">
        <v>86</v>
      </c>
      <c r="AY166" s="149" t="s">
        <v>139</v>
      </c>
    </row>
    <row r="167" spans="2:65" s="1" customFormat="1" ht="16.5" customHeight="1">
      <c r="B167" s="133"/>
      <c r="C167" s="134" t="s">
        <v>209</v>
      </c>
      <c r="D167" s="134" t="s">
        <v>141</v>
      </c>
      <c r="E167" s="135" t="s">
        <v>789</v>
      </c>
      <c r="F167" s="136" t="s">
        <v>790</v>
      </c>
      <c r="G167" s="137" t="s">
        <v>388</v>
      </c>
      <c r="H167" s="138">
        <v>26</v>
      </c>
      <c r="I167" s="139"/>
      <c r="J167" s="139">
        <f>ROUND(I167*H167,2)</f>
        <v>0</v>
      </c>
      <c r="K167" s="140"/>
      <c r="L167" s="29"/>
      <c r="M167" s="141" t="s">
        <v>1</v>
      </c>
      <c r="N167" s="142" t="s">
        <v>43</v>
      </c>
      <c r="O167" s="143">
        <v>0.16400000000000001</v>
      </c>
      <c r="P167" s="143">
        <f>O167*H167</f>
        <v>4.2640000000000002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145</v>
      </c>
      <c r="AT167" s="145" t="s">
        <v>141</v>
      </c>
      <c r="AU167" s="145" t="s">
        <v>158</v>
      </c>
      <c r="AY167" s="17" t="s">
        <v>139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145</v>
      </c>
      <c r="BM167" s="145" t="s">
        <v>791</v>
      </c>
    </row>
    <row r="168" spans="2:65" s="1" customFormat="1" ht="16.5" customHeight="1">
      <c r="B168" s="133"/>
      <c r="C168" s="134" t="s">
        <v>213</v>
      </c>
      <c r="D168" s="134" t="s">
        <v>141</v>
      </c>
      <c r="E168" s="135" t="s">
        <v>792</v>
      </c>
      <c r="F168" s="136" t="s">
        <v>793</v>
      </c>
      <c r="G168" s="137" t="s">
        <v>154</v>
      </c>
      <c r="H168" s="138">
        <v>1.56</v>
      </c>
      <c r="I168" s="139"/>
      <c r="J168" s="139">
        <f>ROUND(I168*H168,2)</f>
        <v>0</v>
      </c>
      <c r="K168" s="140"/>
      <c r="L168" s="29"/>
      <c r="M168" s="141" t="s">
        <v>1</v>
      </c>
      <c r="N168" s="142" t="s">
        <v>43</v>
      </c>
      <c r="O168" s="143">
        <v>1.196</v>
      </c>
      <c r="P168" s="143">
        <f>O168*H168</f>
        <v>1.8657600000000001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145</v>
      </c>
      <c r="AT168" s="145" t="s">
        <v>141</v>
      </c>
      <c r="AU168" s="145" t="s">
        <v>158</v>
      </c>
      <c r="AY168" s="17" t="s">
        <v>139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86</v>
      </c>
      <c r="BK168" s="146">
        <f>ROUND(I168*H168,2)</f>
        <v>0</v>
      </c>
      <c r="BL168" s="17" t="s">
        <v>145</v>
      </c>
      <c r="BM168" s="145" t="s">
        <v>794</v>
      </c>
    </row>
    <row r="169" spans="2:65" s="15" customFormat="1">
      <c r="B169" s="185"/>
      <c r="D169" s="148" t="s">
        <v>147</v>
      </c>
      <c r="E169" s="186" t="s">
        <v>1</v>
      </c>
      <c r="F169" s="187" t="s">
        <v>761</v>
      </c>
      <c r="H169" s="186" t="s">
        <v>1</v>
      </c>
      <c r="L169" s="185"/>
      <c r="M169" s="188"/>
      <c r="T169" s="189"/>
      <c r="AT169" s="186" t="s">
        <v>147</v>
      </c>
      <c r="AU169" s="186" t="s">
        <v>158</v>
      </c>
      <c r="AV169" s="15" t="s">
        <v>86</v>
      </c>
      <c r="AW169" s="15" t="s">
        <v>34</v>
      </c>
      <c r="AX169" s="15" t="s">
        <v>78</v>
      </c>
      <c r="AY169" s="186" t="s">
        <v>139</v>
      </c>
    </row>
    <row r="170" spans="2:65" s="15" customFormat="1">
      <c r="B170" s="185"/>
      <c r="D170" s="148" t="s">
        <v>147</v>
      </c>
      <c r="E170" s="186" t="s">
        <v>1</v>
      </c>
      <c r="F170" s="187" t="s">
        <v>795</v>
      </c>
      <c r="H170" s="186" t="s">
        <v>1</v>
      </c>
      <c r="L170" s="185"/>
      <c r="M170" s="188"/>
      <c r="T170" s="189"/>
      <c r="AT170" s="186" t="s">
        <v>147</v>
      </c>
      <c r="AU170" s="186" t="s">
        <v>158</v>
      </c>
      <c r="AV170" s="15" t="s">
        <v>86</v>
      </c>
      <c r="AW170" s="15" t="s">
        <v>34</v>
      </c>
      <c r="AX170" s="15" t="s">
        <v>78</v>
      </c>
      <c r="AY170" s="186" t="s">
        <v>139</v>
      </c>
    </row>
    <row r="171" spans="2:65" s="12" customFormat="1">
      <c r="B171" s="147"/>
      <c r="D171" s="148" t="s">
        <v>147</v>
      </c>
      <c r="E171" s="149" t="s">
        <v>1</v>
      </c>
      <c r="F171" s="150" t="s">
        <v>796</v>
      </c>
      <c r="H171" s="151">
        <v>1.56</v>
      </c>
      <c r="L171" s="147"/>
      <c r="M171" s="152"/>
      <c r="T171" s="153"/>
      <c r="AT171" s="149" t="s">
        <v>147</v>
      </c>
      <c r="AU171" s="149" t="s">
        <v>158</v>
      </c>
      <c r="AV171" s="12" t="s">
        <v>88</v>
      </c>
      <c r="AW171" s="12" t="s">
        <v>34</v>
      </c>
      <c r="AX171" s="12" t="s">
        <v>86</v>
      </c>
      <c r="AY171" s="149" t="s">
        <v>139</v>
      </c>
    </row>
    <row r="172" spans="2:65" s="1" customFormat="1" ht="21.75" customHeight="1">
      <c r="B172" s="133"/>
      <c r="C172" s="134" t="s">
        <v>8</v>
      </c>
      <c r="D172" s="134" t="s">
        <v>141</v>
      </c>
      <c r="E172" s="135" t="s">
        <v>797</v>
      </c>
      <c r="F172" s="136" t="s">
        <v>798</v>
      </c>
      <c r="G172" s="137" t="s">
        <v>154</v>
      </c>
      <c r="H172" s="138">
        <v>1.56</v>
      </c>
      <c r="I172" s="139"/>
      <c r="J172" s="139">
        <f>ROUND(I172*H172,2)</f>
        <v>0</v>
      </c>
      <c r="K172" s="140"/>
      <c r="L172" s="29"/>
      <c r="M172" s="141" t="s">
        <v>1</v>
      </c>
      <c r="N172" s="142" t="s">
        <v>43</v>
      </c>
      <c r="O172" s="143">
        <v>0.88400000000000001</v>
      </c>
      <c r="P172" s="143">
        <f>O172*H172</f>
        <v>1.37904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145</v>
      </c>
      <c r="AT172" s="145" t="s">
        <v>141</v>
      </c>
      <c r="AU172" s="145" t="s">
        <v>158</v>
      </c>
      <c r="AY172" s="17" t="s">
        <v>139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86</v>
      </c>
      <c r="BK172" s="146">
        <f>ROUND(I172*H172,2)</f>
        <v>0</v>
      </c>
      <c r="BL172" s="17" t="s">
        <v>145</v>
      </c>
      <c r="BM172" s="145" t="s">
        <v>799</v>
      </c>
    </row>
    <row r="173" spans="2:65" s="1" customFormat="1" ht="16.5" customHeight="1">
      <c r="B173" s="133"/>
      <c r="C173" s="171" t="s">
        <v>221</v>
      </c>
      <c r="D173" s="171" t="s">
        <v>278</v>
      </c>
      <c r="E173" s="172" t="s">
        <v>800</v>
      </c>
      <c r="F173" s="173" t="s">
        <v>801</v>
      </c>
      <c r="G173" s="174" t="s">
        <v>154</v>
      </c>
      <c r="H173" s="175">
        <v>1.56</v>
      </c>
      <c r="I173" s="176"/>
      <c r="J173" s="176">
        <f>ROUND(I173*H173,2)</f>
        <v>0</v>
      </c>
      <c r="K173" s="177"/>
      <c r="L173" s="178"/>
      <c r="M173" s="179" t="s">
        <v>1</v>
      </c>
      <c r="N173" s="180" t="s">
        <v>43</v>
      </c>
      <c r="O173" s="143">
        <v>0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183</v>
      </c>
      <c r="AT173" s="145" t="s">
        <v>278</v>
      </c>
      <c r="AU173" s="145" t="s">
        <v>158</v>
      </c>
      <c r="AY173" s="17" t="s">
        <v>139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7" t="s">
        <v>86</v>
      </c>
      <c r="BK173" s="146">
        <f>ROUND(I173*H173,2)</f>
        <v>0</v>
      </c>
      <c r="BL173" s="17" t="s">
        <v>145</v>
      </c>
      <c r="BM173" s="145" t="s">
        <v>802</v>
      </c>
    </row>
    <row r="174" spans="2:65" s="11" customFormat="1" ht="20.9" customHeight="1">
      <c r="B174" s="122"/>
      <c r="D174" s="123" t="s">
        <v>77</v>
      </c>
      <c r="E174" s="131" t="s">
        <v>803</v>
      </c>
      <c r="F174" s="131" t="s">
        <v>804</v>
      </c>
      <c r="J174" s="132">
        <f>BK174</f>
        <v>0</v>
      </c>
      <c r="L174" s="122"/>
      <c r="M174" s="126"/>
      <c r="P174" s="127">
        <f>SUM(P175:P206)</f>
        <v>122.55</v>
      </c>
      <c r="R174" s="127">
        <f>SUM(R175:R206)</f>
        <v>8.9999999999999998E-4</v>
      </c>
      <c r="T174" s="128">
        <f>SUM(T175:T206)</f>
        <v>0</v>
      </c>
      <c r="AR174" s="123" t="s">
        <v>86</v>
      </c>
      <c r="AT174" s="129" t="s">
        <v>77</v>
      </c>
      <c r="AU174" s="129" t="s">
        <v>88</v>
      </c>
      <c r="AY174" s="123" t="s">
        <v>139</v>
      </c>
      <c r="BK174" s="130">
        <f>SUM(BK175:BK206)</f>
        <v>0</v>
      </c>
    </row>
    <row r="175" spans="2:65" s="1" customFormat="1" ht="44.25" customHeight="1">
      <c r="B175" s="133"/>
      <c r="C175" s="134" t="s">
        <v>300</v>
      </c>
      <c r="D175" s="134" t="s">
        <v>141</v>
      </c>
      <c r="E175" s="135" t="s">
        <v>805</v>
      </c>
      <c r="F175" s="136" t="s">
        <v>806</v>
      </c>
      <c r="G175" s="137" t="s">
        <v>388</v>
      </c>
      <c r="H175" s="138">
        <v>15</v>
      </c>
      <c r="I175" s="139"/>
      <c r="J175" s="139">
        <f>ROUND(I175*H175,2)</f>
        <v>0</v>
      </c>
      <c r="K175" s="140"/>
      <c r="L175" s="29"/>
      <c r="M175" s="141" t="s">
        <v>1</v>
      </c>
      <c r="N175" s="142" t="s">
        <v>43</v>
      </c>
      <c r="O175" s="143">
        <v>3.6459999999999999</v>
      </c>
      <c r="P175" s="143">
        <f>O175*H175</f>
        <v>54.69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145</v>
      </c>
      <c r="AT175" s="145" t="s">
        <v>141</v>
      </c>
      <c r="AU175" s="145" t="s">
        <v>158</v>
      </c>
      <c r="AY175" s="17" t="s">
        <v>139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86</v>
      </c>
      <c r="BK175" s="146">
        <f>ROUND(I175*H175,2)</f>
        <v>0</v>
      </c>
      <c r="BL175" s="17" t="s">
        <v>145</v>
      </c>
      <c r="BM175" s="145" t="s">
        <v>807</v>
      </c>
    </row>
    <row r="176" spans="2:65" s="1" customFormat="1" ht="37.9" customHeight="1">
      <c r="B176" s="133"/>
      <c r="C176" s="134" t="s">
        <v>305</v>
      </c>
      <c r="D176" s="134" t="s">
        <v>141</v>
      </c>
      <c r="E176" s="135" t="s">
        <v>808</v>
      </c>
      <c r="F176" s="136" t="s">
        <v>809</v>
      </c>
      <c r="G176" s="137" t="s">
        <v>388</v>
      </c>
      <c r="H176" s="138">
        <v>15</v>
      </c>
      <c r="I176" s="139"/>
      <c r="J176" s="139">
        <f>ROUND(I176*H176,2)</f>
        <v>0</v>
      </c>
      <c r="K176" s="140"/>
      <c r="L176" s="29"/>
      <c r="M176" s="141" t="s">
        <v>1</v>
      </c>
      <c r="N176" s="142" t="s">
        <v>43</v>
      </c>
      <c r="O176" s="143">
        <v>3.0950000000000002</v>
      </c>
      <c r="P176" s="143">
        <f>O176*H176</f>
        <v>46.425000000000004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145</v>
      </c>
      <c r="AT176" s="145" t="s">
        <v>141</v>
      </c>
      <c r="AU176" s="145" t="s">
        <v>158</v>
      </c>
      <c r="AY176" s="17" t="s">
        <v>139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86</v>
      </c>
      <c r="BK176" s="146">
        <f>ROUND(I176*H176,2)</f>
        <v>0</v>
      </c>
      <c r="BL176" s="17" t="s">
        <v>145</v>
      </c>
      <c r="BM176" s="145" t="s">
        <v>810</v>
      </c>
    </row>
    <row r="177" spans="2:65" s="1" customFormat="1" ht="16.5" customHeight="1">
      <c r="B177" s="133"/>
      <c r="C177" s="171" t="s">
        <v>309</v>
      </c>
      <c r="D177" s="171" t="s">
        <v>278</v>
      </c>
      <c r="E177" s="172" t="s">
        <v>749</v>
      </c>
      <c r="F177" s="173" t="s">
        <v>750</v>
      </c>
      <c r="G177" s="174" t="s">
        <v>751</v>
      </c>
      <c r="H177" s="175">
        <v>1.8</v>
      </c>
      <c r="I177" s="176"/>
      <c r="J177" s="176">
        <f>ROUND(I177*H177,2)</f>
        <v>0</v>
      </c>
      <c r="K177" s="177"/>
      <c r="L177" s="178"/>
      <c r="M177" s="179" t="s">
        <v>1</v>
      </c>
      <c r="N177" s="180" t="s">
        <v>43</v>
      </c>
      <c r="O177" s="143">
        <v>0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183</v>
      </c>
      <c r="AT177" s="145" t="s">
        <v>278</v>
      </c>
      <c r="AU177" s="145" t="s">
        <v>158</v>
      </c>
      <c r="AY177" s="17" t="s">
        <v>139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86</v>
      </c>
      <c r="BK177" s="146">
        <f>ROUND(I177*H177,2)</f>
        <v>0</v>
      </c>
      <c r="BL177" s="17" t="s">
        <v>145</v>
      </c>
      <c r="BM177" s="145" t="s">
        <v>811</v>
      </c>
    </row>
    <row r="178" spans="2:65" s="12" customFormat="1">
      <c r="B178" s="147"/>
      <c r="D178" s="148" t="s">
        <v>147</v>
      </c>
      <c r="E178" s="149" t="s">
        <v>1</v>
      </c>
      <c r="F178" s="150" t="s">
        <v>812</v>
      </c>
      <c r="H178" s="151">
        <v>1.8</v>
      </c>
      <c r="L178" s="147"/>
      <c r="M178" s="152"/>
      <c r="T178" s="153"/>
      <c r="AT178" s="149" t="s">
        <v>147</v>
      </c>
      <c r="AU178" s="149" t="s">
        <v>158</v>
      </c>
      <c r="AV178" s="12" t="s">
        <v>88</v>
      </c>
      <c r="AW178" s="12" t="s">
        <v>34</v>
      </c>
      <c r="AX178" s="12" t="s">
        <v>86</v>
      </c>
      <c r="AY178" s="149" t="s">
        <v>139</v>
      </c>
    </row>
    <row r="179" spans="2:65" s="1" customFormat="1" ht="16.5" customHeight="1">
      <c r="B179" s="133"/>
      <c r="C179" s="171" t="s">
        <v>313</v>
      </c>
      <c r="D179" s="171" t="s">
        <v>278</v>
      </c>
      <c r="E179" s="172" t="s">
        <v>754</v>
      </c>
      <c r="F179" s="173" t="s">
        <v>755</v>
      </c>
      <c r="G179" s="174" t="s">
        <v>196</v>
      </c>
      <c r="H179" s="175">
        <v>0.45</v>
      </c>
      <c r="I179" s="176"/>
      <c r="J179" s="176">
        <f>ROUND(I179*H179,2)</f>
        <v>0</v>
      </c>
      <c r="K179" s="177"/>
      <c r="L179" s="178"/>
      <c r="M179" s="179" t="s">
        <v>1</v>
      </c>
      <c r="N179" s="180" t="s">
        <v>43</v>
      </c>
      <c r="O179" s="143">
        <v>0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183</v>
      </c>
      <c r="AT179" s="145" t="s">
        <v>278</v>
      </c>
      <c r="AU179" s="145" t="s">
        <v>158</v>
      </c>
      <c r="AY179" s="17" t="s">
        <v>139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86</v>
      </c>
      <c r="BK179" s="146">
        <f>ROUND(I179*H179,2)</f>
        <v>0</v>
      </c>
      <c r="BL179" s="17" t="s">
        <v>145</v>
      </c>
      <c r="BM179" s="145" t="s">
        <v>813</v>
      </c>
    </row>
    <row r="180" spans="2:65" s="12" customFormat="1">
      <c r="B180" s="147"/>
      <c r="D180" s="148" t="s">
        <v>147</v>
      </c>
      <c r="E180" s="149" t="s">
        <v>1</v>
      </c>
      <c r="F180" s="150" t="s">
        <v>814</v>
      </c>
      <c r="H180" s="151">
        <v>0.45</v>
      </c>
      <c r="L180" s="147"/>
      <c r="M180" s="152"/>
      <c r="T180" s="153"/>
      <c r="AT180" s="149" t="s">
        <v>147</v>
      </c>
      <c r="AU180" s="149" t="s">
        <v>158</v>
      </c>
      <c r="AV180" s="12" t="s">
        <v>88</v>
      </c>
      <c r="AW180" s="12" t="s">
        <v>34</v>
      </c>
      <c r="AX180" s="12" t="s">
        <v>86</v>
      </c>
      <c r="AY180" s="149" t="s">
        <v>139</v>
      </c>
    </row>
    <row r="181" spans="2:65" s="1" customFormat="1" ht="24.25" customHeight="1">
      <c r="B181" s="133"/>
      <c r="C181" s="134" t="s">
        <v>7</v>
      </c>
      <c r="D181" s="134" t="s">
        <v>141</v>
      </c>
      <c r="E181" s="135" t="s">
        <v>758</v>
      </c>
      <c r="F181" s="136" t="s">
        <v>759</v>
      </c>
      <c r="G181" s="137" t="s">
        <v>388</v>
      </c>
      <c r="H181" s="138">
        <v>15</v>
      </c>
      <c r="I181" s="139"/>
      <c r="J181" s="139">
        <f>ROUND(I181*H181,2)</f>
        <v>0</v>
      </c>
      <c r="K181" s="140"/>
      <c r="L181" s="29"/>
      <c r="M181" s="141" t="s">
        <v>1</v>
      </c>
      <c r="N181" s="142" t="s">
        <v>43</v>
      </c>
      <c r="O181" s="143">
        <v>0.87</v>
      </c>
      <c r="P181" s="143">
        <f>O181*H181</f>
        <v>13.05</v>
      </c>
      <c r="Q181" s="143">
        <v>6.0000000000000002E-5</v>
      </c>
      <c r="R181" s="143">
        <f>Q181*H181</f>
        <v>8.9999999999999998E-4</v>
      </c>
      <c r="S181" s="143">
        <v>0</v>
      </c>
      <c r="T181" s="144">
        <f>S181*H181</f>
        <v>0</v>
      </c>
      <c r="AR181" s="145" t="s">
        <v>145</v>
      </c>
      <c r="AT181" s="145" t="s">
        <v>141</v>
      </c>
      <c r="AU181" s="145" t="s">
        <v>158</v>
      </c>
      <c r="AY181" s="17" t="s">
        <v>139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86</v>
      </c>
      <c r="BK181" s="146">
        <f>ROUND(I181*H181,2)</f>
        <v>0</v>
      </c>
      <c r="BL181" s="17" t="s">
        <v>145</v>
      </c>
      <c r="BM181" s="145" t="s">
        <v>815</v>
      </c>
    </row>
    <row r="182" spans="2:65" s="1" customFormat="1" ht="16.5" customHeight="1">
      <c r="B182" s="133"/>
      <c r="C182" s="171" t="s">
        <v>424</v>
      </c>
      <c r="D182" s="171" t="s">
        <v>278</v>
      </c>
      <c r="E182" s="172" t="s">
        <v>763</v>
      </c>
      <c r="F182" s="173" t="s">
        <v>764</v>
      </c>
      <c r="G182" s="174" t="s">
        <v>657</v>
      </c>
      <c r="H182" s="175">
        <v>45</v>
      </c>
      <c r="I182" s="176"/>
      <c r="J182" s="176">
        <f>ROUND(I182*H182,2)</f>
        <v>0</v>
      </c>
      <c r="K182" s="177"/>
      <c r="L182" s="178"/>
      <c r="M182" s="179" t="s">
        <v>1</v>
      </c>
      <c r="N182" s="180" t="s">
        <v>43</v>
      </c>
      <c r="O182" s="143">
        <v>0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183</v>
      </c>
      <c r="AT182" s="145" t="s">
        <v>278</v>
      </c>
      <c r="AU182" s="145" t="s">
        <v>158</v>
      </c>
      <c r="AY182" s="17" t="s">
        <v>139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145</v>
      </c>
      <c r="BM182" s="145" t="s">
        <v>816</v>
      </c>
    </row>
    <row r="183" spans="2:65" s="15" customFormat="1">
      <c r="B183" s="185"/>
      <c r="D183" s="148" t="s">
        <v>147</v>
      </c>
      <c r="E183" s="186" t="s">
        <v>1</v>
      </c>
      <c r="F183" s="187" t="s">
        <v>761</v>
      </c>
      <c r="H183" s="186" t="s">
        <v>1</v>
      </c>
      <c r="L183" s="185"/>
      <c r="M183" s="188"/>
      <c r="T183" s="189"/>
      <c r="AT183" s="186" t="s">
        <v>147</v>
      </c>
      <c r="AU183" s="186" t="s">
        <v>158</v>
      </c>
      <c r="AV183" s="15" t="s">
        <v>86</v>
      </c>
      <c r="AW183" s="15" t="s">
        <v>34</v>
      </c>
      <c r="AX183" s="15" t="s">
        <v>78</v>
      </c>
      <c r="AY183" s="186" t="s">
        <v>139</v>
      </c>
    </row>
    <row r="184" spans="2:65" s="15" customFormat="1">
      <c r="B184" s="185"/>
      <c r="D184" s="148" t="s">
        <v>147</v>
      </c>
      <c r="E184" s="186" t="s">
        <v>1</v>
      </c>
      <c r="F184" s="187" t="s">
        <v>766</v>
      </c>
      <c r="H184" s="186" t="s">
        <v>1</v>
      </c>
      <c r="L184" s="185"/>
      <c r="M184" s="188"/>
      <c r="T184" s="189"/>
      <c r="AT184" s="186" t="s">
        <v>147</v>
      </c>
      <c r="AU184" s="186" t="s">
        <v>158</v>
      </c>
      <c r="AV184" s="15" t="s">
        <v>86</v>
      </c>
      <c r="AW184" s="15" t="s">
        <v>34</v>
      </c>
      <c r="AX184" s="15" t="s">
        <v>78</v>
      </c>
      <c r="AY184" s="186" t="s">
        <v>139</v>
      </c>
    </row>
    <row r="185" spans="2:65" s="12" customFormat="1">
      <c r="B185" s="147"/>
      <c r="D185" s="148" t="s">
        <v>147</v>
      </c>
      <c r="E185" s="149" t="s">
        <v>1</v>
      </c>
      <c r="F185" s="150" t="s">
        <v>817</v>
      </c>
      <c r="H185" s="151">
        <v>45</v>
      </c>
      <c r="L185" s="147"/>
      <c r="M185" s="152"/>
      <c r="T185" s="153"/>
      <c r="AT185" s="149" t="s">
        <v>147</v>
      </c>
      <c r="AU185" s="149" t="s">
        <v>158</v>
      </c>
      <c r="AV185" s="12" t="s">
        <v>88</v>
      </c>
      <c r="AW185" s="12" t="s">
        <v>34</v>
      </c>
      <c r="AX185" s="12" t="s">
        <v>86</v>
      </c>
      <c r="AY185" s="149" t="s">
        <v>139</v>
      </c>
    </row>
    <row r="186" spans="2:65" s="1" customFormat="1" ht="16.5" customHeight="1">
      <c r="B186" s="133"/>
      <c r="C186" s="171" t="s">
        <v>430</v>
      </c>
      <c r="D186" s="171" t="s">
        <v>278</v>
      </c>
      <c r="E186" s="172" t="s">
        <v>767</v>
      </c>
      <c r="F186" s="173" t="s">
        <v>768</v>
      </c>
      <c r="G186" s="174" t="s">
        <v>657</v>
      </c>
      <c r="H186" s="175">
        <v>45</v>
      </c>
      <c r="I186" s="176"/>
      <c r="J186" s="176">
        <f>ROUND(I186*H186,2)</f>
        <v>0</v>
      </c>
      <c r="K186" s="177"/>
      <c r="L186" s="178"/>
      <c r="M186" s="179" t="s">
        <v>1</v>
      </c>
      <c r="N186" s="180" t="s">
        <v>43</v>
      </c>
      <c r="O186" s="143">
        <v>0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183</v>
      </c>
      <c r="AT186" s="145" t="s">
        <v>278</v>
      </c>
      <c r="AU186" s="145" t="s">
        <v>158</v>
      </c>
      <c r="AY186" s="17" t="s">
        <v>139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145</v>
      </c>
      <c r="BM186" s="145" t="s">
        <v>818</v>
      </c>
    </row>
    <row r="187" spans="2:65" s="15" customFormat="1">
      <c r="B187" s="185"/>
      <c r="D187" s="148" t="s">
        <v>147</v>
      </c>
      <c r="E187" s="186" t="s">
        <v>1</v>
      </c>
      <c r="F187" s="187" t="s">
        <v>761</v>
      </c>
      <c r="H187" s="186" t="s">
        <v>1</v>
      </c>
      <c r="L187" s="185"/>
      <c r="M187" s="188"/>
      <c r="T187" s="189"/>
      <c r="AT187" s="186" t="s">
        <v>147</v>
      </c>
      <c r="AU187" s="186" t="s">
        <v>158</v>
      </c>
      <c r="AV187" s="15" t="s">
        <v>86</v>
      </c>
      <c r="AW187" s="15" t="s">
        <v>34</v>
      </c>
      <c r="AX187" s="15" t="s">
        <v>78</v>
      </c>
      <c r="AY187" s="186" t="s">
        <v>139</v>
      </c>
    </row>
    <row r="188" spans="2:65" s="15" customFormat="1">
      <c r="B188" s="185"/>
      <c r="D188" s="148" t="s">
        <v>147</v>
      </c>
      <c r="E188" s="186" t="s">
        <v>1</v>
      </c>
      <c r="F188" s="187" t="s">
        <v>766</v>
      </c>
      <c r="H188" s="186" t="s">
        <v>1</v>
      </c>
      <c r="L188" s="185"/>
      <c r="M188" s="188"/>
      <c r="T188" s="189"/>
      <c r="AT188" s="186" t="s">
        <v>147</v>
      </c>
      <c r="AU188" s="186" t="s">
        <v>158</v>
      </c>
      <c r="AV188" s="15" t="s">
        <v>86</v>
      </c>
      <c r="AW188" s="15" t="s">
        <v>34</v>
      </c>
      <c r="AX188" s="15" t="s">
        <v>78</v>
      </c>
      <c r="AY188" s="186" t="s">
        <v>139</v>
      </c>
    </row>
    <row r="189" spans="2:65" s="12" customFormat="1">
      <c r="B189" s="147"/>
      <c r="D189" s="148" t="s">
        <v>147</v>
      </c>
      <c r="E189" s="149" t="s">
        <v>1</v>
      </c>
      <c r="F189" s="150" t="s">
        <v>817</v>
      </c>
      <c r="H189" s="151">
        <v>45</v>
      </c>
      <c r="L189" s="147"/>
      <c r="M189" s="152"/>
      <c r="T189" s="153"/>
      <c r="AT189" s="149" t="s">
        <v>147</v>
      </c>
      <c r="AU189" s="149" t="s">
        <v>158</v>
      </c>
      <c r="AV189" s="12" t="s">
        <v>88</v>
      </c>
      <c r="AW189" s="12" t="s">
        <v>34</v>
      </c>
      <c r="AX189" s="12" t="s">
        <v>86</v>
      </c>
      <c r="AY189" s="149" t="s">
        <v>139</v>
      </c>
    </row>
    <row r="190" spans="2:65" s="1" customFormat="1" ht="16.5" customHeight="1">
      <c r="B190" s="133"/>
      <c r="C190" s="171" t="s">
        <v>435</v>
      </c>
      <c r="D190" s="171" t="s">
        <v>278</v>
      </c>
      <c r="E190" s="172" t="s">
        <v>770</v>
      </c>
      <c r="F190" s="173" t="s">
        <v>771</v>
      </c>
      <c r="G190" s="174" t="s">
        <v>295</v>
      </c>
      <c r="H190" s="175">
        <v>22.5</v>
      </c>
      <c r="I190" s="176"/>
      <c r="J190" s="176">
        <f>ROUND(I190*H190,2)</f>
        <v>0</v>
      </c>
      <c r="K190" s="177"/>
      <c r="L190" s="178"/>
      <c r="M190" s="179" t="s">
        <v>1</v>
      </c>
      <c r="N190" s="180" t="s">
        <v>43</v>
      </c>
      <c r="O190" s="143">
        <v>0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183</v>
      </c>
      <c r="AT190" s="145" t="s">
        <v>278</v>
      </c>
      <c r="AU190" s="145" t="s">
        <v>158</v>
      </c>
      <c r="AY190" s="17" t="s">
        <v>139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86</v>
      </c>
      <c r="BK190" s="146">
        <f>ROUND(I190*H190,2)</f>
        <v>0</v>
      </c>
      <c r="BL190" s="17" t="s">
        <v>145</v>
      </c>
      <c r="BM190" s="145" t="s">
        <v>819</v>
      </c>
    </row>
    <row r="191" spans="2:65" s="15" customFormat="1">
      <c r="B191" s="185"/>
      <c r="D191" s="148" t="s">
        <v>147</v>
      </c>
      <c r="E191" s="186" t="s">
        <v>1</v>
      </c>
      <c r="F191" s="187" t="s">
        <v>761</v>
      </c>
      <c r="H191" s="186" t="s">
        <v>1</v>
      </c>
      <c r="L191" s="185"/>
      <c r="M191" s="188"/>
      <c r="T191" s="189"/>
      <c r="AT191" s="186" t="s">
        <v>147</v>
      </c>
      <c r="AU191" s="186" t="s">
        <v>158</v>
      </c>
      <c r="AV191" s="15" t="s">
        <v>86</v>
      </c>
      <c r="AW191" s="15" t="s">
        <v>34</v>
      </c>
      <c r="AX191" s="15" t="s">
        <v>78</v>
      </c>
      <c r="AY191" s="186" t="s">
        <v>139</v>
      </c>
    </row>
    <row r="192" spans="2:65" s="15" customFormat="1">
      <c r="B192" s="185"/>
      <c r="D192" s="148" t="s">
        <v>147</v>
      </c>
      <c r="E192" s="186" t="s">
        <v>1</v>
      </c>
      <c r="F192" s="187" t="s">
        <v>773</v>
      </c>
      <c r="H192" s="186" t="s">
        <v>1</v>
      </c>
      <c r="L192" s="185"/>
      <c r="M192" s="188"/>
      <c r="T192" s="189"/>
      <c r="AT192" s="186" t="s">
        <v>147</v>
      </c>
      <c r="AU192" s="186" t="s">
        <v>158</v>
      </c>
      <c r="AV192" s="15" t="s">
        <v>86</v>
      </c>
      <c r="AW192" s="15" t="s">
        <v>34</v>
      </c>
      <c r="AX192" s="15" t="s">
        <v>78</v>
      </c>
      <c r="AY192" s="186" t="s">
        <v>139</v>
      </c>
    </row>
    <row r="193" spans="2:65" s="12" customFormat="1">
      <c r="B193" s="147"/>
      <c r="D193" s="148" t="s">
        <v>147</v>
      </c>
      <c r="E193" s="149" t="s">
        <v>1</v>
      </c>
      <c r="F193" s="150" t="s">
        <v>820</v>
      </c>
      <c r="H193" s="151">
        <v>22.5</v>
      </c>
      <c r="L193" s="147"/>
      <c r="M193" s="152"/>
      <c r="T193" s="153"/>
      <c r="AT193" s="149" t="s">
        <v>147</v>
      </c>
      <c r="AU193" s="149" t="s">
        <v>158</v>
      </c>
      <c r="AV193" s="12" t="s">
        <v>88</v>
      </c>
      <c r="AW193" s="12" t="s">
        <v>34</v>
      </c>
      <c r="AX193" s="12" t="s">
        <v>86</v>
      </c>
      <c r="AY193" s="149" t="s">
        <v>139</v>
      </c>
    </row>
    <row r="194" spans="2:65" s="1" customFormat="1" ht="16.5" customHeight="1">
      <c r="B194" s="133"/>
      <c r="C194" s="134" t="s">
        <v>441</v>
      </c>
      <c r="D194" s="134" t="s">
        <v>141</v>
      </c>
      <c r="E194" s="135" t="s">
        <v>778</v>
      </c>
      <c r="F194" s="136" t="s">
        <v>779</v>
      </c>
      <c r="G194" s="137" t="s">
        <v>657</v>
      </c>
      <c r="H194" s="138">
        <v>15</v>
      </c>
      <c r="I194" s="139"/>
      <c r="J194" s="139">
        <f>ROUND(I194*H194,2)</f>
        <v>0</v>
      </c>
      <c r="K194" s="140"/>
      <c r="L194" s="29"/>
      <c r="M194" s="141" t="s">
        <v>1</v>
      </c>
      <c r="N194" s="142" t="s">
        <v>43</v>
      </c>
      <c r="O194" s="143">
        <v>0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145</v>
      </c>
      <c r="AT194" s="145" t="s">
        <v>141</v>
      </c>
      <c r="AU194" s="145" t="s">
        <v>158</v>
      </c>
      <c r="AY194" s="17" t="s">
        <v>139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86</v>
      </c>
      <c r="BK194" s="146">
        <f>ROUND(I194*H194,2)</f>
        <v>0</v>
      </c>
      <c r="BL194" s="17" t="s">
        <v>145</v>
      </c>
      <c r="BM194" s="145" t="s">
        <v>821</v>
      </c>
    </row>
    <row r="195" spans="2:65" s="1" customFormat="1" ht="16.5" customHeight="1">
      <c r="B195" s="133"/>
      <c r="C195" s="171" t="s">
        <v>447</v>
      </c>
      <c r="D195" s="171" t="s">
        <v>278</v>
      </c>
      <c r="E195" s="172" t="s">
        <v>781</v>
      </c>
      <c r="F195" s="173" t="s">
        <v>782</v>
      </c>
      <c r="G195" s="174" t="s">
        <v>783</v>
      </c>
      <c r="H195" s="175">
        <v>0.99</v>
      </c>
      <c r="I195" s="176"/>
      <c r="J195" s="176">
        <f>ROUND(I195*H195,2)</f>
        <v>0</v>
      </c>
      <c r="K195" s="177"/>
      <c r="L195" s="178"/>
      <c r="M195" s="179" t="s">
        <v>1</v>
      </c>
      <c r="N195" s="180" t="s">
        <v>43</v>
      </c>
      <c r="O195" s="143">
        <v>0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183</v>
      </c>
      <c r="AT195" s="145" t="s">
        <v>278</v>
      </c>
      <c r="AU195" s="145" t="s">
        <v>158</v>
      </c>
      <c r="AY195" s="17" t="s">
        <v>139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86</v>
      </c>
      <c r="BK195" s="146">
        <f>ROUND(I195*H195,2)</f>
        <v>0</v>
      </c>
      <c r="BL195" s="17" t="s">
        <v>145</v>
      </c>
      <c r="BM195" s="145" t="s">
        <v>822</v>
      </c>
    </row>
    <row r="196" spans="2:65" s="12" customFormat="1">
      <c r="B196" s="147"/>
      <c r="D196" s="148" t="s">
        <v>147</v>
      </c>
      <c r="E196" s="149" t="s">
        <v>1</v>
      </c>
      <c r="F196" s="150" t="s">
        <v>823</v>
      </c>
      <c r="H196" s="151">
        <v>0.99</v>
      </c>
      <c r="L196" s="147"/>
      <c r="M196" s="152"/>
      <c r="T196" s="153"/>
      <c r="AT196" s="149" t="s">
        <v>147</v>
      </c>
      <c r="AU196" s="149" t="s">
        <v>158</v>
      </c>
      <c r="AV196" s="12" t="s">
        <v>88</v>
      </c>
      <c r="AW196" s="12" t="s">
        <v>34</v>
      </c>
      <c r="AX196" s="12" t="s">
        <v>86</v>
      </c>
      <c r="AY196" s="149" t="s">
        <v>139</v>
      </c>
    </row>
    <row r="197" spans="2:65" s="1" customFormat="1" ht="16.5" customHeight="1">
      <c r="B197" s="133"/>
      <c r="C197" s="171" t="s">
        <v>453</v>
      </c>
      <c r="D197" s="171" t="s">
        <v>278</v>
      </c>
      <c r="E197" s="172" t="s">
        <v>786</v>
      </c>
      <c r="F197" s="173" t="s">
        <v>782</v>
      </c>
      <c r="G197" s="174" t="s">
        <v>751</v>
      </c>
      <c r="H197" s="175">
        <v>5.61</v>
      </c>
      <c r="I197" s="176"/>
      <c r="J197" s="176">
        <f>ROUND(I197*H197,2)</f>
        <v>0</v>
      </c>
      <c r="K197" s="177"/>
      <c r="L197" s="178"/>
      <c r="M197" s="179" t="s">
        <v>1</v>
      </c>
      <c r="N197" s="180" t="s">
        <v>43</v>
      </c>
      <c r="O197" s="143">
        <v>0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183</v>
      </c>
      <c r="AT197" s="145" t="s">
        <v>278</v>
      </c>
      <c r="AU197" s="145" t="s">
        <v>158</v>
      </c>
      <c r="AY197" s="17" t="s">
        <v>139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7" t="s">
        <v>86</v>
      </c>
      <c r="BK197" s="146">
        <f>ROUND(I197*H197,2)</f>
        <v>0</v>
      </c>
      <c r="BL197" s="17" t="s">
        <v>145</v>
      </c>
      <c r="BM197" s="145" t="s">
        <v>824</v>
      </c>
    </row>
    <row r="198" spans="2:65" s="12" customFormat="1">
      <c r="B198" s="147"/>
      <c r="D198" s="148" t="s">
        <v>147</v>
      </c>
      <c r="E198" s="149" t="s">
        <v>1</v>
      </c>
      <c r="F198" s="150" t="s">
        <v>825</v>
      </c>
      <c r="H198" s="151">
        <v>5.61</v>
      </c>
      <c r="L198" s="147"/>
      <c r="M198" s="152"/>
      <c r="T198" s="153"/>
      <c r="AT198" s="149" t="s">
        <v>147</v>
      </c>
      <c r="AU198" s="149" t="s">
        <v>158</v>
      </c>
      <c r="AV198" s="12" t="s">
        <v>88</v>
      </c>
      <c r="AW198" s="12" t="s">
        <v>34</v>
      </c>
      <c r="AX198" s="12" t="s">
        <v>86</v>
      </c>
      <c r="AY198" s="149" t="s">
        <v>139</v>
      </c>
    </row>
    <row r="199" spans="2:65" s="1" customFormat="1" ht="24.25" customHeight="1">
      <c r="B199" s="133"/>
      <c r="C199" s="134" t="s">
        <v>457</v>
      </c>
      <c r="D199" s="134" t="s">
        <v>141</v>
      </c>
      <c r="E199" s="135" t="s">
        <v>775</v>
      </c>
      <c r="F199" s="136" t="s">
        <v>776</v>
      </c>
      <c r="G199" s="137" t="s">
        <v>388</v>
      </c>
      <c r="H199" s="138">
        <v>15</v>
      </c>
      <c r="I199" s="139"/>
      <c r="J199" s="139">
        <f>ROUND(I199*H199,2)</f>
        <v>0</v>
      </c>
      <c r="K199" s="140"/>
      <c r="L199" s="29"/>
      <c r="M199" s="141" t="s">
        <v>1</v>
      </c>
      <c r="N199" s="142" t="s">
        <v>43</v>
      </c>
      <c r="O199" s="143">
        <v>0.187</v>
      </c>
      <c r="P199" s="143">
        <f>O199*H199</f>
        <v>2.8050000000000002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145</v>
      </c>
      <c r="AT199" s="145" t="s">
        <v>141</v>
      </c>
      <c r="AU199" s="145" t="s">
        <v>158</v>
      </c>
      <c r="AY199" s="17" t="s">
        <v>139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86</v>
      </c>
      <c r="BK199" s="146">
        <f>ROUND(I199*H199,2)</f>
        <v>0</v>
      </c>
      <c r="BL199" s="17" t="s">
        <v>145</v>
      </c>
      <c r="BM199" s="145" t="s">
        <v>826</v>
      </c>
    </row>
    <row r="200" spans="2:65" s="1" customFormat="1" ht="16.5" customHeight="1">
      <c r="B200" s="133"/>
      <c r="C200" s="134" t="s">
        <v>461</v>
      </c>
      <c r="D200" s="134" t="s">
        <v>141</v>
      </c>
      <c r="E200" s="135" t="s">
        <v>789</v>
      </c>
      <c r="F200" s="136" t="s">
        <v>790</v>
      </c>
      <c r="G200" s="137" t="s">
        <v>388</v>
      </c>
      <c r="H200" s="138">
        <v>15</v>
      </c>
      <c r="I200" s="139"/>
      <c r="J200" s="139">
        <f>ROUND(I200*H200,2)</f>
        <v>0</v>
      </c>
      <c r="K200" s="140"/>
      <c r="L200" s="29"/>
      <c r="M200" s="141" t="s">
        <v>1</v>
      </c>
      <c r="N200" s="142" t="s">
        <v>43</v>
      </c>
      <c r="O200" s="143">
        <v>0.16400000000000001</v>
      </c>
      <c r="P200" s="143">
        <f>O200*H200</f>
        <v>2.46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145</v>
      </c>
      <c r="AT200" s="145" t="s">
        <v>141</v>
      </c>
      <c r="AU200" s="145" t="s">
        <v>158</v>
      </c>
      <c r="AY200" s="17" t="s">
        <v>139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145</v>
      </c>
      <c r="BM200" s="145" t="s">
        <v>827</v>
      </c>
    </row>
    <row r="201" spans="2:65" s="1" customFormat="1" ht="16.5" customHeight="1">
      <c r="B201" s="133"/>
      <c r="C201" s="134" t="s">
        <v>466</v>
      </c>
      <c r="D201" s="134" t="s">
        <v>141</v>
      </c>
      <c r="E201" s="135" t="s">
        <v>792</v>
      </c>
      <c r="F201" s="136" t="s">
        <v>793</v>
      </c>
      <c r="G201" s="137" t="s">
        <v>154</v>
      </c>
      <c r="H201" s="138">
        <v>1.5</v>
      </c>
      <c r="I201" s="139"/>
      <c r="J201" s="139">
        <f>ROUND(I201*H201,2)</f>
        <v>0</v>
      </c>
      <c r="K201" s="140"/>
      <c r="L201" s="29"/>
      <c r="M201" s="141" t="s">
        <v>1</v>
      </c>
      <c r="N201" s="142" t="s">
        <v>43</v>
      </c>
      <c r="O201" s="143">
        <v>1.196</v>
      </c>
      <c r="P201" s="143">
        <f>O201*H201</f>
        <v>1.794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145</v>
      </c>
      <c r="AT201" s="145" t="s">
        <v>141</v>
      </c>
      <c r="AU201" s="145" t="s">
        <v>158</v>
      </c>
      <c r="AY201" s="17" t="s">
        <v>139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86</v>
      </c>
      <c r="BK201" s="146">
        <f>ROUND(I201*H201,2)</f>
        <v>0</v>
      </c>
      <c r="BL201" s="17" t="s">
        <v>145</v>
      </c>
      <c r="BM201" s="145" t="s">
        <v>828</v>
      </c>
    </row>
    <row r="202" spans="2:65" s="15" customFormat="1">
      <c r="B202" s="185"/>
      <c r="D202" s="148" t="s">
        <v>147</v>
      </c>
      <c r="E202" s="186" t="s">
        <v>1</v>
      </c>
      <c r="F202" s="187" t="s">
        <v>761</v>
      </c>
      <c r="H202" s="186" t="s">
        <v>1</v>
      </c>
      <c r="L202" s="185"/>
      <c r="M202" s="188"/>
      <c r="T202" s="189"/>
      <c r="AT202" s="186" t="s">
        <v>147</v>
      </c>
      <c r="AU202" s="186" t="s">
        <v>158</v>
      </c>
      <c r="AV202" s="15" t="s">
        <v>86</v>
      </c>
      <c r="AW202" s="15" t="s">
        <v>34</v>
      </c>
      <c r="AX202" s="15" t="s">
        <v>78</v>
      </c>
      <c r="AY202" s="186" t="s">
        <v>139</v>
      </c>
    </row>
    <row r="203" spans="2:65" s="15" customFormat="1">
      <c r="B203" s="185"/>
      <c r="D203" s="148" t="s">
        <v>147</v>
      </c>
      <c r="E203" s="186" t="s">
        <v>1</v>
      </c>
      <c r="F203" s="187" t="s">
        <v>829</v>
      </c>
      <c r="H203" s="186" t="s">
        <v>1</v>
      </c>
      <c r="L203" s="185"/>
      <c r="M203" s="188"/>
      <c r="T203" s="189"/>
      <c r="AT203" s="186" t="s">
        <v>147</v>
      </c>
      <c r="AU203" s="186" t="s">
        <v>158</v>
      </c>
      <c r="AV203" s="15" t="s">
        <v>86</v>
      </c>
      <c r="AW203" s="15" t="s">
        <v>34</v>
      </c>
      <c r="AX203" s="15" t="s">
        <v>78</v>
      </c>
      <c r="AY203" s="186" t="s">
        <v>139</v>
      </c>
    </row>
    <row r="204" spans="2:65" s="12" customFormat="1">
      <c r="B204" s="147"/>
      <c r="D204" s="148" t="s">
        <v>147</v>
      </c>
      <c r="E204" s="149" t="s">
        <v>1</v>
      </c>
      <c r="F204" s="150" t="s">
        <v>830</v>
      </c>
      <c r="H204" s="151">
        <v>1.5</v>
      </c>
      <c r="L204" s="147"/>
      <c r="M204" s="152"/>
      <c r="T204" s="153"/>
      <c r="AT204" s="149" t="s">
        <v>147</v>
      </c>
      <c r="AU204" s="149" t="s">
        <v>158</v>
      </c>
      <c r="AV204" s="12" t="s">
        <v>88</v>
      </c>
      <c r="AW204" s="12" t="s">
        <v>34</v>
      </c>
      <c r="AX204" s="12" t="s">
        <v>86</v>
      </c>
      <c r="AY204" s="149" t="s">
        <v>139</v>
      </c>
    </row>
    <row r="205" spans="2:65" s="1" customFormat="1" ht="21.75" customHeight="1">
      <c r="B205" s="133"/>
      <c r="C205" s="134" t="s">
        <v>471</v>
      </c>
      <c r="D205" s="134" t="s">
        <v>141</v>
      </c>
      <c r="E205" s="135" t="s">
        <v>797</v>
      </c>
      <c r="F205" s="136" t="s">
        <v>798</v>
      </c>
      <c r="G205" s="137" t="s">
        <v>154</v>
      </c>
      <c r="H205" s="138">
        <v>1.5</v>
      </c>
      <c r="I205" s="139"/>
      <c r="J205" s="139">
        <f>ROUND(I205*H205,2)</f>
        <v>0</v>
      </c>
      <c r="K205" s="140"/>
      <c r="L205" s="29"/>
      <c r="M205" s="141" t="s">
        <v>1</v>
      </c>
      <c r="N205" s="142" t="s">
        <v>43</v>
      </c>
      <c r="O205" s="143">
        <v>0.88400000000000001</v>
      </c>
      <c r="P205" s="143">
        <f>O205*H205</f>
        <v>1.3260000000000001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145</v>
      </c>
      <c r="AT205" s="145" t="s">
        <v>141</v>
      </c>
      <c r="AU205" s="145" t="s">
        <v>158</v>
      </c>
      <c r="AY205" s="17" t="s">
        <v>139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145</v>
      </c>
      <c r="BM205" s="145" t="s">
        <v>831</v>
      </c>
    </row>
    <row r="206" spans="2:65" s="1" customFormat="1" ht="16.5" customHeight="1">
      <c r="B206" s="133"/>
      <c r="C206" s="171" t="s">
        <v>476</v>
      </c>
      <c r="D206" s="171" t="s">
        <v>278</v>
      </c>
      <c r="E206" s="172" t="s">
        <v>800</v>
      </c>
      <c r="F206" s="173" t="s">
        <v>801</v>
      </c>
      <c r="G206" s="174" t="s">
        <v>154</v>
      </c>
      <c r="H206" s="175">
        <v>1.5</v>
      </c>
      <c r="I206" s="176"/>
      <c r="J206" s="176">
        <f>ROUND(I206*H206,2)</f>
        <v>0</v>
      </c>
      <c r="K206" s="177"/>
      <c r="L206" s="178"/>
      <c r="M206" s="179" t="s">
        <v>1</v>
      </c>
      <c r="N206" s="180" t="s">
        <v>43</v>
      </c>
      <c r="O206" s="143">
        <v>0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183</v>
      </c>
      <c r="AT206" s="145" t="s">
        <v>278</v>
      </c>
      <c r="AU206" s="145" t="s">
        <v>158</v>
      </c>
      <c r="AY206" s="17" t="s">
        <v>139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86</v>
      </c>
      <c r="BK206" s="146">
        <f>ROUND(I206*H206,2)</f>
        <v>0</v>
      </c>
      <c r="BL206" s="17" t="s">
        <v>145</v>
      </c>
      <c r="BM206" s="145" t="s">
        <v>832</v>
      </c>
    </row>
    <row r="207" spans="2:65" s="11" customFormat="1" ht="20.9" customHeight="1">
      <c r="B207" s="122"/>
      <c r="D207" s="123" t="s">
        <v>77</v>
      </c>
      <c r="E207" s="131" t="s">
        <v>833</v>
      </c>
      <c r="F207" s="131" t="s">
        <v>834</v>
      </c>
      <c r="J207" s="132">
        <f>BK207</f>
        <v>0</v>
      </c>
      <c r="L207" s="122"/>
      <c r="M207" s="126"/>
      <c r="P207" s="127">
        <f>SUM(P208:P209)</f>
        <v>0</v>
      </c>
      <c r="R207" s="127">
        <f>SUM(R208:R209)</f>
        <v>0</v>
      </c>
      <c r="T207" s="128">
        <f>SUM(T208:T209)</f>
        <v>0</v>
      </c>
      <c r="AR207" s="123" t="s">
        <v>86</v>
      </c>
      <c r="AT207" s="129" t="s">
        <v>77</v>
      </c>
      <c r="AU207" s="129" t="s">
        <v>88</v>
      </c>
      <c r="AY207" s="123" t="s">
        <v>139</v>
      </c>
      <c r="BK207" s="130">
        <f>SUM(BK208:BK209)</f>
        <v>0</v>
      </c>
    </row>
    <row r="208" spans="2:65" s="1" customFormat="1" ht="16.5" customHeight="1">
      <c r="B208" s="133"/>
      <c r="C208" s="171" t="s">
        <v>482</v>
      </c>
      <c r="D208" s="171" t="s">
        <v>278</v>
      </c>
      <c r="E208" s="172" t="s">
        <v>835</v>
      </c>
      <c r="F208" s="173" t="s">
        <v>836</v>
      </c>
      <c r="G208" s="174" t="s">
        <v>657</v>
      </c>
      <c r="H208" s="175">
        <v>26</v>
      </c>
      <c r="I208" s="176"/>
      <c r="J208" s="176">
        <f>ROUND(I208*H208,2)</f>
        <v>0</v>
      </c>
      <c r="K208" s="177"/>
      <c r="L208" s="178"/>
      <c r="M208" s="179" t="s">
        <v>1</v>
      </c>
      <c r="N208" s="180" t="s">
        <v>43</v>
      </c>
      <c r="O208" s="143">
        <v>0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183</v>
      </c>
      <c r="AT208" s="145" t="s">
        <v>278</v>
      </c>
      <c r="AU208" s="145" t="s">
        <v>158</v>
      </c>
      <c r="AY208" s="17" t="s">
        <v>139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86</v>
      </c>
      <c r="BK208" s="146">
        <f>ROUND(I208*H208,2)</f>
        <v>0</v>
      </c>
      <c r="BL208" s="17" t="s">
        <v>145</v>
      </c>
      <c r="BM208" s="145" t="s">
        <v>837</v>
      </c>
    </row>
    <row r="209" spans="2:65" s="1" customFormat="1" ht="16.5" customHeight="1">
      <c r="B209" s="133"/>
      <c r="C209" s="171" t="s">
        <v>488</v>
      </c>
      <c r="D209" s="171" t="s">
        <v>278</v>
      </c>
      <c r="E209" s="172" t="s">
        <v>838</v>
      </c>
      <c r="F209" s="173" t="s">
        <v>839</v>
      </c>
      <c r="G209" s="174" t="s">
        <v>657</v>
      </c>
      <c r="H209" s="175">
        <v>15</v>
      </c>
      <c r="I209" s="176"/>
      <c r="J209" s="176">
        <f>ROUND(I209*H209,2)</f>
        <v>0</v>
      </c>
      <c r="K209" s="177"/>
      <c r="L209" s="178"/>
      <c r="M209" s="179" t="s">
        <v>1</v>
      </c>
      <c r="N209" s="180" t="s">
        <v>43</v>
      </c>
      <c r="O209" s="143">
        <v>0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183</v>
      </c>
      <c r="AT209" s="145" t="s">
        <v>278</v>
      </c>
      <c r="AU209" s="145" t="s">
        <v>158</v>
      </c>
      <c r="AY209" s="17" t="s">
        <v>139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145</v>
      </c>
      <c r="BM209" s="145" t="s">
        <v>840</v>
      </c>
    </row>
    <row r="210" spans="2:65" s="11" customFormat="1" ht="22.9" customHeight="1">
      <c r="B210" s="122"/>
      <c r="D210" s="123" t="s">
        <v>77</v>
      </c>
      <c r="E210" s="131" t="s">
        <v>841</v>
      </c>
      <c r="F210" s="131" t="s">
        <v>842</v>
      </c>
      <c r="J210" s="132">
        <f>BK210</f>
        <v>0</v>
      </c>
      <c r="L210" s="122"/>
      <c r="M210" s="126"/>
      <c r="P210" s="127">
        <f>P211+P236</f>
        <v>315.28644999999995</v>
      </c>
      <c r="R210" s="127">
        <f>R211+R236</f>
        <v>0</v>
      </c>
      <c r="T210" s="128">
        <f>T211+T236</f>
        <v>0</v>
      </c>
      <c r="AR210" s="123" t="s">
        <v>86</v>
      </c>
      <c r="AT210" s="129" t="s">
        <v>77</v>
      </c>
      <c r="AU210" s="129" t="s">
        <v>86</v>
      </c>
      <c r="AY210" s="123" t="s">
        <v>139</v>
      </c>
      <c r="BK210" s="130">
        <f>BK211+BK236</f>
        <v>0</v>
      </c>
    </row>
    <row r="211" spans="2:65" s="11" customFormat="1" ht="20.9" customHeight="1">
      <c r="B211" s="122"/>
      <c r="D211" s="123" t="s">
        <v>77</v>
      </c>
      <c r="E211" s="131" t="s">
        <v>843</v>
      </c>
      <c r="F211" s="131" t="s">
        <v>844</v>
      </c>
      <c r="J211" s="132">
        <f>BK211</f>
        <v>0</v>
      </c>
      <c r="L211" s="122"/>
      <c r="M211" s="126"/>
      <c r="P211" s="127">
        <f>SUM(P212:P235)</f>
        <v>315.28644999999995</v>
      </c>
      <c r="R211" s="127">
        <f>SUM(R212:R235)</f>
        <v>0</v>
      </c>
      <c r="T211" s="128">
        <f>SUM(T212:T235)</f>
        <v>0</v>
      </c>
      <c r="AR211" s="123" t="s">
        <v>86</v>
      </c>
      <c r="AT211" s="129" t="s">
        <v>77</v>
      </c>
      <c r="AU211" s="129" t="s">
        <v>88</v>
      </c>
      <c r="AY211" s="123" t="s">
        <v>139</v>
      </c>
      <c r="BK211" s="130">
        <f>SUM(BK212:BK235)</f>
        <v>0</v>
      </c>
    </row>
    <row r="212" spans="2:65" s="1" customFormat="1" ht="49.15" customHeight="1">
      <c r="B212" s="133"/>
      <c r="C212" s="134" t="s">
        <v>493</v>
      </c>
      <c r="D212" s="134" t="s">
        <v>141</v>
      </c>
      <c r="E212" s="135" t="s">
        <v>845</v>
      </c>
      <c r="F212" s="136" t="s">
        <v>846</v>
      </c>
      <c r="G212" s="137" t="s">
        <v>154</v>
      </c>
      <c r="H212" s="138">
        <v>88.65</v>
      </c>
      <c r="I212" s="139"/>
      <c r="J212" s="139">
        <f>ROUND(I212*H212,2)</f>
        <v>0</v>
      </c>
      <c r="K212" s="140"/>
      <c r="L212" s="29"/>
      <c r="M212" s="141" t="s">
        <v>1</v>
      </c>
      <c r="N212" s="142" t="s">
        <v>43</v>
      </c>
      <c r="O212" s="143">
        <v>9.7000000000000003E-2</v>
      </c>
      <c r="P212" s="143">
        <f>O212*H212</f>
        <v>8.5990500000000001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145</v>
      </c>
      <c r="AT212" s="145" t="s">
        <v>141</v>
      </c>
      <c r="AU212" s="145" t="s">
        <v>158</v>
      </c>
      <c r="AY212" s="17" t="s">
        <v>139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86</v>
      </c>
      <c r="BK212" s="146">
        <f>ROUND(I212*H212,2)</f>
        <v>0</v>
      </c>
      <c r="BL212" s="17" t="s">
        <v>145</v>
      </c>
      <c r="BM212" s="145" t="s">
        <v>847</v>
      </c>
    </row>
    <row r="213" spans="2:65" s="12" customFormat="1">
      <c r="B213" s="147"/>
      <c r="D213" s="148" t="s">
        <v>147</v>
      </c>
      <c r="E213" s="149" t="s">
        <v>1</v>
      </c>
      <c r="F213" s="150" t="s">
        <v>848</v>
      </c>
      <c r="H213" s="151">
        <v>88.65</v>
      </c>
      <c r="L213" s="147"/>
      <c r="M213" s="152"/>
      <c r="T213" s="153"/>
      <c r="AT213" s="149" t="s">
        <v>147</v>
      </c>
      <c r="AU213" s="149" t="s">
        <v>158</v>
      </c>
      <c r="AV213" s="12" t="s">
        <v>88</v>
      </c>
      <c r="AW213" s="12" t="s">
        <v>34</v>
      </c>
      <c r="AX213" s="12" t="s">
        <v>86</v>
      </c>
      <c r="AY213" s="149" t="s">
        <v>139</v>
      </c>
    </row>
    <row r="214" spans="2:65" s="1" customFormat="1" ht="44.25" customHeight="1">
      <c r="B214" s="133"/>
      <c r="C214" s="134" t="s">
        <v>499</v>
      </c>
      <c r="D214" s="134" t="s">
        <v>141</v>
      </c>
      <c r="E214" s="135" t="s">
        <v>849</v>
      </c>
      <c r="F214" s="136" t="s">
        <v>850</v>
      </c>
      <c r="G214" s="137" t="s">
        <v>144</v>
      </c>
      <c r="H214" s="138">
        <v>591</v>
      </c>
      <c r="I214" s="139"/>
      <c r="J214" s="139">
        <f>ROUND(I214*H214,2)</f>
        <v>0</v>
      </c>
      <c r="K214" s="140"/>
      <c r="L214" s="29"/>
      <c r="M214" s="141" t="s">
        <v>1</v>
      </c>
      <c r="N214" s="142" t="s">
        <v>43</v>
      </c>
      <c r="O214" s="143">
        <v>5.8000000000000003E-2</v>
      </c>
      <c r="P214" s="143">
        <f>O214*H214</f>
        <v>34.277999999999999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145</v>
      </c>
      <c r="AT214" s="145" t="s">
        <v>141</v>
      </c>
      <c r="AU214" s="145" t="s">
        <v>158</v>
      </c>
      <c r="AY214" s="17" t="s">
        <v>139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86</v>
      </c>
      <c r="BK214" s="146">
        <f>ROUND(I214*H214,2)</f>
        <v>0</v>
      </c>
      <c r="BL214" s="17" t="s">
        <v>145</v>
      </c>
      <c r="BM214" s="145" t="s">
        <v>851</v>
      </c>
    </row>
    <row r="215" spans="2:65" s="1" customFormat="1" ht="16.5" customHeight="1">
      <c r="B215" s="133"/>
      <c r="C215" s="171" t="s">
        <v>504</v>
      </c>
      <c r="D215" s="171" t="s">
        <v>278</v>
      </c>
      <c r="E215" s="172" t="s">
        <v>852</v>
      </c>
      <c r="F215" s="173" t="s">
        <v>755</v>
      </c>
      <c r="G215" s="174" t="s">
        <v>196</v>
      </c>
      <c r="H215" s="175">
        <v>20.684999999999999</v>
      </c>
      <c r="I215" s="176"/>
      <c r="J215" s="176">
        <f>ROUND(I215*H215,2)</f>
        <v>0</v>
      </c>
      <c r="K215" s="177"/>
      <c r="L215" s="178"/>
      <c r="M215" s="179" t="s">
        <v>1</v>
      </c>
      <c r="N215" s="180" t="s">
        <v>43</v>
      </c>
      <c r="O215" s="143">
        <v>0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183</v>
      </c>
      <c r="AT215" s="145" t="s">
        <v>278</v>
      </c>
      <c r="AU215" s="145" t="s">
        <v>158</v>
      </c>
      <c r="AY215" s="17" t="s">
        <v>139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86</v>
      </c>
      <c r="BK215" s="146">
        <f>ROUND(I215*H215,2)</f>
        <v>0</v>
      </c>
      <c r="BL215" s="17" t="s">
        <v>145</v>
      </c>
      <c r="BM215" s="145" t="s">
        <v>853</v>
      </c>
    </row>
    <row r="216" spans="2:65" s="15" customFormat="1">
      <c r="B216" s="185"/>
      <c r="D216" s="148" t="s">
        <v>147</v>
      </c>
      <c r="E216" s="186" t="s">
        <v>1</v>
      </c>
      <c r="F216" s="187" t="s">
        <v>854</v>
      </c>
      <c r="H216" s="186" t="s">
        <v>1</v>
      </c>
      <c r="L216" s="185"/>
      <c r="M216" s="188"/>
      <c r="T216" s="189"/>
      <c r="AT216" s="186" t="s">
        <v>147</v>
      </c>
      <c r="AU216" s="186" t="s">
        <v>158</v>
      </c>
      <c r="AV216" s="15" t="s">
        <v>86</v>
      </c>
      <c r="AW216" s="15" t="s">
        <v>34</v>
      </c>
      <c r="AX216" s="15" t="s">
        <v>78</v>
      </c>
      <c r="AY216" s="186" t="s">
        <v>139</v>
      </c>
    </row>
    <row r="217" spans="2:65" s="12" customFormat="1">
      <c r="B217" s="147"/>
      <c r="D217" s="148" t="s">
        <v>147</v>
      </c>
      <c r="E217" s="149" t="s">
        <v>1</v>
      </c>
      <c r="F217" s="150" t="s">
        <v>855</v>
      </c>
      <c r="H217" s="151">
        <v>20.684999999999999</v>
      </c>
      <c r="L217" s="147"/>
      <c r="M217" s="152"/>
      <c r="T217" s="153"/>
      <c r="AT217" s="149" t="s">
        <v>147</v>
      </c>
      <c r="AU217" s="149" t="s">
        <v>158</v>
      </c>
      <c r="AV217" s="12" t="s">
        <v>88</v>
      </c>
      <c r="AW217" s="12" t="s">
        <v>34</v>
      </c>
      <c r="AX217" s="12" t="s">
        <v>86</v>
      </c>
      <c r="AY217" s="149" t="s">
        <v>139</v>
      </c>
    </row>
    <row r="218" spans="2:65" s="1" customFormat="1" ht="24.25" customHeight="1">
      <c r="B218" s="133"/>
      <c r="C218" s="134" t="s">
        <v>509</v>
      </c>
      <c r="D218" s="134" t="s">
        <v>141</v>
      </c>
      <c r="E218" s="135" t="s">
        <v>856</v>
      </c>
      <c r="F218" s="136" t="s">
        <v>857</v>
      </c>
      <c r="G218" s="137" t="s">
        <v>144</v>
      </c>
      <c r="H218" s="138">
        <v>591</v>
      </c>
      <c r="I218" s="139"/>
      <c r="J218" s="139">
        <f t="shared" ref="J218:J226" si="0">ROUND(I218*H218,2)</f>
        <v>0</v>
      </c>
      <c r="K218" s="140"/>
      <c r="L218" s="29"/>
      <c r="M218" s="141" t="s">
        <v>1</v>
      </c>
      <c r="N218" s="142" t="s">
        <v>43</v>
      </c>
      <c r="O218" s="143">
        <v>1E-3</v>
      </c>
      <c r="P218" s="143">
        <f t="shared" ref="P218:P226" si="1">O218*H218</f>
        <v>0.59099999999999997</v>
      </c>
      <c r="Q218" s="143">
        <v>0</v>
      </c>
      <c r="R218" s="143">
        <f t="shared" ref="R218:R226" si="2">Q218*H218</f>
        <v>0</v>
      </c>
      <c r="S218" s="143">
        <v>0</v>
      </c>
      <c r="T218" s="144">
        <f t="shared" ref="T218:T226" si="3">S218*H218</f>
        <v>0</v>
      </c>
      <c r="AR218" s="145" t="s">
        <v>145</v>
      </c>
      <c r="AT218" s="145" t="s">
        <v>141</v>
      </c>
      <c r="AU218" s="145" t="s">
        <v>158</v>
      </c>
      <c r="AY218" s="17" t="s">
        <v>139</v>
      </c>
      <c r="BE218" s="146">
        <f t="shared" ref="BE218:BE226" si="4">IF(N218="základní",J218,0)</f>
        <v>0</v>
      </c>
      <c r="BF218" s="146">
        <f t="shared" ref="BF218:BF226" si="5">IF(N218="snížená",J218,0)</f>
        <v>0</v>
      </c>
      <c r="BG218" s="146">
        <f t="shared" ref="BG218:BG226" si="6">IF(N218="zákl. přenesená",J218,0)</f>
        <v>0</v>
      </c>
      <c r="BH218" s="146">
        <f t="shared" ref="BH218:BH226" si="7">IF(N218="sníž. přenesená",J218,0)</f>
        <v>0</v>
      </c>
      <c r="BI218" s="146">
        <f t="shared" ref="BI218:BI226" si="8">IF(N218="nulová",J218,0)</f>
        <v>0</v>
      </c>
      <c r="BJ218" s="17" t="s">
        <v>86</v>
      </c>
      <c r="BK218" s="146">
        <f t="shared" ref="BK218:BK226" si="9">ROUND(I218*H218,2)</f>
        <v>0</v>
      </c>
      <c r="BL218" s="17" t="s">
        <v>145</v>
      </c>
      <c r="BM218" s="145" t="s">
        <v>858</v>
      </c>
    </row>
    <row r="219" spans="2:65" s="1" customFormat="1" ht="24.25" customHeight="1">
      <c r="B219" s="133"/>
      <c r="C219" s="134" t="s">
        <v>514</v>
      </c>
      <c r="D219" s="134" t="s">
        <v>141</v>
      </c>
      <c r="E219" s="135" t="s">
        <v>859</v>
      </c>
      <c r="F219" s="136" t="s">
        <v>860</v>
      </c>
      <c r="G219" s="137" t="s">
        <v>144</v>
      </c>
      <c r="H219" s="138">
        <v>591</v>
      </c>
      <c r="I219" s="139"/>
      <c r="J219" s="139">
        <f t="shared" si="0"/>
        <v>0</v>
      </c>
      <c r="K219" s="140"/>
      <c r="L219" s="29"/>
      <c r="M219" s="141" t="s">
        <v>1</v>
      </c>
      <c r="N219" s="142" t="s">
        <v>43</v>
      </c>
      <c r="O219" s="143">
        <v>4.5999999999999999E-2</v>
      </c>
      <c r="P219" s="143">
        <f t="shared" si="1"/>
        <v>27.186</v>
      </c>
      <c r="Q219" s="143">
        <v>0</v>
      </c>
      <c r="R219" s="143">
        <f t="shared" si="2"/>
        <v>0</v>
      </c>
      <c r="S219" s="143">
        <v>0</v>
      </c>
      <c r="T219" s="144">
        <f t="shared" si="3"/>
        <v>0</v>
      </c>
      <c r="AR219" s="145" t="s">
        <v>145</v>
      </c>
      <c r="AT219" s="145" t="s">
        <v>141</v>
      </c>
      <c r="AU219" s="145" t="s">
        <v>158</v>
      </c>
      <c r="AY219" s="17" t="s">
        <v>139</v>
      </c>
      <c r="BE219" s="146">
        <f t="shared" si="4"/>
        <v>0</v>
      </c>
      <c r="BF219" s="146">
        <f t="shared" si="5"/>
        <v>0</v>
      </c>
      <c r="BG219" s="146">
        <f t="shared" si="6"/>
        <v>0</v>
      </c>
      <c r="BH219" s="146">
        <f t="shared" si="7"/>
        <v>0</v>
      </c>
      <c r="BI219" s="146">
        <f t="shared" si="8"/>
        <v>0</v>
      </c>
      <c r="BJ219" s="17" t="s">
        <v>86</v>
      </c>
      <c r="BK219" s="146">
        <f t="shared" si="9"/>
        <v>0</v>
      </c>
      <c r="BL219" s="17" t="s">
        <v>145</v>
      </c>
      <c r="BM219" s="145" t="s">
        <v>861</v>
      </c>
    </row>
    <row r="220" spans="2:65" s="1" customFormat="1" ht="37.9" customHeight="1">
      <c r="B220" s="133"/>
      <c r="C220" s="134" t="s">
        <v>521</v>
      </c>
      <c r="D220" s="134" t="s">
        <v>141</v>
      </c>
      <c r="E220" s="135" t="s">
        <v>862</v>
      </c>
      <c r="F220" s="136" t="s">
        <v>863</v>
      </c>
      <c r="G220" s="137" t="s">
        <v>388</v>
      </c>
      <c r="H220" s="138">
        <v>58</v>
      </c>
      <c r="I220" s="139"/>
      <c r="J220" s="139">
        <f t="shared" si="0"/>
        <v>0</v>
      </c>
      <c r="K220" s="140"/>
      <c r="L220" s="29"/>
      <c r="M220" s="141" t="s">
        <v>1</v>
      </c>
      <c r="N220" s="142" t="s">
        <v>43</v>
      </c>
      <c r="O220" s="143">
        <v>0.14099999999999999</v>
      </c>
      <c r="P220" s="143">
        <f t="shared" si="1"/>
        <v>8.177999999999999</v>
      </c>
      <c r="Q220" s="143">
        <v>0</v>
      </c>
      <c r="R220" s="143">
        <f t="shared" si="2"/>
        <v>0</v>
      </c>
      <c r="S220" s="143">
        <v>0</v>
      </c>
      <c r="T220" s="144">
        <f t="shared" si="3"/>
        <v>0</v>
      </c>
      <c r="AR220" s="145" t="s">
        <v>145</v>
      </c>
      <c r="AT220" s="145" t="s">
        <v>141</v>
      </c>
      <c r="AU220" s="145" t="s">
        <v>158</v>
      </c>
      <c r="AY220" s="17" t="s">
        <v>139</v>
      </c>
      <c r="BE220" s="146">
        <f t="shared" si="4"/>
        <v>0</v>
      </c>
      <c r="BF220" s="146">
        <f t="shared" si="5"/>
        <v>0</v>
      </c>
      <c r="BG220" s="146">
        <f t="shared" si="6"/>
        <v>0</v>
      </c>
      <c r="BH220" s="146">
        <f t="shared" si="7"/>
        <v>0</v>
      </c>
      <c r="BI220" s="146">
        <f t="shared" si="8"/>
        <v>0</v>
      </c>
      <c r="BJ220" s="17" t="s">
        <v>86</v>
      </c>
      <c r="BK220" s="146">
        <f t="shared" si="9"/>
        <v>0</v>
      </c>
      <c r="BL220" s="17" t="s">
        <v>145</v>
      </c>
      <c r="BM220" s="145" t="s">
        <v>864</v>
      </c>
    </row>
    <row r="221" spans="2:65" s="1" customFormat="1" ht="37.9" customHeight="1">
      <c r="B221" s="133"/>
      <c r="C221" s="134" t="s">
        <v>526</v>
      </c>
      <c r="D221" s="134" t="s">
        <v>141</v>
      </c>
      <c r="E221" s="135" t="s">
        <v>865</v>
      </c>
      <c r="F221" s="136" t="s">
        <v>866</v>
      </c>
      <c r="G221" s="137" t="s">
        <v>388</v>
      </c>
      <c r="H221" s="138">
        <v>74</v>
      </c>
      <c r="I221" s="139"/>
      <c r="J221" s="139">
        <f t="shared" si="0"/>
        <v>0</v>
      </c>
      <c r="K221" s="140"/>
      <c r="L221" s="29"/>
      <c r="M221" s="141" t="s">
        <v>1</v>
      </c>
      <c r="N221" s="142" t="s">
        <v>43</v>
      </c>
      <c r="O221" s="143">
        <v>1.339</v>
      </c>
      <c r="P221" s="143">
        <f t="shared" si="1"/>
        <v>99.085999999999999</v>
      </c>
      <c r="Q221" s="143">
        <v>0</v>
      </c>
      <c r="R221" s="143">
        <f t="shared" si="2"/>
        <v>0</v>
      </c>
      <c r="S221" s="143">
        <v>0</v>
      </c>
      <c r="T221" s="144">
        <f t="shared" si="3"/>
        <v>0</v>
      </c>
      <c r="AR221" s="145" t="s">
        <v>145</v>
      </c>
      <c r="AT221" s="145" t="s">
        <v>141</v>
      </c>
      <c r="AU221" s="145" t="s">
        <v>158</v>
      </c>
      <c r="AY221" s="17" t="s">
        <v>139</v>
      </c>
      <c r="BE221" s="146">
        <f t="shared" si="4"/>
        <v>0</v>
      </c>
      <c r="BF221" s="146">
        <f t="shared" si="5"/>
        <v>0</v>
      </c>
      <c r="BG221" s="146">
        <f t="shared" si="6"/>
        <v>0</v>
      </c>
      <c r="BH221" s="146">
        <f t="shared" si="7"/>
        <v>0</v>
      </c>
      <c r="BI221" s="146">
        <f t="shared" si="8"/>
        <v>0</v>
      </c>
      <c r="BJ221" s="17" t="s">
        <v>86</v>
      </c>
      <c r="BK221" s="146">
        <f t="shared" si="9"/>
        <v>0</v>
      </c>
      <c r="BL221" s="17" t="s">
        <v>145</v>
      </c>
      <c r="BM221" s="145" t="s">
        <v>867</v>
      </c>
    </row>
    <row r="222" spans="2:65" s="1" customFormat="1" ht="37.9" customHeight="1">
      <c r="B222" s="133"/>
      <c r="C222" s="134" t="s">
        <v>531</v>
      </c>
      <c r="D222" s="134" t="s">
        <v>141</v>
      </c>
      <c r="E222" s="135" t="s">
        <v>868</v>
      </c>
      <c r="F222" s="136" t="s">
        <v>869</v>
      </c>
      <c r="G222" s="137" t="s">
        <v>388</v>
      </c>
      <c r="H222" s="138">
        <v>338</v>
      </c>
      <c r="I222" s="139"/>
      <c r="J222" s="139">
        <f t="shared" si="0"/>
        <v>0</v>
      </c>
      <c r="K222" s="140"/>
      <c r="L222" s="29"/>
      <c r="M222" s="141" t="s">
        <v>1</v>
      </c>
      <c r="N222" s="142" t="s">
        <v>43</v>
      </c>
      <c r="O222" s="143">
        <v>9.9000000000000005E-2</v>
      </c>
      <c r="P222" s="143">
        <f t="shared" si="1"/>
        <v>33.462000000000003</v>
      </c>
      <c r="Q222" s="143">
        <v>0</v>
      </c>
      <c r="R222" s="143">
        <f t="shared" si="2"/>
        <v>0</v>
      </c>
      <c r="S222" s="143">
        <v>0</v>
      </c>
      <c r="T222" s="144">
        <f t="shared" si="3"/>
        <v>0</v>
      </c>
      <c r="AR222" s="145" t="s">
        <v>145</v>
      </c>
      <c r="AT222" s="145" t="s">
        <v>141</v>
      </c>
      <c r="AU222" s="145" t="s">
        <v>158</v>
      </c>
      <c r="AY222" s="17" t="s">
        <v>139</v>
      </c>
      <c r="BE222" s="146">
        <f t="shared" si="4"/>
        <v>0</v>
      </c>
      <c r="BF222" s="146">
        <f t="shared" si="5"/>
        <v>0</v>
      </c>
      <c r="BG222" s="146">
        <f t="shared" si="6"/>
        <v>0</v>
      </c>
      <c r="BH222" s="146">
        <f t="shared" si="7"/>
        <v>0</v>
      </c>
      <c r="BI222" s="146">
        <f t="shared" si="8"/>
        <v>0</v>
      </c>
      <c r="BJ222" s="17" t="s">
        <v>86</v>
      </c>
      <c r="BK222" s="146">
        <f t="shared" si="9"/>
        <v>0</v>
      </c>
      <c r="BL222" s="17" t="s">
        <v>145</v>
      </c>
      <c r="BM222" s="145" t="s">
        <v>870</v>
      </c>
    </row>
    <row r="223" spans="2:65" s="1" customFormat="1" ht="37.9" customHeight="1">
      <c r="B223" s="133"/>
      <c r="C223" s="134" t="s">
        <v>537</v>
      </c>
      <c r="D223" s="134" t="s">
        <v>141</v>
      </c>
      <c r="E223" s="135" t="s">
        <v>871</v>
      </c>
      <c r="F223" s="136" t="s">
        <v>872</v>
      </c>
      <c r="G223" s="137" t="s">
        <v>388</v>
      </c>
      <c r="H223" s="138">
        <v>470</v>
      </c>
      <c r="I223" s="139"/>
      <c r="J223" s="139">
        <f t="shared" si="0"/>
        <v>0</v>
      </c>
      <c r="K223" s="140"/>
      <c r="L223" s="29"/>
      <c r="M223" s="141" t="s">
        <v>1</v>
      </c>
      <c r="N223" s="142" t="s">
        <v>43</v>
      </c>
      <c r="O223" s="143">
        <v>0.16200000000000001</v>
      </c>
      <c r="P223" s="143">
        <f t="shared" si="1"/>
        <v>76.14</v>
      </c>
      <c r="Q223" s="143">
        <v>0</v>
      </c>
      <c r="R223" s="143">
        <f t="shared" si="2"/>
        <v>0</v>
      </c>
      <c r="S223" s="143">
        <v>0</v>
      </c>
      <c r="T223" s="144">
        <f t="shared" si="3"/>
        <v>0</v>
      </c>
      <c r="AR223" s="145" t="s">
        <v>145</v>
      </c>
      <c r="AT223" s="145" t="s">
        <v>141</v>
      </c>
      <c r="AU223" s="145" t="s">
        <v>158</v>
      </c>
      <c r="AY223" s="17" t="s">
        <v>139</v>
      </c>
      <c r="BE223" s="146">
        <f t="shared" si="4"/>
        <v>0</v>
      </c>
      <c r="BF223" s="146">
        <f t="shared" si="5"/>
        <v>0</v>
      </c>
      <c r="BG223" s="146">
        <f t="shared" si="6"/>
        <v>0</v>
      </c>
      <c r="BH223" s="146">
        <f t="shared" si="7"/>
        <v>0</v>
      </c>
      <c r="BI223" s="146">
        <f t="shared" si="8"/>
        <v>0</v>
      </c>
      <c r="BJ223" s="17" t="s">
        <v>86</v>
      </c>
      <c r="BK223" s="146">
        <f t="shared" si="9"/>
        <v>0</v>
      </c>
      <c r="BL223" s="17" t="s">
        <v>145</v>
      </c>
      <c r="BM223" s="145" t="s">
        <v>873</v>
      </c>
    </row>
    <row r="224" spans="2:65" s="1" customFormat="1" ht="21.75" customHeight="1">
      <c r="B224" s="133"/>
      <c r="C224" s="134" t="s">
        <v>542</v>
      </c>
      <c r="D224" s="134" t="s">
        <v>141</v>
      </c>
      <c r="E224" s="135" t="s">
        <v>874</v>
      </c>
      <c r="F224" s="136" t="s">
        <v>875</v>
      </c>
      <c r="G224" s="137" t="s">
        <v>388</v>
      </c>
      <c r="H224" s="138">
        <v>470</v>
      </c>
      <c r="I224" s="139"/>
      <c r="J224" s="139">
        <f t="shared" si="0"/>
        <v>0</v>
      </c>
      <c r="K224" s="140"/>
      <c r="L224" s="29"/>
      <c r="M224" s="141" t="s">
        <v>1</v>
      </c>
      <c r="N224" s="142" t="s">
        <v>43</v>
      </c>
      <c r="O224" s="143">
        <v>4.5999999999999999E-2</v>
      </c>
      <c r="P224" s="143">
        <f t="shared" si="1"/>
        <v>21.62</v>
      </c>
      <c r="Q224" s="143">
        <v>0</v>
      </c>
      <c r="R224" s="143">
        <f t="shared" si="2"/>
        <v>0</v>
      </c>
      <c r="S224" s="143">
        <v>0</v>
      </c>
      <c r="T224" s="144">
        <f t="shared" si="3"/>
        <v>0</v>
      </c>
      <c r="AR224" s="145" t="s">
        <v>145</v>
      </c>
      <c r="AT224" s="145" t="s">
        <v>141</v>
      </c>
      <c r="AU224" s="145" t="s">
        <v>158</v>
      </c>
      <c r="AY224" s="17" t="s">
        <v>139</v>
      </c>
      <c r="BE224" s="146">
        <f t="shared" si="4"/>
        <v>0</v>
      </c>
      <c r="BF224" s="146">
        <f t="shared" si="5"/>
        <v>0</v>
      </c>
      <c r="BG224" s="146">
        <f t="shared" si="6"/>
        <v>0</v>
      </c>
      <c r="BH224" s="146">
        <f t="shared" si="7"/>
        <v>0</v>
      </c>
      <c r="BI224" s="146">
        <f t="shared" si="8"/>
        <v>0</v>
      </c>
      <c r="BJ224" s="17" t="s">
        <v>86</v>
      </c>
      <c r="BK224" s="146">
        <f t="shared" si="9"/>
        <v>0</v>
      </c>
      <c r="BL224" s="17" t="s">
        <v>145</v>
      </c>
      <c r="BM224" s="145" t="s">
        <v>876</v>
      </c>
    </row>
    <row r="225" spans="2:65" s="1" customFormat="1" ht="24.25" customHeight="1">
      <c r="B225" s="133"/>
      <c r="C225" s="134" t="s">
        <v>547</v>
      </c>
      <c r="D225" s="134" t="s">
        <v>141</v>
      </c>
      <c r="E225" s="135" t="s">
        <v>877</v>
      </c>
      <c r="F225" s="136" t="s">
        <v>878</v>
      </c>
      <c r="G225" s="137" t="s">
        <v>144</v>
      </c>
      <c r="H225" s="138">
        <v>591</v>
      </c>
      <c r="I225" s="139"/>
      <c r="J225" s="139">
        <f t="shared" si="0"/>
        <v>0</v>
      </c>
      <c r="K225" s="140"/>
      <c r="L225" s="29"/>
      <c r="M225" s="141" t="s">
        <v>1</v>
      </c>
      <c r="N225" s="142" t="s">
        <v>43</v>
      </c>
      <c r="O225" s="143">
        <v>0</v>
      </c>
      <c r="P225" s="143">
        <f t="shared" si="1"/>
        <v>0</v>
      </c>
      <c r="Q225" s="143">
        <v>0</v>
      </c>
      <c r="R225" s="143">
        <f t="shared" si="2"/>
        <v>0</v>
      </c>
      <c r="S225" s="143">
        <v>0</v>
      </c>
      <c r="T225" s="144">
        <f t="shared" si="3"/>
        <v>0</v>
      </c>
      <c r="AR225" s="145" t="s">
        <v>145</v>
      </c>
      <c r="AT225" s="145" t="s">
        <v>141</v>
      </c>
      <c r="AU225" s="145" t="s">
        <v>158</v>
      </c>
      <c r="AY225" s="17" t="s">
        <v>139</v>
      </c>
      <c r="BE225" s="146">
        <f t="shared" si="4"/>
        <v>0</v>
      </c>
      <c r="BF225" s="146">
        <f t="shared" si="5"/>
        <v>0</v>
      </c>
      <c r="BG225" s="146">
        <f t="shared" si="6"/>
        <v>0</v>
      </c>
      <c r="BH225" s="146">
        <f t="shared" si="7"/>
        <v>0</v>
      </c>
      <c r="BI225" s="146">
        <f t="shared" si="8"/>
        <v>0</v>
      </c>
      <c r="BJ225" s="17" t="s">
        <v>86</v>
      </c>
      <c r="BK225" s="146">
        <f t="shared" si="9"/>
        <v>0</v>
      </c>
      <c r="BL225" s="17" t="s">
        <v>145</v>
      </c>
      <c r="BM225" s="145" t="s">
        <v>879</v>
      </c>
    </row>
    <row r="226" spans="2:65" s="1" customFormat="1" ht="16.5" customHeight="1">
      <c r="B226" s="133"/>
      <c r="C226" s="171" t="s">
        <v>552</v>
      </c>
      <c r="D226" s="171" t="s">
        <v>278</v>
      </c>
      <c r="E226" s="172" t="s">
        <v>880</v>
      </c>
      <c r="F226" s="173" t="s">
        <v>881</v>
      </c>
      <c r="G226" s="174" t="s">
        <v>154</v>
      </c>
      <c r="H226" s="175">
        <v>47.28</v>
      </c>
      <c r="I226" s="176"/>
      <c r="J226" s="176">
        <f t="shared" si="0"/>
        <v>0</v>
      </c>
      <c r="K226" s="177"/>
      <c r="L226" s="178"/>
      <c r="M226" s="179" t="s">
        <v>1</v>
      </c>
      <c r="N226" s="180" t="s">
        <v>43</v>
      </c>
      <c r="O226" s="143">
        <v>0</v>
      </c>
      <c r="P226" s="143">
        <f t="shared" si="1"/>
        <v>0</v>
      </c>
      <c r="Q226" s="143">
        <v>0</v>
      </c>
      <c r="R226" s="143">
        <f t="shared" si="2"/>
        <v>0</v>
      </c>
      <c r="S226" s="143">
        <v>0</v>
      </c>
      <c r="T226" s="144">
        <f t="shared" si="3"/>
        <v>0</v>
      </c>
      <c r="AR226" s="145" t="s">
        <v>183</v>
      </c>
      <c r="AT226" s="145" t="s">
        <v>278</v>
      </c>
      <c r="AU226" s="145" t="s">
        <v>158</v>
      </c>
      <c r="AY226" s="17" t="s">
        <v>139</v>
      </c>
      <c r="BE226" s="146">
        <f t="shared" si="4"/>
        <v>0</v>
      </c>
      <c r="BF226" s="146">
        <f t="shared" si="5"/>
        <v>0</v>
      </c>
      <c r="BG226" s="146">
        <f t="shared" si="6"/>
        <v>0</v>
      </c>
      <c r="BH226" s="146">
        <f t="shared" si="7"/>
        <v>0</v>
      </c>
      <c r="BI226" s="146">
        <f t="shared" si="8"/>
        <v>0</v>
      </c>
      <c r="BJ226" s="17" t="s">
        <v>86</v>
      </c>
      <c r="BK226" s="146">
        <f t="shared" si="9"/>
        <v>0</v>
      </c>
      <c r="BL226" s="17" t="s">
        <v>145</v>
      </c>
      <c r="BM226" s="145" t="s">
        <v>882</v>
      </c>
    </row>
    <row r="227" spans="2:65" s="15" customFormat="1">
      <c r="B227" s="185"/>
      <c r="D227" s="148" t="s">
        <v>147</v>
      </c>
      <c r="E227" s="186" t="s">
        <v>1</v>
      </c>
      <c r="F227" s="187" t="s">
        <v>761</v>
      </c>
      <c r="H227" s="186" t="s">
        <v>1</v>
      </c>
      <c r="L227" s="185"/>
      <c r="M227" s="188"/>
      <c r="T227" s="189"/>
      <c r="AT227" s="186" t="s">
        <v>147</v>
      </c>
      <c r="AU227" s="186" t="s">
        <v>158</v>
      </c>
      <c r="AV227" s="15" t="s">
        <v>86</v>
      </c>
      <c r="AW227" s="15" t="s">
        <v>34</v>
      </c>
      <c r="AX227" s="15" t="s">
        <v>78</v>
      </c>
      <c r="AY227" s="186" t="s">
        <v>139</v>
      </c>
    </row>
    <row r="228" spans="2:65" s="15" customFormat="1">
      <c r="B228" s="185"/>
      <c r="D228" s="148" t="s">
        <v>147</v>
      </c>
      <c r="E228" s="186" t="s">
        <v>1</v>
      </c>
      <c r="F228" s="187" t="s">
        <v>883</v>
      </c>
      <c r="H228" s="186" t="s">
        <v>1</v>
      </c>
      <c r="L228" s="185"/>
      <c r="M228" s="188"/>
      <c r="T228" s="189"/>
      <c r="AT228" s="186" t="s">
        <v>147</v>
      </c>
      <c r="AU228" s="186" t="s">
        <v>158</v>
      </c>
      <c r="AV228" s="15" t="s">
        <v>86</v>
      </c>
      <c r="AW228" s="15" t="s">
        <v>34</v>
      </c>
      <c r="AX228" s="15" t="s">
        <v>78</v>
      </c>
      <c r="AY228" s="186" t="s">
        <v>139</v>
      </c>
    </row>
    <row r="229" spans="2:65" s="12" customFormat="1">
      <c r="B229" s="147"/>
      <c r="D229" s="148" t="s">
        <v>147</v>
      </c>
      <c r="E229" s="149" t="s">
        <v>1</v>
      </c>
      <c r="F229" s="150" t="s">
        <v>884</v>
      </c>
      <c r="H229" s="151">
        <v>47.28</v>
      </c>
      <c r="L229" s="147"/>
      <c r="M229" s="152"/>
      <c r="T229" s="153"/>
      <c r="AT229" s="149" t="s">
        <v>147</v>
      </c>
      <c r="AU229" s="149" t="s">
        <v>158</v>
      </c>
      <c r="AV229" s="12" t="s">
        <v>88</v>
      </c>
      <c r="AW229" s="12" t="s">
        <v>34</v>
      </c>
      <c r="AX229" s="12" t="s">
        <v>86</v>
      </c>
      <c r="AY229" s="149" t="s">
        <v>139</v>
      </c>
    </row>
    <row r="230" spans="2:65" s="1" customFormat="1" ht="16.5" customHeight="1">
      <c r="B230" s="133"/>
      <c r="C230" s="134" t="s">
        <v>557</v>
      </c>
      <c r="D230" s="134" t="s">
        <v>141</v>
      </c>
      <c r="E230" s="135" t="s">
        <v>792</v>
      </c>
      <c r="F230" s="136" t="s">
        <v>793</v>
      </c>
      <c r="G230" s="137" t="s">
        <v>154</v>
      </c>
      <c r="H230" s="138">
        <v>2.9550000000000001</v>
      </c>
      <c r="I230" s="139"/>
      <c r="J230" s="139">
        <f>ROUND(I230*H230,2)</f>
        <v>0</v>
      </c>
      <c r="K230" s="140"/>
      <c r="L230" s="29"/>
      <c r="M230" s="141" t="s">
        <v>1</v>
      </c>
      <c r="N230" s="142" t="s">
        <v>43</v>
      </c>
      <c r="O230" s="143">
        <v>1.196</v>
      </c>
      <c r="P230" s="143">
        <f>O230*H230</f>
        <v>3.5341800000000001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145</v>
      </c>
      <c r="AT230" s="145" t="s">
        <v>141</v>
      </c>
      <c r="AU230" s="145" t="s">
        <v>158</v>
      </c>
      <c r="AY230" s="17" t="s">
        <v>139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86</v>
      </c>
      <c r="BK230" s="146">
        <f>ROUND(I230*H230,2)</f>
        <v>0</v>
      </c>
      <c r="BL230" s="17" t="s">
        <v>145</v>
      </c>
      <c r="BM230" s="145" t="s">
        <v>885</v>
      </c>
    </row>
    <row r="231" spans="2:65" s="15" customFormat="1">
      <c r="B231" s="185"/>
      <c r="D231" s="148" t="s">
        <v>147</v>
      </c>
      <c r="E231" s="186" t="s">
        <v>1</v>
      </c>
      <c r="F231" s="187" t="s">
        <v>761</v>
      </c>
      <c r="H231" s="186" t="s">
        <v>1</v>
      </c>
      <c r="L231" s="185"/>
      <c r="M231" s="188"/>
      <c r="T231" s="189"/>
      <c r="AT231" s="186" t="s">
        <v>147</v>
      </c>
      <c r="AU231" s="186" t="s">
        <v>158</v>
      </c>
      <c r="AV231" s="15" t="s">
        <v>86</v>
      </c>
      <c r="AW231" s="15" t="s">
        <v>34</v>
      </c>
      <c r="AX231" s="15" t="s">
        <v>78</v>
      </c>
      <c r="AY231" s="186" t="s">
        <v>139</v>
      </c>
    </row>
    <row r="232" spans="2:65" s="15" customFormat="1">
      <c r="B232" s="185"/>
      <c r="D232" s="148" t="s">
        <v>147</v>
      </c>
      <c r="E232" s="186" t="s">
        <v>1</v>
      </c>
      <c r="F232" s="187" t="s">
        <v>886</v>
      </c>
      <c r="H232" s="186" t="s">
        <v>1</v>
      </c>
      <c r="L232" s="185"/>
      <c r="M232" s="188"/>
      <c r="T232" s="189"/>
      <c r="AT232" s="186" t="s">
        <v>147</v>
      </c>
      <c r="AU232" s="186" t="s">
        <v>158</v>
      </c>
      <c r="AV232" s="15" t="s">
        <v>86</v>
      </c>
      <c r="AW232" s="15" t="s">
        <v>34</v>
      </c>
      <c r="AX232" s="15" t="s">
        <v>78</v>
      </c>
      <c r="AY232" s="186" t="s">
        <v>139</v>
      </c>
    </row>
    <row r="233" spans="2:65" s="12" customFormat="1">
      <c r="B233" s="147"/>
      <c r="D233" s="148" t="s">
        <v>147</v>
      </c>
      <c r="E233" s="149" t="s">
        <v>1</v>
      </c>
      <c r="F233" s="150" t="s">
        <v>887</v>
      </c>
      <c r="H233" s="151">
        <v>2.9550000000000001</v>
      </c>
      <c r="L233" s="147"/>
      <c r="M233" s="152"/>
      <c r="T233" s="153"/>
      <c r="AT233" s="149" t="s">
        <v>147</v>
      </c>
      <c r="AU233" s="149" t="s">
        <v>158</v>
      </c>
      <c r="AV233" s="12" t="s">
        <v>88</v>
      </c>
      <c r="AW233" s="12" t="s">
        <v>34</v>
      </c>
      <c r="AX233" s="12" t="s">
        <v>86</v>
      </c>
      <c r="AY233" s="149" t="s">
        <v>139</v>
      </c>
    </row>
    <row r="234" spans="2:65" s="1" customFormat="1" ht="21.75" customHeight="1">
      <c r="B234" s="133"/>
      <c r="C234" s="134" t="s">
        <v>562</v>
      </c>
      <c r="D234" s="134" t="s">
        <v>141</v>
      </c>
      <c r="E234" s="135" t="s">
        <v>797</v>
      </c>
      <c r="F234" s="136" t="s">
        <v>798</v>
      </c>
      <c r="G234" s="137" t="s">
        <v>154</v>
      </c>
      <c r="H234" s="138">
        <v>2.9550000000000001</v>
      </c>
      <c r="I234" s="139"/>
      <c r="J234" s="139">
        <f>ROUND(I234*H234,2)</f>
        <v>0</v>
      </c>
      <c r="K234" s="140"/>
      <c r="L234" s="29"/>
      <c r="M234" s="141" t="s">
        <v>1</v>
      </c>
      <c r="N234" s="142" t="s">
        <v>43</v>
      </c>
      <c r="O234" s="143">
        <v>0.88400000000000001</v>
      </c>
      <c r="P234" s="143">
        <f>O234*H234</f>
        <v>2.6122200000000002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145</v>
      </c>
      <c r="AT234" s="145" t="s">
        <v>141</v>
      </c>
      <c r="AU234" s="145" t="s">
        <v>158</v>
      </c>
      <c r="AY234" s="17" t="s">
        <v>139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86</v>
      </c>
      <c r="BK234" s="146">
        <f>ROUND(I234*H234,2)</f>
        <v>0</v>
      </c>
      <c r="BL234" s="17" t="s">
        <v>145</v>
      </c>
      <c r="BM234" s="145" t="s">
        <v>888</v>
      </c>
    </row>
    <row r="235" spans="2:65" s="1" customFormat="1" ht="16.5" customHeight="1">
      <c r="B235" s="133"/>
      <c r="C235" s="171" t="s">
        <v>570</v>
      </c>
      <c r="D235" s="171" t="s">
        <v>278</v>
      </c>
      <c r="E235" s="172" t="s">
        <v>800</v>
      </c>
      <c r="F235" s="173" t="s">
        <v>801</v>
      </c>
      <c r="G235" s="174" t="s">
        <v>154</v>
      </c>
      <c r="H235" s="175">
        <v>2.9550000000000001</v>
      </c>
      <c r="I235" s="176"/>
      <c r="J235" s="176">
        <f>ROUND(I235*H235,2)</f>
        <v>0</v>
      </c>
      <c r="K235" s="177"/>
      <c r="L235" s="178"/>
      <c r="M235" s="179" t="s">
        <v>1</v>
      </c>
      <c r="N235" s="180" t="s">
        <v>43</v>
      </c>
      <c r="O235" s="143">
        <v>0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183</v>
      </c>
      <c r="AT235" s="145" t="s">
        <v>278</v>
      </c>
      <c r="AU235" s="145" t="s">
        <v>158</v>
      </c>
      <c r="AY235" s="17" t="s">
        <v>139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7" t="s">
        <v>86</v>
      </c>
      <c r="BK235" s="146">
        <f>ROUND(I235*H235,2)</f>
        <v>0</v>
      </c>
      <c r="BL235" s="17" t="s">
        <v>145</v>
      </c>
      <c r="BM235" s="145" t="s">
        <v>889</v>
      </c>
    </row>
    <row r="236" spans="2:65" s="11" customFormat="1" ht="20.9" customHeight="1">
      <c r="B236" s="122"/>
      <c r="D236" s="123" t="s">
        <v>77</v>
      </c>
      <c r="E236" s="131" t="s">
        <v>890</v>
      </c>
      <c r="F236" s="131" t="s">
        <v>891</v>
      </c>
      <c r="J236" s="132">
        <f>BK236</f>
        <v>0</v>
      </c>
      <c r="L236" s="122"/>
      <c r="M236" s="126"/>
      <c r="P236" s="127">
        <f>SUM(P237:P239)</f>
        <v>0</v>
      </c>
      <c r="R236" s="127">
        <f>SUM(R237:R239)</f>
        <v>0</v>
      </c>
      <c r="T236" s="128">
        <f>SUM(T237:T239)</f>
        <v>0</v>
      </c>
      <c r="AR236" s="123" t="s">
        <v>86</v>
      </c>
      <c r="AT236" s="129" t="s">
        <v>77</v>
      </c>
      <c r="AU236" s="129" t="s">
        <v>88</v>
      </c>
      <c r="AY236" s="123" t="s">
        <v>139</v>
      </c>
      <c r="BK236" s="130">
        <f>SUM(BK237:BK239)</f>
        <v>0</v>
      </c>
    </row>
    <row r="237" spans="2:65" s="1" customFormat="1" ht="16.5" customHeight="1">
      <c r="B237" s="133"/>
      <c r="C237" s="171" t="s">
        <v>576</v>
      </c>
      <c r="D237" s="171" t="s">
        <v>278</v>
      </c>
      <c r="E237" s="172" t="s">
        <v>892</v>
      </c>
      <c r="F237" s="173" t="s">
        <v>893</v>
      </c>
      <c r="G237" s="174" t="s">
        <v>657</v>
      </c>
      <c r="H237" s="175">
        <v>338</v>
      </c>
      <c r="I237" s="176"/>
      <c r="J237" s="176">
        <f>ROUND(I237*H237,2)</f>
        <v>0</v>
      </c>
      <c r="K237" s="177"/>
      <c r="L237" s="178"/>
      <c r="M237" s="179" t="s">
        <v>1</v>
      </c>
      <c r="N237" s="180" t="s">
        <v>43</v>
      </c>
      <c r="O237" s="143">
        <v>0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183</v>
      </c>
      <c r="AT237" s="145" t="s">
        <v>278</v>
      </c>
      <c r="AU237" s="145" t="s">
        <v>158</v>
      </c>
      <c r="AY237" s="17" t="s">
        <v>139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7" t="s">
        <v>86</v>
      </c>
      <c r="BK237" s="146">
        <f>ROUND(I237*H237,2)</f>
        <v>0</v>
      </c>
      <c r="BL237" s="17" t="s">
        <v>145</v>
      </c>
      <c r="BM237" s="145" t="s">
        <v>894</v>
      </c>
    </row>
    <row r="238" spans="2:65" s="1" customFormat="1" ht="16.5" customHeight="1">
      <c r="B238" s="133"/>
      <c r="C238" s="171" t="s">
        <v>580</v>
      </c>
      <c r="D238" s="171" t="s">
        <v>278</v>
      </c>
      <c r="E238" s="172" t="s">
        <v>895</v>
      </c>
      <c r="F238" s="173" t="s">
        <v>896</v>
      </c>
      <c r="G238" s="174" t="s">
        <v>657</v>
      </c>
      <c r="H238" s="175">
        <v>58</v>
      </c>
      <c r="I238" s="176"/>
      <c r="J238" s="176">
        <f>ROUND(I238*H238,2)</f>
        <v>0</v>
      </c>
      <c r="K238" s="177"/>
      <c r="L238" s="178"/>
      <c r="M238" s="179" t="s">
        <v>1</v>
      </c>
      <c r="N238" s="180" t="s">
        <v>43</v>
      </c>
      <c r="O238" s="143">
        <v>0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183</v>
      </c>
      <c r="AT238" s="145" t="s">
        <v>278</v>
      </c>
      <c r="AU238" s="145" t="s">
        <v>158</v>
      </c>
      <c r="AY238" s="17" t="s">
        <v>139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86</v>
      </c>
      <c r="BK238" s="146">
        <f>ROUND(I238*H238,2)</f>
        <v>0</v>
      </c>
      <c r="BL238" s="17" t="s">
        <v>145</v>
      </c>
      <c r="BM238" s="145" t="s">
        <v>897</v>
      </c>
    </row>
    <row r="239" spans="2:65" s="1" customFormat="1" ht="16.5" customHeight="1">
      <c r="B239" s="133"/>
      <c r="C239" s="171" t="s">
        <v>585</v>
      </c>
      <c r="D239" s="171" t="s">
        <v>278</v>
      </c>
      <c r="E239" s="172" t="s">
        <v>898</v>
      </c>
      <c r="F239" s="173" t="s">
        <v>899</v>
      </c>
      <c r="G239" s="174" t="s">
        <v>657</v>
      </c>
      <c r="H239" s="175">
        <v>74</v>
      </c>
      <c r="I239" s="176"/>
      <c r="J239" s="176">
        <f>ROUND(I239*H239,2)</f>
        <v>0</v>
      </c>
      <c r="K239" s="177"/>
      <c r="L239" s="178"/>
      <c r="M239" s="179" t="s">
        <v>1</v>
      </c>
      <c r="N239" s="180" t="s">
        <v>43</v>
      </c>
      <c r="O239" s="143">
        <v>0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183</v>
      </c>
      <c r="AT239" s="145" t="s">
        <v>278</v>
      </c>
      <c r="AU239" s="145" t="s">
        <v>158</v>
      </c>
      <c r="AY239" s="17" t="s">
        <v>139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86</v>
      </c>
      <c r="BK239" s="146">
        <f>ROUND(I239*H239,2)</f>
        <v>0</v>
      </c>
      <c r="BL239" s="17" t="s">
        <v>145</v>
      </c>
      <c r="BM239" s="145" t="s">
        <v>900</v>
      </c>
    </row>
    <row r="240" spans="2:65" s="11" customFormat="1" ht="22.9" customHeight="1">
      <c r="B240" s="122"/>
      <c r="D240" s="123" t="s">
        <v>77</v>
      </c>
      <c r="E240" s="131" t="s">
        <v>901</v>
      </c>
      <c r="F240" s="131" t="s">
        <v>902</v>
      </c>
      <c r="J240" s="132">
        <f>BK240</f>
        <v>0</v>
      </c>
      <c r="L240" s="122"/>
      <c r="M240" s="126"/>
      <c r="P240" s="127">
        <f>SUM(P241:P261)</f>
        <v>337.52212500000002</v>
      </c>
      <c r="R240" s="127">
        <f>SUM(R241:R261)</f>
        <v>0</v>
      </c>
      <c r="T240" s="128">
        <f>SUM(T241:T261)</f>
        <v>0</v>
      </c>
      <c r="AR240" s="123" t="s">
        <v>86</v>
      </c>
      <c r="AT240" s="129" t="s">
        <v>77</v>
      </c>
      <c r="AU240" s="129" t="s">
        <v>86</v>
      </c>
      <c r="AY240" s="123" t="s">
        <v>139</v>
      </c>
      <c r="BK240" s="130">
        <f>SUM(BK241:BK261)</f>
        <v>0</v>
      </c>
    </row>
    <row r="241" spans="2:65" s="1" customFormat="1" ht="49.15" customHeight="1">
      <c r="B241" s="133"/>
      <c r="C241" s="134" t="s">
        <v>592</v>
      </c>
      <c r="D241" s="134" t="s">
        <v>141</v>
      </c>
      <c r="E241" s="135" t="s">
        <v>845</v>
      </c>
      <c r="F241" s="136" t="s">
        <v>846</v>
      </c>
      <c r="G241" s="137" t="s">
        <v>154</v>
      </c>
      <c r="H241" s="138">
        <v>17.745000000000001</v>
      </c>
      <c r="I241" s="139"/>
      <c r="J241" s="139">
        <f>ROUND(I241*H241,2)</f>
        <v>0</v>
      </c>
      <c r="K241" s="140"/>
      <c r="L241" s="29"/>
      <c r="M241" s="141" t="s">
        <v>1</v>
      </c>
      <c r="N241" s="142" t="s">
        <v>43</v>
      </c>
      <c r="O241" s="143">
        <v>9.7000000000000003E-2</v>
      </c>
      <c r="P241" s="143">
        <f>O241*H241</f>
        <v>1.721265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145</v>
      </c>
      <c r="AT241" s="145" t="s">
        <v>141</v>
      </c>
      <c r="AU241" s="145" t="s">
        <v>88</v>
      </c>
      <c r="AY241" s="17" t="s">
        <v>139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86</v>
      </c>
      <c r="BK241" s="146">
        <f>ROUND(I241*H241,2)</f>
        <v>0</v>
      </c>
      <c r="BL241" s="17" t="s">
        <v>145</v>
      </c>
      <c r="BM241" s="145" t="s">
        <v>903</v>
      </c>
    </row>
    <row r="242" spans="2:65" s="12" customFormat="1">
      <c r="B242" s="147"/>
      <c r="D242" s="148" t="s">
        <v>147</v>
      </c>
      <c r="E242" s="149" t="s">
        <v>1</v>
      </c>
      <c r="F242" s="150" t="s">
        <v>904</v>
      </c>
      <c r="H242" s="151">
        <v>17.745000000000001</v>
      </c>
      <c r="L242" s="147"/>
      <c r="M242" s="152"/>
      <c r="T242" s="153"/>
      <c r="AT242" s="149" t="s">
        <v>147</v>
      </c>
      <c r="AU242" s="149" t="s">
        <v>88</v>
      </c>
      <c r="AV242" s="12" t="s">
        <v>88</v>
      </c>
      <c r="AW242" s="12" t="s">
        <v>34</v>
      </c>
      <c r="AX242" s="12" t="s">
        <v>86</v>
      </c>
      <c r="AY242" s="149" t="s">
        <v>139</v>
      </c>
    </row>
    <row r="243" spans="2:65" s="1" customFormat="1" ht="44.25" customHeight="1">
      <c r="B243" s="133"/>
      <c r="C243" s="134" t="s">
        <v>597</v>
      </c>
      <c r="D243" s="134" t="s">
        <v>141</v>
      </c>
      <c r="E243" s="135" t="s">
        <v>849</v>
      </c>
      <c r="F243" s="136" t="s">
        <v>850</v>
      </c>
      <c r="G243" s="137" t="s">
        <v>144</v>
      </c>
      <c r="H243" s="138">
        <v>118.3</v>
      </c>
      <c r="I243" s="139"/>
      <c r="J243" s="139">
        <f>ROUND(I243*H243,2)</f>
        <v>0</v>
      </c>
      <c r="K243" s="140"/>
      <c r="L243" s="29"/>
      <c r="M243" s="141" t="s">
        <v>1</v>
      </c>
      <c r="N243" s="142" t="s">
        <v>43</v>
      </c>
      <c r="O243" s="143">
        <v>5.8000000000000003E-2</v>
      </c>
      <c r="P243" s="143">
        <f>O243*H243</f>
        <v>6.8614000000000006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145</v>
      </c>
      <c r="AT243" s="145" t="s">
        <v>141</v>
      </c>
      <c r="AU243" s="145" t="s">
        <v>88</v>
      </c>
      <c r="AY243" s="17" t="s">
        <v>139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86</v>
      </c>
      <c r="BK243" s="146">
        <f>ROUND(I243*H243,2)</f>
        <v>0</v>
      </c>
      <c r="BL243" s="17" t="s">
        <v>145</v>
      </c>
      <c r="BM243" s="145" t="s">
        <v>905</v>
      </c>
    </row>
    <row r="244" spans="2:65" s="1" customFormat="1" ht="16.5" customHeight="1">
      <c r="B244" s="133"/>
      <c r="C244" s="171" t="s">
        <v>601</v>
      </c>
      <c r="D244" s="171" t="s">
        <v>278</v>
      </c>
      <c r="E244" s="172" t="s">
        <v>852</v>
      </c>
      <c r="F244" s="173" t="s">
        <v>755</v>
      </c>
      <c r="G244" s="174" t="s">
        <v>196</v>
      </c>
      <c r="H244" s="175">
        <v>4.141</v>
      </c>
      <c r="I244" s="176"/>
      <c r="J244" s="176">
        <f>ROUND(I244*H244,2)</f>
        <v>0</v>
      </c>
      <c r="K244" s="177"/>
      <c r="L244" s="178"/>
      <c r="M244" s="179" t="s">
        <v>1</v>
      </c>
      <c r="N244" s="180" t="s">
        <v>43</v>
      </c>
      <c r="O244" s="143">
        <v>0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183</v>
      </c>
      <c r="AT244" s="145" t="s">
        <v>278</v>
      </c>
      <c r="AU244" s="145" t="s">
        <v>88</v>
      </c>
      <c r="AY244" s="17" t="s">
        <v>139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86</v>
      </c>
      <c r="BK244" s="146">
        <f>ROUND(I244*H244,2)</f>
        <v>0</v>
      </c>
      <c r="BL244" s="17" t="s">
        <v>145</v>
      </c>
      <c r="BM244" s="145" t="s">
        <v>906</v>
      </c>
    </row>
    <row r="245" spans="2:65" s="15" customFormat="1">
      <c r="B245" s="185"/>
      <c r="D245" s="148" t="s">
        <v>147</v>
      </c>
      <c r="E245" s="186" t="s">
        <v>1</v>
      </c>
      <c r="F245" s="187" t="s">
        <v>854</v>
      </c>
      <c r="H245" s="186" t="s">
        <v>1</v>
      </c>
      <c r="L245" s="185"/>
      <c r="M245" s="188"/>
      <c r="T245" s="189"/>
      <c r="AT245" s="186" t="s">
        <v>147</v>
      </c>
      <c r="AU245" s="186" t="s">
        <v>88</v>
      </c>
      <c r="AV245" s="15" t="s">
        <v>86</v>
      </c>
      <c r="AW245" s="15" t="s">
        <v>34</v>
      </c>
      <c r="AX245" s="15" t="s">
        <v>78</v>
      </c>
      <c r="AY245" s="186" t="s">
        <v>139</v>
      </c>
    </row>
    <row r="246" spans="2:65" s="12" customFormat="1">
      <c r="B246" s="147"/>
      <c r="D246" s="148" t="s">
        <v>147</v>
      </c>
      <c r="E246" s="149" t="s">
        <v>1</v>
      </c>
      <c r="F246" s="150" t="s">
        <v>907</v>
      </c>
      <c r="H246" s="151">
        <v>4.141</v>
      </c>
      <c r="L246" s="147"/>
      <c r="M246" s="152"/>
      <c r="T246" s="153"/>
      <c r="AT246" s="149" t="s">
        <v>147</v>
      </c>
      <c r="AU246" s="149" t="s">
        <v>88</v>
      </c>
      <c r="AV246" s="12" t="s">
        <v>88</v>
      </c>
      <c r="AW246" s="12" t="s">
        <v>34</v>
      </c>
      <c r="AX246" s="12" t="s">
        <v>86</v>
      </c>
      <c r="AY246" s="149" t="s">
        <v>139</v>
      </c>
    </row>
    <row r="247" spans="2:65" s="1" customFormat="1" ht="24.25" customHeight="1">
      <c r="B247" s="133"/>
      <c r="C247" s="134" t="s">
        <v>605</v>
      </c>
      <c r="D247" s="134" t="s">
        <v>141</v>
      </c>
      <c r="E247" s="135" t="s">
        <v>856</v>
      </c>
      <c r="F247" s="136" t="s">
        <v>857</v>
      </c>
      <c r="G247" s="137" t="s">
        <v>144</v>
      </c>
      <c r="H247" s="138">
        <v>118.3</v>
      </c>
      <c r="I247" s="139"/>
      <c r="J247" s="139">
        <f t="shared" ref="J247:J252" si="10">ROUND(I247*H247,2)</f>
        <v>0</v>
      </c>
      <c r="K247" s="140"/>
      <c r="L247" s="29"/>
      <c r="M247" s="141" t="s">
        <v>1</v>
      </c>
      <c r="N247" s="142" t="s">
        <v>43</v>
      </c>
      <c r="O247" s="143">
        <v>1E-3</v>
      </c>
      <c r="P247" s="143">
        <f t="shared" ref="P247:P252" si="11">O247*H247</f>
        <v>0.1183</v>
      </c>
      <c r="Q247" s="143">
        <v>0</v>
      </c>
      <c r="R247" s="143">
        <f t="shared" ref="R247:R252" si="12">Q247*H247</f>
        <v>0</v>
      </c>
      <c r="S247" s="143">
        <v>0</v>
      </c>
      <c r="T247" s="144">
        <f t="shared" ref="T247:T252" si="13">S247*H247</f>
        <v>0</v>
      </c>
      <c r="AR247" s="145" t="s">
        <v>145</v>
      </c>
      <c r="AT247" s="145" t="s">
        <v>141</v>
      </c>
      <c r="AU247" s="145" t="s">
        <v>88</v>
      </c>
      <c r="AY247" s="17" t="s">
        <v>139</v>
      </c>
      <c r="BE247" s="146">
        <f t="shared" ref="BE247:BE252" si="14">IF(N247="základní",J247,0)</f>
        <v>0</v>
      </c>
      <c r="BF247" s="146">
        <f t="shared" ref="BF247:BF252" si="15">IF(N247="snížená",J247,0)</f>
        <v>0</v>
      </c>
      <c r="BG247" s="146">
        <f t="shared" ref="BG247:BG252" si="16">IF(N247="zákl. přenesená",J247,0)</f>
        <v>0</v>
      </c>
      <c r="BH247" s="146">
        <f t="shared" ref="BH247:BH252" si="17">IF(N247="sníž. přenesená",J247,0)</f>
        <v>0</v>
      </c>
      <c r="BI247" s="146">
        <f t="shared" ref="BI247:BI252" si="18">IF(N247="nulová",J247,0)</f>
        <v>0</v>
      </c>
      <c r="BJ247" s="17" t="s">
        <v>86</v>
      </c>
      <c r="BK247" s="146">
        <f t="shared" ref="BK247:BK252" si="19">ROUND(I247*H247,2)</f>
        <v>0</v>
      </c>
      <c r="BL247" s="17" t="s">
        <v>145</v>
      </c>
      <c r="BM247" s="145" t="s">
        <v>908</v>
      </c>
    </row>
    <row r="248" spans="2:65" s="1" customFormat="1" ht="33" customHeight="1">
      <c r="B248" s="133"/>
      <c r="C248" s="134" t="s">
        <v>909</v>
      </c>
      <c r="D248" s="134" t="s">
        <v>141</v>
      </c>
      <c r="E248" s="135" t="s">
        <v>910</v>
      </c>
      <c r="F248" s="136" t="s">
        <v>911</v>
      </c>
      <c r="G248" s="137" t="s">
        <v>144</v>
      </c>
      <c r="H248" s="138">
        <v>118.3</v>
      </c>
      <c r="I248" s="139"/>
      <c r="J248" s="139">
        <f t="shared" si="10"/>
        <v>0</v>
      </c>
      <c r="K248" s="140"/>
      <c r="L248" s="29"/>
      <c r="M248" s="141" t="s">
        <v>1</v>
      </c>
      <c r="N248" s="142" t="s">
        <v>43</v>
      </c>
      <c r="O248" s="143">
        <v>2.226</v>
      </c>
      <c r="P248" s="143">
        <f t="shared" si="11"/>
        <v>263.33580000000001</v>
      </c>
      <c r="Q248" s="143">
        <v>0</v>
      </c>
      <c r="R248" s="143">
        <f t="shared" si="12"/>
        <v>0</v>
      </c>
      <c r="S248" s="143">
        <v>0</v>
      </c>
      <c r="T248" s="144">
        <f t="shared" si="13"/>
        <v>0</v>
      </c>
      <c r="AR248" s="145" t="s">
        <v>145</v>
      </c>
      <c r="AT248" s="145" t="s">
        <v>141</v>
      </c>
      <c r="AU248" s="145" t="s">
        <v>88</v>
      </c>
      <c r="AY248" s="17" t="s">
        <v>139</v>
      </c>
      <c r="BE248" s="146">
        <f t="shared" si="14"/>
        <v>0</v>
      </c>
      <c r="BF248" s="146">
        <f t="shared" si="15"/>
        <v>0</v>
      </c>
      <c r="BG248" s="146">
        <f t="shared" si="16"/>
        <v>0</v>
      </c>
      <c r="BH248" s="146">
        <f t="shared" si="17"/>
        <v>0</v>
      </c>
      <c r="BI248" s="146">
        <f t="shared" si="18"/>
        <v>0</v>
      </c>
      <c r="BJ248" s="17" t="s">
        <v>86</v>
      </c>
      <c r="BK248" s="146">
        <f t="shared" si="19"/>
        <v>0</v>
      </c>
      <c r="BL248" s="17" t="s">
        <v>145</v>
      </c>
      <c r="BM248" s="145" t="s">
        <v>912</v>
      </c>
    </row>
    <row r="249" spans="2:65" s="1" customFormat="1" ht="33" customHeight="1">
      <c r="B249" s="133"/>
      <c r="C249" s="134" t="s">
        <v>913</v>
      </c>
      <c r="D249" s="134" t="s">
        <v>141</v>
      </c>
      <c r="E249" s="135" t="s">
        <v>914</v>
      </c>
      <c r="F249" s="136" t="s">
        <v>915</v>
      </c>
      <c r="G249" s="137" t="s">
        <v>388</v>
      </c>
      <c r="H249" s="138">
        <v>701</v>
      </c>
      <c r="I249" s="139"/>
      <c r="J249" s="139">
        <f t="shared" si="10"/>
        <v>0</v>
      </c>
      <c r="K249" s="140"/>
      <c r="L249" s="29"/>
      <c r="M249" s="141" t="s">
        <v>1</v>
      </c>
      <c r="N249" s="142" t="s">
        <v>43</v>
      </c>
      <c r="O249" s="143">
        <v>4.8000000000000001E-2</v>
      </c>
      <c r="P249" s="143">
        <f t="shared" si="11"/>
        <v>33.648000000000003</v>
      </c>
      <c r="Q249" s="143">
        <v>0</v>
      </c>
      <c r="R249" s="143">
        <f t="shared" si="12"/>
        <v>0</v>
      </c>
      <c r="S249" s="143">
        <v>0</v>
      </c>
      <c r="T249" s="144">
        <f t="shared" si="13"/>
        <v>0</v>
      </c>
      <c r="AR249" s="145" t="s">
        <v>145</v>
      </c>
      <c r="AT249" s="145" t="s">
        <v>141</v>
      </c>
      <c r="AU249" s="145" t="s">
        <v>88</v>
      </c>
      <c r="AY249" s="17" t="s">
        <v>139</v>
      </c>
      <c r="BE249" s="146">
        <f t="shared" si="14"/>
        <v>0</v>
      </c>
      <c r="BF249" s="146">
        <f t="shared" si="15"/>
        <v>0</v>
      </c>
      <c r="BG249" s="146">
        <f t="shared" si="16"/>
        <v>0</v>
      </c>
      <c r="BH249" s="146">
        <f t="shared" si="17"/>
        <v>0</v>
      </c>
      <c r="BI249" s="146">
        <f t="shared" si="18"/>
        <v>0</v>
      </c>
      <c r="BJ249" s="17" t="s">
        <v>86</v>
      </c>
      <c r="BK249" s="146">
        <f t="shared" si="19"/>
        <v>0</v>
      </c>
      <c r="BL249" s="17" t="s">
        <v>145</v>
      </c>
      <c r="BM249" s="145" t="s">
        <v>916</v>
      </c>
    </row>
    <row r="250" spans="2:65" s="1" customFormat="1" ht="21.75" customHeight="1">
      <c r="B250" s="133"/>
      <c r="C250" s="134" t="s">
        <v>917</v>
      </c>
      <c r="D250" s="134" t="s">
        <v>141</v>
      </c>
      <c r="E250" s="135" t="s">
        <v>918</v>
      </c>
      <c r="F250" s="136" t="s">
        <v>919</v>
      </c>
      <c r="G250" s="137" t="s">
        <v>388</v>
      </c>
      <c r="H250" s="138">
        <v>701</v>
      </c>
      <c r="I250" s="139"/>
      <c r="J250" s="139">
        <f t="shared" si="10"/>
        <v>0</v>
      </c>
      <c r="K250" s="140"/>
      <c r="L250" s="29"/>
      <c r="M250" s="141" t="s">
        <v>1</v>
      </c>
      <c r="N250" s="142" t="s">
        <v>43</v>
      </c>
      <c r="O250" s="143">
        <v>1.4E-2</v>
      </c>
      <c r="P250" s="143">
        <f t="shared" si="11"/>
        <v>9.8140000000000001</v>
      </c>
      <c r="Q250" s="143">
        <v>0</v>
      </c>
      <c r="R250" s="143">
        <f t="shared" si="12"/>
        <v>0</v>
      </c>
      <c r="S250" s="143">
        <v>0</v>
      </c>
      <c r="T250" s="144">
        <f t="shared" si="13"/>
        <v>0</v>
      </c>
      <c r="AR250" s="145" t="s">
        <v>145</v>
      </c>
      <c r="AT250" s="145" t="s">
        <v>141</v>
      </c>
      <c r="AU250" s="145" t="s">
        <v>88</v>
      </c>
      <c r="AY250" s="17" t="s">
        <v>139</v>
      </c>
      <c r="BE250" s="146">
        <f t="shared" si="14"/>
        <v>0</v>
      </c>
      <c r="BF250" s="146">
        <f t="shared" si="15"/>
        <v>0</v>
      </c>
      <c r="BG250" s="146">
        <f t="shared" si="16"/>
        <v>0</v>
      </c>
      <c r="BH250" s="146">
        <f t="shared" si="17"/>
        <v>0</v>
      </c>
      <c r="BI250" s="146">
        <f t="shared" si="18"/>
        <v>0</v>
      </c>
      <c r="BJ250" s="17" t="s">
        <v>86</v>
      </c>
      <c r="BK250" s="146">
        <f t="shared" si="19"/>
        <v>0</v>
      </c>
      <c r="BL250" s="17" t="s">
        <v>145</v>
      </c>
      <c r="BM250" s="145" t="s">
        <v>920</v>
      </c>
    </row>
    <row r="251" spans="2:65" s="1" customFormat="1" ht="16.5" customHeight="1">
      <c r="B251" s="133"/>
      <c r="C251" s="134" t="s">
        <v>770</v>
      </c>
      <c r="D251" s="134" t="s">
        <v>141</v>
      </c>
      <c r="E251" s="135" t="s">
        <v>921</v>
      </c>
      <c r="F251" s="136" t="s">
        <v>922</v>
      </c>
      <c r="G251" s="137" t="s">
        <v>388</v>
      </c>
      <c r="H251" s="138">
        <v>904</v>
      </c>
      <c r="I251" s="139"/>
      <c r="J251" s="139">
        <f t="shared" si="10"/>
        <v>0</v>
      </c>
      <c r="K251" s="140"/>
      <c r="L251" s="29"/>
      <c r="M251" s="141" t="s">
        <v>1</v>
      </c>
      <c r="N251" s="142" t="s">
        <v>43</v>
      </c>
      <c r="O251" s="143">
        <v>2.3E-2</v>
      </c>
      <c r="P251" s="143">
        <f t="shared" si="11"/>
        <v>20.791999999999998</v>
      </c>
      <c r="Q251" s="143">
        <v>0</v>
      </c>
      <c r="R251" s="143">
        <f t="shared" si="12"/>
        <v>0</v>
      </c>
      <c r="S251" s="143">
        <v>0</v>
      </c>
      <c r="T251" s="144">
        <f t="shared" si="13"/>
        <v>0</v>
      </c>
      <c r="AR251" s="145" t="s">
        <v>145</v>
      </c>
      <c r="AT251" s="145" t="s">
        <v>141</v>
      </c>
      <c r="AU251" s="145" t="s">
        <v>88</v>
      </c>
      <c r="AY251" s="17" t="s">
        <v>139</v>
      </c>
      <c r="BE251" s="146">
        <f t="shared" si="14"/>
        <v>0</v>
      </c>
      <c r="BF251" s="146">
        <f t="shared" si="15"/>
        <v>0</v>
      </c>
      <c r="BG251" s="146">
        <f t="shared" si="16"/>
        <v>0</v>
      </c>
      <c r="BH251" s="146">
        <f t="shared" si="17"/>
        <v>0</v>
      </c>
      <c r="BI251" s="146">
        <f t="shared" si="18"/>
        <v>0</v>
      </c>
      <c r="BJ251" s="17" t="s">
        <v>86</v>
      </c>
      <c r="BK251" s="146">
        <f t="shared" si="19"/>
        <v>0</v>
      </c>
      <c r="BL251" s="17" t="s">
        <v>145</v>
      </c>
      <c r="BM251" s="145" t="s">
        <v>923</v>
      </c>
    </row>
    <row r="252" spans="2:65" s="1" customFormat="1" ht="16.5" customHeight="1">
      <c r="B252" s="133"/>
      <c r="C252" s="134" t="s">
        <v>767</v>
      </c>
      <c r="D252" s="134" t="s">
        <v>141</v>
      </c>
      <c r="E252" s="135" t="s">
        <v>792</v>
      </c>
      <c r="F252" s="136" t="s">
        <v>793</v>
      </c>
      <c r="G252" s="137" t="s">
        <v>154</v>
      </c>
      <c r="H252" s="138">
        <v>0.59199999999999997</v>
      </c>
      <c r="I252" s="139"/>
      <c r="J252" s="139">
        <f t="shared" si="10"/>
        <v>0</v>
      </c>
      <c r="K252" s="140"/>
      <c r="L252" s="29"/>
      <c r="M252" s="141" t="s">
        <v>1</v>
      </c>
      <c r="N252" s="142" t="s">
        <v>43</v>
      </c>
      <c r="O252" s="143">
        <v>1.196</v>
      </c>
      <c r="P252" s="143">
        <f t="shared" si="11"/>
        <v>0.70803199999999988</v>
      </c>
      <c r="Q252" s="143">
        <v>0</v>
      </c>
      <c r="R252" s="143">
        <f t="shared" si="12"/>
        <v>0</v>
      </c>
      <c r="S252" s="143">
        <v>0</v>
      </c>
      <c r="T252" s="144">
        <f t="shared" si="13"/>
        <v>0</v>
      </c>
      <c r="AR252" s="145" t="s">
        <v>145</v>
      </c>
      <c r="AT252" s="145" t="s">
        <v>141</v>
      </c>
      <c r="AU252" s="145" t="s">
        <v>88</v>
      </c>
      <c r="AY252" s="17" t="s">
        <v>139</v>
      </c>
      <c r="BE252" s="146">
        <f t="shared" si="14"/>
        <v>0</v>
      </c>
      <c r="BF252" s="146">
        <f t="shared" si="15"/>
        <v>0</v>
      </c>
      <c r="BG252" s="146">
        <f t="shared" si="16"/>
        <v>0</v>
      </c>
      <c r="BH252" s="146">
        <f t="shared" si="17"/>
        <v>0</v>
      </c>
      <c r="BI252" s="146">
        <f t="shared" si="18"/>
        <v>0</v>
      </c>
      <c r="BJ252" s="17" t="s">
        <v>86</v>
      </c>
      <c r="BK252" s="146">
        <f t="shared" si="19"/>
        <v>0</v>
      </c>
      <c r="BL252" s="17" t="s">
        <v>145</v>
      </c>
      <c r="BM252" s="145" t="s">
        <v>924</v>
      </c>
    </row>
    <row r="253" spans="2:65" s="15" customFormat="1">
      <c r="B253" s="185"/>
      <c r="D253" s="148" t="s">
        <v>147</v>
      </c>
      <c r="E253" s="186" t="s">
        <v>1</v>
      </c>
      <c r="F253" s="187" t="s">
        <v>761</v>
      </c>
      <c r="H253" s="186" t="s">
        <v>1</v>
      </c>
      <c r="L253" s="185"/>
      <c r="M253" s="188"/>
      <c r="T253" s="189"/>
      <c r="AT253" s="186" t="s">
        <v>147</v>
      </c>
      <c r="AU253" s="186" t="s">
        <v>88</v>
      </c>
      <c r="AV253" s="15" t="s">
        <v>86</v>
      </c>
      <c r="AW253" s="15" t="s">
        <v>34</v>
      </c>
      <c r="AX253" s="15" t="s">
        <v>78</v>
      </c>
      <c r="AY253" s="186" t="s">
        <v>139</v>
      </c>
    </row>
    <row r="254" spans="2:65" s="15" customFormat="1">
      <c r="B254" s="185"/>
      <c r="D254" s="148" t="s">
        <v>147</v>
      </c>
      <c r="E254" s="186" t="s">
        <v>1</v>
      </c>
      <c r="F254" s="187" t="s">
        <v>925</v>
      </c>
      <c r="H254" s="186" t="s">
        <v>1</v>
      </c>
      <c r="L254" s="185"/>
      <c r="M254" s="188"/>
      <c r="T254" s="189"/>
      <c r="AT254" s="186" t="s">
        <v>147</v>
      </c>
      <c r="AU254" s="186" t="s">
        <v>88</v>
      </c>
      <c r="AV254" s="15" t="s">
        <v>86</v>
      </c>
      <c r="AW254" s="15" t="s">
        <v>34</v>
      </c>
      <c r="AX254" s="15" t="s">
        <v>78</v>
      </c>
      <c r="AY254" s="186" t="s">
        <v>139</v>
      </c>
    </row>
    <row r="255" spans="2:65" s="12" customFormat="1">
      <c r="B255" s="147"/>
      <c r="D255" s="148" t="s">
        <v>147</v>
      </c>
      <c r="E255" s="149" t="s">
        <v>1</v>
      </c>
      <c r="F255" s="150" t="s">
        <v>926</v>
      </c>
      <c r="H255" s="151">
        <v>0.59199999999999997</v>
      </c>
      <c r="L255" s="147"/>
      <c r="M255" s="152"/>
      <c r="T255" s="153"/>
      <c r="AT255" s="149" t="s">
        <v>147</v>
      </c>
      <c r="AU255" s="149" t="s">
        <v>88</v>
      </c>
      <c r="AV255" s="12" t="s">
        <v>88</v>
      </c>
      <c r="AW255" s="12" t="s">
        <v>34</v>
      </c>
      <c r="AX255" s="12" t="s">
        <v>86</v>
      </c>
      <c r="AY255" s="149" t="s">
        <v>139</v>
      </c>
    </row>
    <row r="256" spans="2:65" s="1" customFormat="1" ht="21.75" customHeight="1">
      <c r="B256" s="133"/>
      <c r="C256" s="134" t="s">
        <v>763</v>
      </c>
      <c r="D256" s="134" t="s">
        <v>141</v>
      </c>
      <c r="E256" s="135" t="s">
        <v>797</v>
      </c>
      <c r="F256" s="136" t="s">
        <v>798</v>
      </c>
      <c r="G256" s="137" t="s">
        <v>154</v>
      </c>
      <c r="H256" s="138">
        <v>0.59199999999999997</v>
      </c>
      <c r="I256" s="139"/>
      <c r="J256" s="139">
        <f t="shared" ref="J256:J261" si="20">ROUND(I256*H256,2)</f>
        <v>0</v>
      </c>
      <c r="K256" s="140"/>
      <c r="L256" s="29"/>
      <c r="M256" s="141" t="s">
        <v>1</v>
      </c>
      <c r="N256" s="142" t="s">
        <v>43</v>
      </c>
      <c r="O256" s="143">
        <v>0.88400000000000001</v>
      </c>
      <c r="P256" s="143">
        <f t="shared" ref="P256:P261" si="21">O256*H256</f>
        <v>0.52332800000000002</v>
      </c>
      <c r="Q256" s="143">
        <v>0</v>
      </c>
      <c r="R256" s="143">
        <f t="shared" ref="R256:R261" si="22">Q256*H256</f>
        <v>0</v>
      </c>
      <c r="S256" s="143">
        <v>0</v>
      </c>
      <c r="T256" s="144">
        <f t="shared" ref="T256:T261" si="23">S256*H256</f>
        <v>0</v>
      </c>
      <c r="AR256" s="145" t="s">
        <v>145</v>
      </c>
      <c r="AT256" s="145" t="s">
        <v>141</v>
      </c>
      <c r="AU256" s="145" t="s">
        <v>88</v>
      </c>
      <c r="AY256" s="17" t="s">
        <v>139</v>
      </c>
      <c r="BE256" s="146">
        <f t="shared" ref="BE256:BE261" si="24">IF(N256="základní",J256,0)</f>
        <v>0</v>
      </c>
      <c r="BF256" s="146">
        <f t="shared" ref="BF256:BF261" si="25">IF(N256="snížená",J256,0)</f>
        <v>0</v>
      </c>
      <c r="BG256" s="146">
        <f t="shared" ref="BG256:BG261" si="26">IF(N256="zákl. přenesená",J256,0)</f>
        <v>0</v>
      </c>
      <c r="BH256" s="146">
        <f t="shared" ref="BH256:BH261" si="27">IF(N256="sníž. přenesená",J256,0)</f>
        <v>0</v>
      </c>
      <c r="BI256" s="146">
        <f t="shared" ref="BI256:BI261" si="28">IF(N256="nulová",J256,0)</f>
        <v>0</v>
      </c>
      <c r="BJ256" s="17" t="s">
        <v>86</v>
      </c>
      <c r="BK256" s="146">
        <f t="shared" ref="BK256:BK261" si="29">ROUND(I256*H256,2)</f>
        <v>0</v>
      </c>
      <c r="BL256" s="17" t="s">
        <v>145</v>
      </c>
      <c r="BM256" s="145" t="s">
        <v>927</v>
      </c>
    </row>
    <row r="257" spans="2:65" s="1" customFormat="1" ht="16.5" customHeight="1">
      <c r="B257" s="133"/>
      <c r="C257" s="171" t="s">
        <v>928</v>
      </c>
      <c r="D257" s="171" t="s">
        <v>278</v>
      </c>
      <c r="E257" s="172" t="s">
        <v>800</v>
      </c>
      <c r="F257" s="173" t="s">
        <v>801</v>
      </c>
      <c r="G257" s="174" t="s">
        <v>154</v>
      </c>
      <c r="H257" s="175">
        <v>0.59199999999999997</v>
      </c>
      <c r="I257" s="176"/>
      <c r="J257" s="176">
        <f t="shared" si="20"/>
        <v>0</v>
      </c>
      <c r="K257" s="177"/>
      <c r="L257" s="178"/>
      <c r="M257" s="179" t="s">
        <v>1</v>
      </c>
      <c r="N257" s="180" t="s">
        <v>43</v>
      </c>
      <c r="O257" s="143">
        <v>0</v>
      </c>
      <c r="P257" s="143">
        <f t="shared" si="21"/>
        <v>0</v>
      </c>
      <c r="Q257" s="143">
        <v>0</v>
      </c>
      <c r="R257" s="143">
        <f t="shared" si="22"/>
        <v>0</v>
      </c>
      <c r="S257" s="143">
        <v>0</v>
      </c>
      <c r="T257" s="144">
        <f t="shared" si="23"/>
        <v>0</v>
      </c>
      <c r="AR257" s="145" t="s">
        <v>183</v>
      </c>
      <c r="AT257" s="145" t="s">
        <v>278</v>
      </c>
      <c r="AU257" s="145" t="s">
        <v>88</v>
      </c>
      <c r="AY257" s="17" t="s">
        <v>139</v>
      </c>
      <c r="BE257" s="146">
        <f t="shared" si="24"/>
        <v>0</v>
      </c>
      <c r="BF257" s="146">
        <f t="shared" si="25"/>
        <v>0</v>
      </c>
      <c r="BG257" s="146">
        <f t="shared" si="26"/>
        <v>0</v>
      </c>
      <c r="BH257" s="146">
        <f t="shared" si="27"/>
        <v>0</v>
      </c>
      <c r="BI257" s="146">
        <f t="shared" si="28"/>
        <v>0</v>
      </c>
      <c r="BJ257" s="17" t="s">
        <v>86</v>
      </c>
      <c r="BK257" s="146">
        <f t="shared" si="29"/>
        <v>0</v>
      </c>
      <c r="BL257" s="17" t="s">
        <v>145</v>
      </c>
      <c r="BM257" s="145" t="s">
        <v>929</v>
      </c>
    </row>
    <row r="258" spans="2:65" s="1" customFormat="1" ht="16.5" customHeight="1">
      <c r="B258" s="133"/>
      <c r="C258" s="171" t="s">
        <v>717</v>
      </c>
      <c r="D258" s="171" t="s">
        <v>278</v>
      </c>
      <c r="E258" s="172" t="s">
        <v>930</v>
      </c>
      <c r="F258" s="173" t="s">
        <v>931</v>
      </c>
      <c r="G258" s="174" t="s">
        <v>657</v>
      </c>
      <c r="H258" s="175">
        <v>701</v>
      </c>
      <c r="I258" s="176"/>
      <c r="J258" s="176">
        <f t="shared" si="20"/>
        <v>0</v>
      </c>
      <c r="K258" s="177"/>
      <c r="L258" s="178"/>
      <c r="M258" s="179" t="s">
        <v>1</v>
      </c>
      <c r="N258" s="180" t="s">
        <v>43</v>
      </c>
      <c r="O258" s="143">
        <v>0</v>
      </c>
      <c r="P258" s="143">
        <f t="shared" si="21"/>
        <v>0</v>
      </c>
      <c r="Q258" s="143">
        <v>0</v>
      </c>
      <c r="R258" s="143">
        <f t="shared" si="22"/>
        <v>0</v>
      </c>
      <c r="S258" s="143">
        <v>0</v>
      </c>
      <c r="T258" s="144">
        <f t="shared" si="23"/>
        <v>0</v>
      </c>
      <c r="AR258" s="145" t="s">
        <v>183</v>
      </c>
      <c r="AT258" s="145" t="s">
        <v>278</v>
      </c>
      <c r="AU258" s="145" t="s">
        <v>88</v>
      </c>
      <c r="AY258" s="17" t="s">
        <v>139</v>
      </c>
      <c r="BE258" s="146">
        <f t="shared" si="24"/>
        <v>0</v>
      </c>
      <c r="BF258" s="146">
        <f t="shared" si="25"/>
        <v>0</v>
      </c>
      <c r="BG258" s="146">
        <f t="shared" si="26"/>
        <v>0</v>
      </c>
      <c r="BH258" s="146">
        <f t="shared" si="27"/>
        <v>0</v>
      </c>
      <c r="BI258" s="146">
        <f t="shared" si="28"/>
        <v>0</v>
      </c>
      <c r="BJ258" s="17" t="s">
        <v>86</v>
      </c>
      <c r="BK258" s="146">
        <f t="shared" si="29"/>
        <v>0</v>
      </c>
      <c r="BL258" s="17" t="s">
        <v>145</v>
      </c>
      <c r="BM258" s="145" t="s">
        <v>932</v>
      </c>
    </row>
    <row r="259" spans="2:65" s="1" customFormat="1" ht="16.5" customHeight="1">
      <c r="B259" s="133"/>
      <c r="C259" s="134" t="s">
        <v>933</v>
      </c>
      <c r="D259" s="134" t="s">
        <v>141</v>
      </c>
      <c r="E259" s="135" t="s">
        <v>934</v>
      </c>
      <c r="F259" s="136" t="s">
        <v>935</v>
      </c>
      <c r="G259" s="137" t="s">
        <v>657</v>
      </c>
      <c r="H259" s="138">
        <v>93</v>
      </c>
      <c r="I259" s="139"/>
      <c r="J259" s="139">
        <f t="shared" si="20"/>
        <v>0</v>
      </c>
      <c r="K259" s="140"/>
      <c r="L259" s="29"/>
      <c r="M259" s="141" t="s">
        <v>1</v>
      </c>
      <c r="N259" s="142" t="s">
        <v>43</v>
      </c>
      <c r="O259" s="143">
        <v>0</v>
      </c>
      <c r="P259" s="143">
        <f t="shared" si="21"/>
        <v>0</v>
      </c>
      <c r="Q259" s="143">
        <v>0</v>
      </c>
      <c r="R259" s="143">
        <f t="shared" si="22"/>
        <v>0</v>
      </c>
      <c r="S259" s="143">
        <v>0</v>
      </c>
      <c r="T259" s="144">
        <f t="shared" si="23"/>
        <v>0</v>
      </c>
      <c r="AR259" s="145" t="s">
        <v>145</v>
      </c>
      <c r="AT259" s="145" t="s">
        <v>141</v>
      </c>
      <c r="AU259" s="145" t="s">
        <v>88</v>
      </c>
      <c r="AY259" s="17" t="s">
        <v>139</v>
      </c>
      <c r="BE259" s="146">
        <f t="shared" si="24"/>
        <v>0</v>
      </c>
      <c r="BF259" s="146">
        <f t="shared" si="25"/>
        <v>0</v>
      </c>
      <c r="BG259" s="146">
        <f t="shared" si="26"/>
        <v>0</v>
      </c>
      <c r="BH259" s="146">
        <f t="shared" si="27"/>
        <v>0</v>
      </c>
      <c r="BI259" s="146">
        <f t="shared" si="28"/>
        <v>0</v>
      </c>
      <c r="BJ259" s="17" t="s">
        <v>86</v>
      </c>
      <c r="BK259" s="146">
        <f t="shared" si="29"/>
        <v>0</v>
      </c>
      <c r="BL259" s="17" t="s">
        <v>145</v>
      </c>
      <c r="BM259" s="145" t="s">
        <v>936</v>
      </c>
    </row>
    <row r="260" spans="2:65" s="1" customFormat="1" ht="16.5" customHeight="1">
      <c r="B260" s="133"/>
      <c r="C260" s="134" t="s">
        <v>937</v>
      </c>
      <c r="D260" s="134" t="s">
        <v>141</v>
      </c>
      <c r="E260" s="135" t="s">
        <v>938</v>
      </c>
      <c r="F260" s="136" t="s">
        <v>939</v>
      </c>
      <c r="G260" s="137" t="s">
        <v>657</v>
      </c>
      <c r="H260" s="138">
        <v>545</v>
      </c>
      <c r="I260" s="139"/>
      <c r="J260" s="139">
        <f t="shared" si="20"/>
        <v>0</v>
      </c>
      <c r="K260" s="140"/>
      <c r="L260" s="29"/>
      <c r="M260" s="141" t="s">
        <v>1</v>
      </c>
      <c r="N260" s="142" t="s">
        <v>43</v>
      </c>
      <c r="O260" s="143">
        <v>0</v>
      </c>
      <c r="P260" s="143">
        <f t="shared" si="21"/>
        <v>0</v>
      </c>
      <c r="Q260" s="143">
        <v>0</v>
      </c>
      <c r="R260" s="143">
        <f t="shared" si="22"/>
        <v>0</v>
      </c>
      <c r="S260" s="143">
        <v>0</v>
      </c>
      <c r="T260" s="144">
        <f t="shared" si="23"/>
        <v>0</v>
      </c>
      <c r="AR260" s="145" t="s">
        <v>145</v>
      </c>
      <c r="AT260" s="145" t="s">
        <v>141</v>
      </c>
      <c r="AU260" s="145" t="s">
        <v>88</v>
      </c>
      <c r="AY260" s="17" t="s">
        <v>139</v>
      </c>
      <c r="BE260" s="146">
        <f t="shared" si="24"/>
        <v>0</v>
      </c>
      <c r="BF260" s="146">
        <f t="shared" si="25"/>
        <v>0</v>
      </c>
      <c r="BG260" s="146">
        <f t="shared" si="26"/>
        <v>0</v>
      </c>
      <c r="BH260" s="146">
        <f t="shared" si="27"/>
        <v>0</v>
      </c>
      <c r="BI260" s="146">
        <f t="shared" si="28"/>
        <v>0</v>
      </c>
      <c r="BJ260" s="17" t="s">
        <v>86</v>
      </c>
      <c r="BK260" s="146">
        <f t="shared" si="29"/>
        <v>0</v>
      </c>
      <c r="BL260" s="17" t="s">
        <v>145</v>
      </c>
      <c r="BM260" s="145" t="s">
        <v>940</v>
      </c>
    </row>
    <row r="261" spans="2:65" s="1" customFormat="1" ht="16.5" customHeight="1">
      <c r="B261" s="133"/>
      <c r="C261" s="171" t="s">
        <v>941</v>
      </c>
      <c r="D261" s="171" t="s">
        <v>278</v>
      </c>
      <c r="E261" s="172" t="s">
        <v>942</v>
      </c>
      <c r="F261" s="173" t="s">
        <v>943</v>
      </c>
      <c r="G261" s="174" t="s">
        <v>657</v>
      </c>
      <c r="H261" s="175">
        <v>266</v>
      </c>
      <c r="I261" s="176"/>
      <c r="J261" s="176">
        <f t="shared" si="20"/>
        <v>0</v>
      </c>
      <c r="K261" s="177"/>
      <c r="L261" s="178"/>
      <c r="M261" s="179" t="s">
        <v>1</v>
      </c>
      <c r="N261" s="180" t="s">
        <v>43</v>
      </c>
      <c r="O261" s="143">
        <v>0</v>
      </c>
      <c r="P261" s="143">
        <f t="shared" si="21"/>
        <v>0</v>
      </c>
      <c r="Q261" s="143">
        <v>0</v>
      </c>
      <c r="R261" s="143">
        <f t="shared" si="22"/>
        <v>0</v>
      </c>
      <c r="S261" s="143">
        <v>0</v>
      </c>
      <c r="T261" s="144">
        <f t="shared" si="23"/>
        <v>0</v>
      </c>
      <c r="AR261" s="145" t="s">
        <v>183</v>
      </c>
      <c r="AT261" s="145" t="s">
        <v>278</v>
      </c>
      <c r="AU261" s="145" t="s">
        <v>88</v>
      </c>
      <c r="AY261" s="17" t="s">
        <v>139</v>
      </c>
      <c r="BE261" s="146">
        <f t="shared" si="24"/>
        <v>0</v>
      </c>
      <c r="BF261" s="146">
        <f t="shared" si="25"/>
        <v>0</v>
      </c>
      <c r="BG261" s="146">
        <f t="shared" si="26"/>
        <v>0</v>
      </c>
      <c r="BH261" s="146">
        <f t="shared" si="27"/>
        <v>0</v>
      </c>
      <c r="BI261" s="146">
        <f t="shared" si="28"/>
        <v>0</v>
      </c>
      <c r="BJ261" s="17" t="s">
        <v>86</v>
      </c>
      <c r="BK261" s="146">
        <f t="shared" si="29"/>
        <v>0</v>
      </c>
      <c r="BL261" s="17" t="s">
        <v>145</v>
      </c>
      <c r="BM261" s="145" t="s">
        <v>944</v>
      </c>
    </row>
    <row r="262" spans="2:65" s="11" customFormat="1" ht="22.9" customHeight="1">
      <c r="B262" s="122"/>
      <c r="D262" s="123" t="s">
        <v>77</v>
      </c>
      <c r="E262" s="131" t="s">
        <v>945</v>
      </c>
      <c r="F262" s="131" t="s">
        <v>946</v>
      </c>
      <c r="J262" s="132">
        <f>BK262</f>
        <v>0</v>
      </c>
      <c r="L262" s="122"/>
      <c r="M262" s="126"/>
      <c r="P262" s="127">
        <f>SUM(P263:P281)</f>
        <v>269.37630000000001</v>
      </c>
      <c r="R262" s="127">
        <f>SUM(R263:R281)</f>
        <v>0</v>
      </c>
      <c r="T262" s="128">
        <f>SUM(T263:T281)</f>
        <v>0</v>
      </c>
      <c r="AR262" s="123" t="s">
        <v>86</v>
      </c>
      <c r="AT262" s="129" t="s">
        <v>77</v>
      </c>
      <c r="AU262" s="129" t="s">
        <v>86</v>
      </c>
      <c r="AY262" s="123" t="s">
        <v>139</v>
      </c>
      <c r="BK262" s="130">
        <f>SUM(BK263:BK281)</f>
        <v>0</v>
      </c>
    </row>
    <row r="263" spans="2:65" s="1" customFormat="1" ht="49.15" customHeight="1">
      <c r="B263" s="133"/>
      <c r="C263" s="134" t="s">
        <v>947</v>
      </c>
      <c r="D263" s="134" t="s">
        <v>141</v>
      </c>
      <c r="E263" s="135" t="s">
        <v>845</v>
      </c>
      <c r="F263" s="136" t="s">
        <v>846</v>
      </c>
      <c r="G263" s="137" t="s">
        <v>154</v>
      </c>
      <c r="H263" s="138">
        <v>153.9</v>
      </c>
      <c r="I263" s="139"/>
      <c r="J263" s="139">
        <f>ROUND(I263*H263,2)</f>
        <v>0</v>
      </c>
      <c r="K263" s="140"/>
      <c r="L263" s="29"/>
      <c r="M263" s="141" t="s">
        <v>1</v>
      </c>
      <c r="N263" s="142" t="s">
        <v>43</v>
      </c>
      <c r="O263" s="143">
        <v>9.7000000000000003E-2</v>
      </c>
      <c r="P263" s="143">
        <f>O263*H263</f>
        <v>14.9283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145</v>
      </c>
      <c r="AT263" s="145" t="s">
        <v>141</v>
      </c>
      <c r="AU263" s="145" t="s">
        <v>88</v>
      </c>
      <c r="AY263" s="17" t="s">
        <v>139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86</v>
      </c>
      <c r="BK263" s="146">
        <f>ROUND(I263*H263,2)</f>
        <v>0</v>
      </c>
      <c r="BL263" s="17" t="s">
        <v>145</v>
      </c>
      <c r="BM263" s="145" t="s">
        <v>948</v>
      </c>
    </row>
    <row r="264" spans="2:65" s="12" customFormat="1">
      <c r="B264" s="147"/>
      <c r="D264" s="148" t="s">
        <v>147</v>
      </c>
      <c r="E264" s="149" t="s">
        <v>1</v>
      </c>
      <c r="F264" s="150" t="s">
        <v>949</v>
      </c>
      <c r="H264" s="151">
        <v>153.9</v>
      </c>
      <c r="L264" s="147"/>
      <c r="M264" s="152"/>
      <c r="T264" s="153"/>
      <c r="AT264" s="149" t="s">
        <v>147</v>
      </c>
      <c r="AU264" s="149" t="s">
        <v>88</v>
      </c>
      <c r="AV264" s="12" t="s">
        <v>88</v>
      </c>
      <c r="AW264" s="12" t="s">
        <v>34</v>
      </c>
      <c r="AX264" s="12" t="s">
        <v>86</v>
      </c>
      <c r="AY264" s="149" t="s">
        <v>139</v>
      </c>
    </row>
    <row r="265" spans="2:65" s="1" customFormat="1" ht="37.9" customHeight="1">
      <c r="B265" s="133"/>
      <c r="C265" s="134" t="s">
        <v>950</v>
      </c>
      <c r="D265" s="134" t="s">
        <v>141</v>
      </c>
      <c r="E265" s="135" t="s">
        <v>951</v>
      </c>
      <c r="F265" s="136" t="s">
        <v>952</v>
      </c>
      <c r="G265" s="137" t="s">
        <v>144</v>
      </c>
      <c r="H265" s="138">
        <v>1026</v>
      </c>
      <c r="I265" s="139"/>
      <c r="J265" s="139">
        <f>ROUND(I265*H265,2)</f>
        <v>0</v>
      </c>
      <c r="K265" s="140"/>
      <c r="L265" s="29"/>
      <c r="M265" s="141" t="s">
        <v>1</v>
      </c>
      <c r="N265" s="142" t="s">
        <v>43</v>
      </c>
      <c r="O265" s="143">
        <v>4.3999999999999997E-2</v>
      </c>
      <c r="P265" s="143">
        <f>O265*H265</f>
        <v>45.143999999999998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145</v>
      </c>
      <c r="AT265" s="145" t="s">
        <v>141</v>
      </c>
      <c r="AU265" s="145" t="s">
        <v>88</v>
      </c>
      <c r="AY265" s="17" t="s">
        <v>139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7" t="s">
        <v>86</v>
      </c>
      <c r="BK265" s="146">
        <f>ROUND(I265*H265,2)</f>
        <v>0</v>
      </c>
      <c r="BL265" s="17" t="s">
        <v>145</v>
      </c>
      <c r="BM265" s="145" t="s">
        <v>953</v>
      </c>
    </row>
    <row r="266" spans="2:65" s="1" customFormat="1" ht="16.5" customHeight="1">
      <c r="B266" s="133"/>
      <c r="C266" s="171" t="s">
        <v>954</v>
      </c>
      <c r="D266" s="171" t="s">
        <v>278</v>
      </c>
      <c r="E266" s="172" t="s">
        <v>955</v>
      </c>
      <c r="F266" s="173" t="s">
        <v>956</v>
      </c>
      <c r="G266" s="174" t="s">
        <v>154</v>
      </c>
      <c r="H266" s="175">
        <v>153.9</v>
      </c>
      <c r="I266" s="176"/>
      <c r="J266" s="176">
        <f>ROUND(I266*H266,2)</f>
        <v>0</v>
      </c>
      <c r="K266" s="177"/>
      <c r="L266" s="178"/>
      <c r="M266" s="179" t="s">
        <v>1</v>
      </c>
      <c r="N266" s="180" t="s">
        <v>43</v>
      </c>
      <c r="O266" s="143">
        <v>0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183</v>
      </c>
      <c r="AT266" s="145" t="s">
        <v>278</v>
      </c>
      <c r="AU266" s="145" t="s">
        <v>88</v>
      </c>
      <c r="AY266" s="17" t="s">
        <v>139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86</v>
      </c>
      <c r="BK266" s="146">
        <f>ROUND(I266*H266,2)</f>
        <v>0</v>
      </c>
      <c r="BL266" s="17" t="s">
        <v>145</v>
      </c>
      <c r="BM266" s="145" t="s">
        <v>957</v>
      </c>
    </row>
    <row r="267" spans="2:65" s="12" customFormat="1">
      <c r="B267" s="147"/>
      <c r="D267" s="148" t="s">
        <v>147</v>
      </c>
      <c r="E267" s="149" t="s">
        <v>1</v>
      </c>
      <c r="F267" s="150" t="s">
        <v>949</v>
      </c>
      <c r="H267" s="151">
        <v>153.9</v>
      </c>
      <c r="L267" s="147"/>
      <c r="M267" s="152"/>
      <c r="T267" s="153"/>
      <c r="AT267" s="149" t="s">
        <v>147</v>
      </c>
      <c r="AU267" s="149" t="s">
        <v>88</v>
      </c>
      <c r="AV267" s="12" t="s">
        <v>88</v>
      </c>
      <c r="AW267" s="12" t="s">
        <v>34</v>
      </c>
      <c r="AX267" s="12" t="s">
        <v>86</v>
      </c>
      <c r="AY267" s="149" t="s">
        <v>139</v>
      </c>
    </row>
    <row r="268" spans="2:65" s="1" customFormat="1" ht="33" customHeight="1">
      <c r="B268" s="133"/>
      <c r="C268" s="134" t="s">
        <v>958</v>
      </c>
      <c r="D268" s="134" t="s">
        <v>141</v>
      </c>
      <c r="E268" s="135" t="s">
        <v>959</v>
      </c>
      <c r="F268" s="136" t="s">
        <v>960</v>
      </c>
      <c r="G268" s="137" t="s">
        <v>144</v>
      </c>
      <c r="H268" s="138">
        <v>1026</v>
      </c>
      <c r="I268" s="139"/>
      <c r="J268" s="139">
        <f t="shared" ref="J268:J273" si="30">ROUND(I268*H268,2)</f>
        <v>0</v>
      </c>
      <c r="K268" s="140"/>
      <c r="L268" s="29"/>
      <c r="M268" s="141" t="s">
        <v>1</v>
      </c>
      <c r="N268" s="142" t="s">
        <v>43</v>
      </c>
      <c r="O268" s="143">
        <v>4.0000000000000001E-3</v>
      </c>
      <c r="P268" s="143">
        <f t="shared" ref="P268:P273" si="31">O268*H268</f>
        <v>4.1040000000000001</v>
      </c>
      <c r="Q268" s="143">
        <v>0</v>
      </c>
      <c r="R268" s="143">
        <f t="shared" ref="R268:R273" si="32">Q268*H268</f>
        <v>0</v>
      </c>
      <c r="S268" s="143">
        <v>0</v>
      </c>
      <c r="T268" s="144">
        <f t="shared" ref="T268:T273" si="33">S268*H268</f>
        <v>0</v>
      </c>
      <c r="AR268" s="145" t="s">
        <v>145</v>
      </c>
      <c r="AT268" s="145" t="s">
        <v>141</v>
      </c>
      <c r="AU268" s="145" t="s">
        <v>88</v>
      </c>
      <c r="AY268" s="17" t="s">
        <v>139</v>
      </c>
      <c r="BE268" s="146">
        <f t="shared" ref="BE268:BE273" si="34">IF(N268="základní",J268,0)</f>
        <v>0</v>
      </c>
      <c r="BF268" s="146">
        <f t="shared" ref="BF268:BF273" si="35">IF(N268="snížená",J268,0)</f>
        <v>0</v>
      </c>
      <c r="BG268" s="146">
        <f t="shared" ref="BG268:BG273" si="36">IF(N268="zákl. přenesená",J268,0)</f>
        <v>0</v>
      </c>
      <c r="BH268" s="146">
        <f t="shared" ref="BH268:BH273" si="37">IF(N268="sníž. přenesená",J268,0)</f>
        <v>0</v>
      </c>
      <c r="BI268" s="146">
        <f t="shared" ref="BI268:BI273" si="38">IF(N268="nulová",J268,0)</f>
        <v>0</v>
      </c>
      <c r="BJ268" s="17" t="s">
        <v>86</v>
      </c>
      <c r="BK268" s="146">
        <f t="shared" ref="BK268:BK273" si="39">ROUND(I268*H268,2)</f>
        <v>0</v>
      </c>
      <c r="BL268" s="17" t="s">
        <v>145</v>
      </c>
      <c r="BM268" s="145" t="s">
        <v>961</v>
      </c>
    </row>
    <row r="269" spans="2:65" s="1" customFormat="1" ht="16.5" customHeight="1">
      <c r="B269" s="133"/>
      <c r="C269" s="171" t="s">
        <v>962</v>
      </c>
      <c r="D269" s="171" t="s">
        <v>278</v>
      </c>
      <c r="E269" s="172" t="s">
        <v>963</v>
      </c>
      <c r="F269" s="173" t="s">
        <v>964</v>
      </c>
      <c r="G269" s="174" t="s">
        <v>144</v>
      </c>
      <c r="H269" s="175">
        <v>1026</v>
      </c>
      <c r="I269" s="176"/>
      <c r="J269" s="176">
        <f t="shared" si="30"/>
        <v>0</v>
      </c>
      <c r="K269" s="177"/>
      <c r="L269" s="178"/>
      <c r="M269" s="179" t="s">
        <v>1</v>
      </c>
      <c r="N269" s="180" t="s">
        <v>43</v>
      </c>
      <c r="O269" s="143">
        <v>0</v>
      </c>
      <c r="P269" s="143">
        <f t="shared" si="31"/>
        <v>0</v>
      </c>
      <c r="Q269" s="143">
        <v>0</v>
      </c>
      <c r="R269" s="143">
        <f t="shared" si="32"/>
        <v>0</v>
      </c>
      <c r="S269" s="143">
        <v>0</v>
      </c>
      <c r="T269" s="144">
        <f t="shared" si="33"/>
        <v>0</v>
      </c>
      <c r="AR269" s="145" t="s">
        <v>183</v>
      </c>
      <c r="AT269" s="145" t="s">
        <v>278</v>
      </c>
      <c r="AU269" s="145" t="s">
        <v>88</v>
      </c>
      <c r="AY269" s="17" t="s">
        <v>139</v>
      </c>
      <c r="BE269" s="146">
        <f t="shared" si="34"/>
        <v>0</v>
      </c>
      <c r="BF269" s="146">
        <f t="shared" si="35"/>
        <v>0</v>
      </c>
      <c r="BG269" s="146">
        <f t="shared" si="36"/>
        <v>0</v>
      </c>
      <c r="BH269" s="146">
        <f t="shared" si="37"/>
        <v>0</v>
      </c>
      <c r="BI269" s="146">
        <f t="shared" si="38"/>
        <v>0</v>
      </c>
      <c r="BJ269" s="17" t="s">
        <v>86</v>
      </c>
      <c r="BK269" s="146">
        <f t="shared" si="39"/>
        <v>0</v>
      </c>
      <c r="BL269" s="17" t="s">
        <v>145</v>
      </c>
      <c r="BM269" s="145" t="s">
        <v>965</v>
      </c>
    </row>
    <row r="270" spans="2:65" s="1" customFormat="1" ht="33" customHeight="1">
      <c r="B270" s="133"/>
      <c r="C270" s="134" t="s">
        <v>966</v>
      </c>
      <c r="D270" s="134" t="s">
        <v>141</v>
      </c>
      <c r="E270" s="135" t="s">
        <v>967</v>
      </c>
      <c r="F270" s="136" t="s">
        <v>968</v>
      </c>
      <c r="G270" s="137" t="s">
        <v>144</v>
      </c>
      <c r="H270" s="138">
        <v>1026</v>
      </c>
      <c r="I270" s="139"/>
      <c r="J270" s="139">
        <f t="shared" si="30"/>
        <v>0</v>
      </c>
      <c r="K270" s="140"/>
      <c r="L270" s="29"/>
      <c r="M270" s="141" t="s">
        <v>1</v>
      </c>
      <c r="N270" s="142" t="s">
        <v>43</v>
      </c>
      <c r="O270" s="143">
        <v>0.09</v>
      </c>
      <c r="P270" s="143">
        <f t="shared" si="31"/>
        <v>92.34</v>
      </c>
      <c r="Q270" s="143">
        <v>0</v>
      </c>
      <c r="R270" s="143">
        <f t="shared" si="32"/>
        <v>0</v>
      </c>
      <c r="S270" s="143">
        <v>0</v>
      </c>
      <c r="T270" s="144">
        <f t="shared" si="33"/>
        <v>0</v>
      </c>
      <c r="AR270" s="145" t="s">
        <v>145</v>
      </c>
      <c r="AT270" s="145" t="s">
        <v>141</v>
      </c>
      <c r="AU270" s="145" t="s">
        <v>88</v>
      </c>
      <c r="AY270" s="17" t="s">
        <v>139</v>
      </c>
      <c r="BE270" s="146">
        <f t="shared" si="34"/>
        <v>0</v>
      </c>
      <c r="BF270" s="146">
        <f t="shared" si="35"/>
        <v>0</v>
      </c>
      <c r="BG270" s="146">
        <f t="shared" si="36"/>
        <v>0</v>
      </c>
      <c r="BH270" s="146">
        <f t="shared" si="37"/>
        <v>0</v>
      </c>
      <c r="BI270" s="146">
        <f t="shared" si="38"/>
        <v>0</v>
      </c>
      <c r="BJ270" s="17" t="s">
        <v>86</v>
      </c>
      <c r="BK270" s="146">
        <f t="shared" si="39"/>
        <v>0</v>
      </c>
      <c r="BL270" s="17" t="s">
        <v>145</v>
      </c>
      <c r="BM270" s="145" t="s">
        <v>969</v>
      </c>
    </row>
    <row r="271" spans="2:65" s="1" customFormat="1" ht="24.25" customHeight="1">
      <c r="B271" s="133"/>
      <c r="C271" s="134" t="s">
        <v>970</v>
      </c>
      <c r="D271" s="134" t="s">
        <v>141</v>
      </c>
      <c r="E271" s="135" t="s">
        <v>971</v>
      </c>
      <c r="F271" s="136" t="s">
        <v>972</v>
      </c>
      <c r="G271" s="137" t="s">
        <v>144</v>
      </c>
      <c r="H271" s="138">
        <v>1026</v>
      </c>
      <c r="I271" s="139"/>
      <c r="J271" s="139">
        <f t="shared" si="30"/>
        <v>0</v>
      </c>
      <c r="K271" s="140"/>
      <c r="L271" s="29"/>
      <c r="M271" s="141" t="s">
        <v>1</v>
      </c>
      <c r="N271" s="142" t="s">
        <v>43</v>
      </c>
      <c r="O271" s="143">
        <v>7.6999999999999999E-2</v>
      </c>
      <c r="P271" s="143">
        <f t="shared" si="31"/>
        <v>79.001999999999995</v>
      </c>
      <c r="Q271" s="143">
        <v>0</v>
      </c>
      <c r="R271" s="143">
        <f t="shared" si="32"/>
        <v>0</v>
      </c>
      <c r="S271" s="143">
        <v>0</v>
      </c>
      <c r="T271" s="144">
        <f t="shared" si="33"/>
        <v>0</v>
      </c>
      <c r="AR271" s="145" t="s">
        <v>145</v>
      </c>
      <c r="AT271" s="145" t="s">
        <v>141</v>
      </c>
      <c r="AU271" s="145" t="s">
        <v>88</v>
      </c>
      <c r="AY271" s="17" t="s">
        <v>139</v>
      </c>
      <c r="BE271" s="146">
        <f t="shared" si="34"/>
        <v>0</v>
      </c>
      <c r="BF271" s="146">
        <f t="shared" si="35"/>
        <v>0</v>
      </c>
      <c r="BG271" s="146">
        <f t="shared" si="36"/>
        <v>0</v>
      </c>
      <c r="BH271" s="146">
        <f t="shared" si="37"/>
        <v>0</v>
      </c>
      <c r="BI271" s="146">
        <f t="shared" si="38"/>
        <v>0</v>
      </c>
      <c r="BJ271" s="17" t="s">
        <v>86</v>
      </c>
      <c r="BK271" s="146">
        <f t="shared" si="39"/>
        <v>0</v>
      </c>
      <c r="BL271" s="17" t="s">
        <v>145</v>
      </c>
      <c r="BM271" s="145" t="s">
        <v>973</v>
      </c>
    </row>
    <row r="272" spans="2:65" s="1" customFormat="1" ht="21.75" customHeight="1">
      <c r="B272" s="133"/>
      <c r="C272" s="134" t="s">
        <v>974</v>
      </c>
      <c r="D272" s="134" t="s">
        <v>141</v>
      </c>
      <c r="E272" s="135" t="s">
        <v>975</v>
      </c>
      <c r="F272" s="136" t="s">
        <v>976</v>
      </c>
      <c r="G272" s="137" t="s">
        <v>144</v>
      </c>
      <c r="H272" s="138">
        <v>1026</v>
      </c>
      <c r="I272" s="139"/>
      <c r="J272" s="139">
        <f t="shared" si="30"/>
        <v>0</v>
      </c>
      <c r="K272" s="140"/>
      <c r="L272" s="29"/>
      <c r="M272" s="141" t="s">
        <v>1</v>
      </c>
      <c r="N272" s="142" t="s">
        <v>43</v>
      </c>
      <c r="O272" s="143">
        <v>2E-3</v>
      </c>
      <c r="P272" s="143">
        <f t="shared" si="31"/>
        <v>2.052</v>
      </c>
      <c r="Q272" s="143">
        <v>0</v>
      </c>
      <c r="R272" s="143">
        <f t="shared" si="32"/>
        <v>0</v>
      </c>
      <c r="S272" s="143">
        <v>0</v>
      </c>
      <c r="T272" s="144">
        <f t="shared" si="33"/>
        <v>0</v>
      </c>
      <c r="AR272" s="145" t="s">
        <v>145</v>
      </c>
      <c r="AT272" s="145" t="s">
        <v>141</v>
      </c>
      <c r="AU272" s="145" t="s">
        <v>88</v>
      </c>
      <c r="AY272" s="17" t="s">
        <v>139</v>
      </c>
      <c r="BE272" s="146">
        <f t="shared" si="34"/>
        <v>0</v>
      </c>
      <c r="BF272" s="146">
        <f t="shared" si="35"/>
        <v>0</v>
      </c>
      <c r="BG272" s="146">
        <f t="shared" si="36"/>
        <v>0</v>
      </c>
      <c r="BH272" s="146">
        <f t="shared" si="37"/>
        <v>0</v>
      </c>
      <c r="BI272" s="146">
        <f t="shared" si="38"/>
        <v>0</v>
      </c>
      <c r="BJ272" s="17" t="s">
        <v>86</v>
      </c>
      <c r="BK272" s="146">
        <f t="shared" si="39"/>
        <v>0</v>
      </c>
      <c r="BL272" s="17" t="s">
        <v>145</v>
      </c>
      <c r="BM272" s="145" t="s">
        <v>977</v>
      </c>
    </row>
    <row r="273" spans="2:65" s="1" customFormat="1" ht="21.75" customHeight="1">
      <c r="B273" s="133"/>
      <c r="C273" s="134" t="s">
        <v>978</v>
      </c>
      <c r="D273" s="134" t="s">
        <v>141</v>
      </c>
      <c r="E273" s="135" t="s">
        <v>979</v>
      </c>
      <c r="F273" s="136" t="s">
        <v>980</v>
      </c>
      <c r="G273" s="137" t="s">
        <v>144</v>
      </c>
      <c r="H273" s="138">
        <v>2052</v>
      </c>
      <c r="I273" s="139"/>
      <c r="J273" s="139">
        <f t="shared" si="30"/>
        <v>0</v>
      </c>
      <c r="K273" s="140"/>
      <c r="L273" s="29"/>
      <c r="M273" s="141" t="s">
        <v>1</v>
      </c>
      <c r="N273" s="142" t="s">
        <v>43</v>
      </c>
      <c r="O273" s="143">
        <v>1.4999999999999999E-2</v>
      </c>
      <c r="P273" s="143">
        <f t="shared" si="31"/>
        <v>30.779999999999998</v>
      </c>
      <c r="Q273" s="143">
        <v>0</v>
      </c>
      <c r="R273" s="143">
        <f t="shared" si="32"/>
        <v>0</v>
      </c>
      <c r="S273" s="143">
        <v>0</v>
      </c>
      <c r="T273" s="144">
        <f t="shared" si="33"/>
        <v>0</v>
      </c>
      <c r="AR273" s="145" t="s">
        <v>145</v>
      </c>
      <c r="AT273" s="145" t="s">
        <v>141</v>
      </c>
      <c r="AU273" s="145" t="s">
        <v>88</v>
      </c>
      <c r="AY273" s="17" t="s">
        <v>139</v>
      </c>
      <c r="BE273" s="146">
        <f t="shared" si="34"/>
        <v>0</v>
      </c>
      <c r="BF273" s="146">
        <f t="shared" si="35"/>
        <v>0</v>
      </c>
      <c r="BG273" s="146">
        <f t="shared" si="36"/>
        <v>0</v>
      </c>
      <c r="BH273" s="146">
        <f t="shared" si="37"/>
        <v>0</v>
      </c>
      <c r="BI273" s="146">
        <f t="shared" si="38"/>
        <v>0</v>
      </c>
      <c r="BJ273" s="17" t="s">
        <v>86</v>
      </c>
      <c r="BK273" s="146">
        <f t="shared" si="39"/>
        <v>0</v>
      </c>
      <c r="BL273" s="17" t="s">
        <v>145</v>
      </c>
      <c r="BM273" s="145" t="s">
        <v>981</v>
      </c>
    </row>
    <row r="274" spans="2:65" s="15" customFormat="1">
      <c r="B274" s="185"/>
      <c r="D274" s="148" t="s">
        <v>147</v>
      </c>
      <c r="E274" s="186" t="s">
        <v>1</v>
      </c>
      <c r="F274" s="187" t="s">
        <v>982</v>
      </c>
      <c r="H274" s="186" t="s">
        <v>1</v>
      </c>
      <c r="L274" s="185"/>
      <c r="M274" s="188"/>
      <c r="T274" s="189"/>
      <c r="AT274" s="186" t="s">
        <v>147</v>
      </c>
      <c r="AU274" s="186" t="s">
        <v>88</v>
      </c>
      <c r="AV274" s="15" t="s">
        <v>86</v>
      </c>
      <c r="AW274" s="15" t="s">
        <v>34</v>
      </c>
      <c r="AX274" s="15" t="s">
        <v>78</v>
      </c>
      <c r="AY274" s="186" t="s">
        <v>139</v>
      </c>
    </row>
    <row r="275" spans="2:65" s="15" customFormat="1">
      <c r="B275" s="185"/>
      <c r="D275" s="148" t="s">
        <v>147</v>
      </c>
      <c r="E275" s="186" t="s">
        <v>1</v>
      </c>
      <c r="F275" s="187" t="s">
        <v>983</v>
      </c>
      <c r="H275" s="186" t="s">
        <v>1</v>
      </c>
      <c r="L275" s="185"/>
      <c r="M275" s="188"/>
      <c r="T275" s="189"/>
      <c r="AT275" s="186" t="s">
        <v>147</v>
      </c>
      <c r="AU275" s="186" t="s">
        <v>88</v>
      </c>
      <c r="AV275" s="15" t="s">
        <v>86</v>
      </c>
      <c r="AW275" s="15" t="s">
        <v>34</v>
      </c>
      <c r="AX275" s="15" t="s">
        <v>78</v>
      </c>
      <c r="AY275" s="186" t="s">
        <v>139</v>
      </c>
    </row>
    <row r="276" spans="2:65" s="12" customFormat="1">
      <c r="B276" s="147"/>
      <c r="D276" s="148" t="s">
        <v>147</v>
      </c>
      <c r="E276" s="149" t="s">
        <v>1</v>
      </c>
      <c r="F276" s="150" t="s">
        <v>984</v>
      </c>
      <c r="H276" s="151">
        <v>2052</v>
      </c>
      <c r="L276" s="147"/>
      <c r="M276" s="152"/>
      <c r="T276" s="153"/>
      <c r="AT276" s="149" t="s">
        <v>147</v>
      </c>
      <c r="AU276" s="149" t="s">
        <v>88</v>
      </c>
      <c r="AV276" s="12" t="s">
        <v>88</v>
      </c>
      <c r="AW276" s="12" t="s">
        <v>34</v>
      </c>
      <c r="AX276" s="12" t="s">
        <v>86</v>
      </c>
      <c r="AY276" s="149" t="s">
        <v>139</v>
      </c>
    </row>
    <row r="277" spans="2:65" s="1" customFormat="1" ht="16.5" customHeight="1">
      <c r="B277" s="133"/>
      <c r="C277" s="134" t="s">
        <v>985</v>
      </c>
      <c r="D277" s="134" t="s">
        <v>141</v>
      </c>
      <c r="E277" s="135" t="s">
        <v>986</v>
      </c>
      <c r="F277" s="136" t="s">
        <v>987</v>
      </c>
      <c r="G277" s="137" t="s">
        <v>144</v>
      </c>
      <c r="H277" s="138">
        <v>1026</v>
      </c>
      <c r="I277" s="139"/>
      <c r="J277" s="139">
        <f>ROUND(I277*H277,2)</f>
        <v>0</v>
      </c>
      <c r="K277" s="140"/>
      <c r="L277" s="29"/>
      <c r="M277" s="141" t="s">
        <v>1</v>
      </c>
      <c r="N277" s="142" t="s">
        <v>43</v>
      </c>
      <c r="O277" s="143">
        <v>1E-3</v>
      </c>
      <c r="P277" s="143">
        <f>O277*H277</f>
        <v>1.026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145</v>
      </c>
      <c r="AT277" s="145" t="s">
        <v>141</v>
      </c>
      <c r="AU277" s="145" t="s">
        <v>88</v>
      </c>
      <c r="AY277" s="17" t="s">
        <v>139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86</v>
      </c>
      <c r="BK277" s="146">
        <f>ROUND(I277*H277,2)</f>
        <v>0</v>
      </c>
      <c r="BL277" s="17" t="s">
        <v>145</v>
      </c>
      <c r="BM277" s="145" t="s">
        <v>988</v>
      </c>
    </row>
    <row r="278" spans="2:65" s="1" customFormat="1" ht="21.75" customHeight="1">
      <c r="B278" s="133"/>
      <c r="C278" s="171" t="s">
        <v>989</v>
      </c>
      <c r="D278" s="171" t="s">
        <v>278</v>
      </c>
      <c r="E278" s="172" t="s">
        <v>597</v>
      </c>
      <c r="F278" s="173" t="s">
        <v>990</v>
      </c>
      <c r="G278" s="174" t="s">
        <v>751</v>
      </c>
      <c r="H278" s="175">
        <v>25.65</v>
      </c>
      <c r="I278" s="176"/>
      <c r="J278" s="176">
        <f>ROUND(I278*H278,2)</f>
        <v>0</v>
      </c>
      <c r="K278" s="177"/>
      <c r="L278" s="178"/>
      <c r="M278" s="179" t="s">
        <v>1</v>
      </c>
      <c r="N278" s="180" t="s">
        <v>43</v>
      </c>
      <c r="O278" s="143">
        <v>0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183</v>
      </c>
      <c r="AT278" s="145" t="s">
        <v>278</v>
      </c>
      <c r="AU278" s="145" t="s">
        <v>88</v>
      </c>
      <c r="AY278" s="17" t="s">
        <v>139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7" t="s">
        <v>86</v>
      </c>
      <c r="BK278" s="146">
        <f>ROUND(I278*H278,2)</f>
        <v>0</v>
      </c>
      <c r="BL278" s="17" t="s">
        <v>145</v>
      </c>
      <c r="BM278" s="145" t="s">
        <v>991</v>
      </c>
    </row>
    <row r="279" spans="2:65" s="15" customFormat="1">
      <c r="B279" s="185"/>
      <c r="D279" s="148" t="s">
        <v>147</v>
      </c>
      <c r="E279" s="186" t="s">
        <v>1</v>
      </c>
      <c r="F279" s="187" t="s">
        <v>761</v>
      </c>
      <c r="H279" s="186" t="s">
        <v>1</v>
      </c>
      <c r="L279" s="185"/>
      <c r="M279" s="188"/>
      <c r="T279" s="189"/>
      <c r="AT279" s="186" t="s">
        <v>147</v>
      </c>
      <c r="AU279" s="186" t="s">
        <v>88</v>
      </c>
      <c r="AV279" s="15" t="s">
        <v>86</v>
      </c>
      <c r="AW279" s="15" t="s">
        <v>34</v>
      </c>
      <c r="AX279" s="15" t="s">
        <v>78</v>
      </c>
      <c r="AY279" s="186" t="s">
        <v>139</v>
      </c>
    </row>
    <row r="280" spans="2:65" s="15" customFormat="1">
      <c r="B280" s="185"/>
      <c r="D280" s="148" t="s">
        <v>147</v>
      </c>
      <c r="E280" s="186" t="s">
        <v>1</v>
      </c>
      <c r="F280" s="187" t="s">
        <v>992</v>
      </c>
      <c r="H280" s="186" t="s">
        <v>1</v>
      </c>
      <c r="L280" s="185"/>
      <c r="M280" s="188"/>
      <c r="T280" s="189"/>
      <c r="AT280" s="186" t="s">
        <v>147</v>
      </c>
      <c r="AU280" s="186" t="s">
        <v>88</v>
      </c>
      <c r="AV280" s="15" t="s">
        <v>86</v>
      </c>
      <c r="AW280" s="15" t="s">
        <v>34</v>
      </c>
      <c r="AX280" s="15" t="s">
        <v>78</v>
      </c>
      <c r="AY280" s="186" t="s">
        <v>139</v>
      </c>
    </row>
    <row r="281" spans="2:65" s="12" customFormat="1">
      <c r="B281" s="147"/>
      <c r="D281" s="148" t="s">
        <v>147</v>
      </c>
      <c r="E281" s="149" t="s">
        <v>1</v>
      </c>
      <c r="F281" s="150" t="s">
        <v>993</v>
      </c>
      <c r="H281" s="151">
        <v>25.65</v>
      </c>
      <c r="L281" s="147"/>
      <c r="M281" s="152"/>
      <c r="T281" s="153"/>
      <c r="AT281" s="149" t="s">
        <v>147</v>
      </c>
      <c r="AU281" s="149" t="s">
        <v>88</v>
      </c>
      <c r="AV281" s="12" t="s">
        <v>88</v>
      </c>
      <c r="AW281" s="12" t="s">
        <v>34</v>
      </c>
      <c r="AX281" s="12" t="s">
        <v>86</v>
      </c>
      <c r="AY281" s="149" t="s">
        <v>139</v>
      </c>
    </row>
    <row r="282" spans="2:65" s="11" customFormat="1" ht="22.9" customHeight="1">
      <c r="B282" s="122"/>
      <c r="D282" s="123" t="s">
        <v>77</v>
      </c>
      <c r="E282" s="131" t="s">
        <v>994</v>
      </c>
      <c r="F282" s="131" t="s">
        <v>995</v>
      </c>
      <c r="J282" s="132">
        <f>BK282</f>
        <v>0</v>
      </c>
      <c r="L282" s="122"/>
      <c r="M282" s="126"/>
      <c r="P282" s="127">
        <f>SUM(P283:P291)</f>
        <v>171.85499999999999</v>
      </c>
      <c r="R282" s="127">
        <f>SUM(R283:R291)</f>
        <v>0</v>
      </c>
      <c r="T282" s="128">
        <f>SUM(T283:T291)</f>
        <v>0</v>
      </c>
      <c r="AR282" s="123" t="s">
        <v>86</v>
      </c>
      <c r="AT282" s="129" t="s">
        <v>77</v>
      </c>
      <c r="AU282" s="129" t="s">
        <v>86</v>
      </c>
      <c r="AY282" s="123" t="s">
        <v>139</v>
      </c>
      <c r="BK282" s="130">
        <f>SUM(BK283:BK291)</f>
        <v>0</v>
      </c>
    </row>
    <row r="283" spans="2:65" s="1" customFormat="1" ht="24.25" customHeight="1">
      <c r="B283" s="133"/>
      <c r="C283" s="134" t="s">
        <v>996</v>
      </c>
      <c r="D283" s="134" t="s">
        <v>141</v>
      </c>
      <c r="E283" s="135" t="s">
        <v>997</v>
      </c>
      <c r="F283" s="136" t="s">
        <v>998</v>
      </c>
      <c r="G283" s="137" t="s">
        <v>154</v>
      </c>
      <c r="H283" s="138">
        <v>102.6</v>
      </c>
      <c r="I283" s="139"/>
      <c r="J283" s="139">
        <f>ROUND(I283*H283,2)</f>
        <v>0</v>
      </c>
      <c r="K283" s="140"/>
      <c r="L283" s="29"/>
      <c r="M283" s="141" t="s">
        <v>1</v>
      </c>
      <c r="N283" s="142" t="s">
        <v>43</v>
      </c>
      <c r="O283" s="143">
        <v>0.26100000000000001</v>
      </c>
      <c r="P283" s="143">
        <f>O283*H283</f>
        <v>26.778600000000001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145</v>
      </c>
      <c r="AT283" s="145" t="s">
        <v>141</v>
      </c>
      <c r="AU283" s="145" t="s">
        <v>88</v>
      </c>
      <c r="AY283" s="17" t="s">
        <v>139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7" t="s">
        <v>86</v>
      </c>
      <c r="BK283" s="146">
        <f>ROUND(I283*H283,2)</f>
        <v>0</v>
      </c>
      <c r="BL283" s="17" t="s">
        <v>145</v>
      </c>
      <c r="BM283" s="145" t="s">
        <v>999</v>
      </c>
    </row>
    <row r="284" spans="2:65" s="12" customFormat="1">
      <c r="B284" s="147"/>
      <c r="D284" s="148" t="s">
        <v>147</v>
      </c>
      <c r="E284" s="149" t="s">
        <v>1</v>
      </c>
      <c r="F284" s="150" t="s">
        <v>1000</v>
      </c>
      <c r="H284" s="151">
        <v>102.6</v>
      </c>
      <c r="L284" s="147"/>
      <c r="M284" s="152"/>
      <c r="T284" s="153"/>
      <c r="AT284" s="149" t="s">
        <v>147</v>
      </c>
      <c r="AU284" s="149" t="s">
        <v>88</v>
      </c>
      <c r="AV284" s="12" t="s">
        <v>88</v>
      </c>
      <c r="AW284" s="12" t="s">
        <v>34</v>
      </c>
      <c r="AX284" s="12" t="s">
        <v>86</v>
      </c>
      <c r="AY284" s="149" t="s">
        <v>139</v>
      </c>
    </row>
    <row r="285" spans="2:65" s="1" customFormat="1" ht="21.75" customHeight="1">
      <c r="B285" s="133"/>
      <c r="C285" s="134" t="s">
        <v>1001</v>
      </c>
      <c r="D285" s="134" t="s">
        <v>141</v>
      </c>
      <c r="E285" s="135" t="s">
        <v>797</v>
      </c>
      <c r="F285" s="136" t="s">
        <v>798</v>
      </c>
      <c r="G285" s="137" t="s">
        <v>154</v>
      </c>
      <c r="H285" s="138">
        <v>102.6</v>
      </c>
      <c r="I285" s="139"/>
      <c r="J285" s="139">
        <f>ROUND(I285*H285,2)</f>
        <v>0</v>
      </c>
      <c r="K285" s="140"/>
      <c r="L285" s="29"/>
      <c r="M285" s="141" t="s">
        <v>1</v>
      </c>
      <c r="N285" s="142" t="s">
        <v>43</v>
      </c>
      <c r="O285" s="143">
        <v>0.88400000000000001</v>
      </c>
      <c r="P285" s="143">
        <f>O285*H285</f>
        <v>90.698399999999992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145</v>
      </c>
      <c r="AT285" s="145" t="s">
        <v>141</v>
      </c>
      <c r="AU285" s="145" t="s">
        <v>88</v>
      </c>
      <c r="AY285" s="17" t="s">
        <v>139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7" t="s">
        <v>86</v>
      </c>
      <c r="BK285" s="146">
        <f>ROUND(I285*H285,2)</f>
        <v>0</v>
      </c>
      <c r="BL285" s="17" t="s">
        <v>145</v>
      </c>
      <c r="BM285" s="145" t="s">
        <v>1002</v>
      </c>
    </row>
    <row r="286" spans="2:65" s="1" customFormat="1" ht="16.5" customHeight="1">
      <c r="B286" s="133"/>
      <c r="C286" s="171" t="s">
        <v>1003</v>
      </c>
      <c r="D286" s="171" t="s">
        <v>278</v>
      </c>
      <c r="E286" s="172" t="s">
        <v>800</v>
      </c>
      <c r="F286" s="173" t="s">
        <v>801</v>
      </c>
      <c r="G286" s="174" t="s">
        <v>154</v>
      </c>
      <c r="H286" s="175">
        <v>102.6</v>
      </c>
      <c r="I286" s="176"/>
      <c r="J286" s="176">
        <f>ROUND(I286*H286,2)</f>
        <v>0</v>
      </c>
      <c r="K286" s="177"/>
      <c r="L286" s="178"/>
      <c r="M286" s="179" t="s">
        <v>1</v>
      </c>
      <c r="N286" s="180" t="s">
        <v>43</v>
      </c>
      <c r="O286" s="143">
        <v>0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183</v>
      </c>
      <c r="AT286" s="145" t="s">
        <v>278</v>
      </c>
      <c r="AU286" s="145" t="s">
        <v>88</v>
      </c>
      <c r="AY286" s="17" t="s">
        <v>139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86</v>
      </c>
      <c r="BK286" s="146">
        <f>ROUND(I286*H286,2)</f>
        <v>0</v>
      </c>
      <c r="BL286" s="17" t="s">
        <v>145</v>
      </c>
      <c r="BM286" s="145" t="s">
        <v>1004</v>
      </c>
    </row>
    <row r="287" spans="2:65" s="1" customFormat="1" ht="24.25" customHeight="1">
      <c r="B287" s="133"/>
      <c r="C287" s="134" t="s">
        <v>1005</v>
      </c>
      <c r="D287" s="134" t="s">
        <v>141</v>
      </c>
      <c r="E287" s="135" t="s">
        <v>1006</v>
      </c>
      <c r="F287" s="136" t="s">
        <v>1007</v>
      </c>
      <c r="G287" s="137" t="s">
        <v>144</v>
      </c>
      <c r="H287" s="138">
        <v>4104</v>
      </c>
      <c r="I287" s="139"/>
      <c r="J287" s="139">
        <f>ROUND(I287*H287,2)</f>
        <v>0</v>
      </c>
      <c r="K287" s="140"/>
      <c r="L287" s="29"/>
      <c r="M287" s="141" t="s">
        <v>1</v>
      </c>
      <c r="N287" s="142" t="s">
        <v>43</v>
      </c>
      <c r="O287" s="143">
        <v>1.0999999999999999E-2</v>
      </c>
      <c r="P287" s="143">
        <f>O287*H287</f>
        <v>45.143999999999998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145</v>
      </c>
      <c r="AT287" s="145" t="s">
        <v>141</v>
      </c>
      <c r="AU287" s="145" t="s">
        <v>88</v>
      </c>
      <c r="AY287" s="17" t="s">
        <v>139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7" t="s">
        <v>86</v>
      </c>
      <c r="BK287" s="146">
        <f>ROUND(I287*H287,2)</f>
        <v>0</v>
      </c>
      <c r="BL287" s="17" t="s">
        <v>145</v>
      </c>
      <c r="BM287" s="145" t="s">
        <v>1008</v>
      </c>
    </row>
    <row r="288" spans="2:65" s="12" customFormat="1">
      <c r="B288" s="147"/>
      <c r="D288" s="148" t="s">
        <v>147</v>
      </c>
      <c r="E288" s="149" t="s">
        <v>1</v>
      </c>
      <c r="F288" s="150" t="s">
        <v>1009</v>
      </c>
      <c r="H288" s="151">
        <v>4104</v>
      </c>
      <c r="L288" s="147"/>
      <c r="M288" s="152"/>
      <c r="T288" s="153"/>
      <c r="AT288" s="149" t="s">
        <v>147</v>
      </c>
      <c r="AU288" s="149" t="s">
        <v>88</v>
      </c>
      <c r="AV288" s="12" t="s">
        <v>88</v>
      </c>
      <c r="AW288" s="12" t="s">
        <v>34</v>
      </c>
      <c r="AX288" s="12" t="s">
        <v>86</v>
      </c>
      <c r="AY288" s="149" t="s">
        <v>139</v>
      </c>
    </row>
    <row r="289" spans="2:65" s="1" customFormat="1" ht="33" customHeight="1">
      <c r="B289" s="133"/>
      <c r="C289" s="134" t="s">
        <v>1010</v>
      </c>
      <c r="D289" s="134" t="s">
        <v>141</v>
      </c>
      <c r="E289" s="135" t="s">
        <v>1011</v>
      </c>
      <c r="F289" s="136" t="s">
        <v>1012</v>
      </c>
      <c r="G289" s="137" t="s">
        <v>144</v>
      </c>
      <c r="H289" s="138">
        <v>1026</v>
      </c>
      <c r="I289" s="139"/>
      <c r="J289" s="139">
        <f>ROUND(I289*H289,2)</f>
        <v>0</v>
      </c>
      <c r="K289" s="140"/>
      <c r="L289" s="29"/>
      <c r="M289" s="141" t="s">
        <v>1</v>
      </c>
      <c r="N289" s="142" t="s">
        <v>43</v>
      </c>
      <c r="O289" s="143">
        <v>8.9999999999999993E-3</v>
      </c>
      <c r="P289" s="143">
        <f>O289*H289</f>
        <v>9.234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145</v>
      </c>
      <c r="AT289" s="145" t="s">
        <v>141</v>
      </c>
      <c r="AU289" s="145" t="s">
        <v>88</v>
      </c>
      <c r="AY289" s="17" t="s">
        <v>139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7" t="s">
        <v>86</v>
      </c>
      <c r="BK289" s="146">
        <f>ROUND(I289*H289,2)</f>
        <v>0</v>
      </c>
      <c r="BL289" s="17" t="s">
        <v>145</v>
      </c>
      <c r="BM289" s="145" t="s">
        <v>1013</v>
      </c>
    </row>
    <row r="290" spans="2:65" s="12" customFormat="1">
      <c r="B290" s="147"/>
      <c r="D290" s="148" t="s">
        <v>147</v>
      </c>
      <c r="E290" s="149" t="s">
        <v>1</v>
      </c>
      <c r="F290" s="150" t="s">
        <v>1014</v>
      </c>
      <c r="H290" s="151">
        <v>1026</v>
      </c>
      <c r="L290" s="147"/>
      <c r="M290" s="152"/>
      <c r="T290" s="153"/>
      <c r="AT290" s="149" t="s">
        <v>147</v>
      </c>
      <c r="AU290" s="149" t="s">
        <v>88</v>
      </c>
      <c r="AV290" s="12" t="s">
        <v>88</v>
      </c>
      <c r="AW290" s="12" t="s">
        <v>34</v>
      </c>
      <c r="AX290" s="12" t="s">
        <v>86</v>
      </c>
      <c r="AY290" s="149" t="s">
        <v>139</v>
      </c>
    </row>
    <row r="291" spans="2:65" s="1" customFormat="1" ht="16.5" customHeight="1">
      <c r="B291" s="133"/>
      <c r="C291" s="171" t="s">
        <v>1015</v>
      </c>
      <c r="D291" s="171" t="s">
        <v>278</v>
      </c>
      <c r="E291" s="172" t="s">
        <v>1016</v>
      </c>
      <c r="F291" s="173" t="s">
        <v>1017</v>
      </c>
      <c r="G291" s="174" t="s">
        <v>144</v>
      </c>
      <c r="H291" s="175">
        <v>1026</v>
      </c>
      <c r="I291" s="176"/>
      <c r="J291" s="176">
        <f>ROUND(I291*H291,2)</f>
        <v>0</v>
      </c>
      <c r="K291" s="177"/>
      <c r="L291" s="178"/>
      <c r="M291" s="179" t="s">
        <v>1</v>
      </c>
      <c r="N291" s="180" t="s">
        <v>43</v>
      </c>
      <c r="O291" s="143">
        <v>0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183</v>
      </c>
      <c r="AT291" s="145" t="s">
        <v>278</v>
      </c>
      <c r="AU291" s="145" t="s">
        <v>88</v>
      </c>
      <c r="AY291" s="17" t="s">
        <v>139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7" t="s">
        <v>86</v>
      </c>
      <c r="BK291" s="146">
        <f>ROUND(I291*H291,2)</f>
        <v>0</v>
      </c>
      <c r="BL291" s="17" t="s">
        <v>145</v>
      </c>
      <c r="BM291" s="145" t="s">
        <v>1018</v>
      </c>
    </row>
    <row r="292" spans="2:65" s="11" customFormat="1" ht="22.9" customHeight="1">
      <c r="B292" s="122"/>
      <c r="D292" s="123" t="s">
        <v>77</v>
      </c>
      <c r="E292" s="131" t="s">
        <v>1019</v>
      </c>
      <c r="F292" s="131" t="s">
        <v>1020</v>
      </c>
      <c r="J292" s="132">
        <f>BK292</f>
        <v>0</v>
      </c>
      <c r="L292" s="122"/>
      <c r="M292" s="126"/>
      <c r="P292" s="127">
        <f>SUM(P293:P308)</f>
        <v>402.99</v>
      </c>
      <c r="R292" s="127">
        <f>SUM(R293:R308)</f>
        <v>0</v>
      </c>
      <c r="T292" s="128">
        <f>SUM(T293:T308)</f>
        <v>0</v>
      </c>
      <c r="AR292" s="123" t="s">
        <v>86</v>
      </c>
      <c r="AT292" s="129" t="s">
        <v>77</v>
      </c>
      <c r="AU292" s="129" t="s">
        <v>86</v>
      </c>
      <c r="AY292" s="123" t="s">
        <v>139</v>
      </c>
      <c r="BK292" s="130">
        <f>SUM(BK293:BK308)</f>
        <v>0</v>
      </c>
    </row>
    <row r="293" spans="2:65" s="1" customFormat="1" ht="24.25" customHeight="1">
      <c r="B293" s="133"/>
      <c r="C293" s="134" t="s">
        <v>1021</v>
      </c>
      <c r="D293" s="134" t="s">
        <v>141</v>
      </c>
      <c r="E293" s="135" t="s">
        <v>1022</v>
      </c>
      <c r="F293" s="136" t="s">
        <v>1023</v>
      </c>
      <c r="G293" s="137" t="s">
        <v>144</v>
      </c>
      <c r="H293" s="138">
        <v>1995</v>
      </c>
      <c r="I293" s="139"/>
      <c r="J293" s="139">
        <f>ROUND(I293*H293,2)</f>
        <v>0</v>
      </c>
      <c r="K293" s="140"/>
      <c r="L293" s="29"/>
      <c r="M293" s="141" t="s">
        <v>1</v>
      </c>
      <c r="N293" s="142" t="s">
        <v>43</v>
      </c>
      <c r="O293" s="143">
        <v>0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145</v>
      </c>
      <c r="AT293" s="145" t="s">
        <v>141</v>
      </c>
      <c r="AU293" s="145" t="s">
        <v>88</v>
      </c>
      <c r="AY293" s="17" t="s">
        <v>139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7" t="s">
        <v>86</v>
      </c>
      <c r="BK293" s="146">
        <f>ROUND(I293*H293,2)</f>
        <v>0</v>
      </c>
      <c r="BL293" s="17" t="s">
        <v>145</v>
      </c>
      <c r="BM293" s="145" t="s">
        <v>1024</v>
      </c>
    </row>
    <row r="294" spans="2:65" s="1" customFormat="1" ht="44.25" customHeight="1">
      <c r="B294" s="133"/>
      <c r="C294" s="134" t="s">
        <v>1025</v>
      </c>
      <c r="D294" s="134" t="s">
        <v>141</v>
      </c>
      <c r="E294" s="135" t="s">
        <v>1026</v>
      </c>
      <c r="F294" s="136" t="s">
        <v>1027</v>
      </c>
      <c r="G294" s="137" t="s">
        <v>196</v>
      </c>
      <c r="H294" s="138">
        <v>19.95</v>
      </c>
      <c r="I294" s="139"/>
      <c r="J294" s="139">
        <f>ROUND(I294*H294,2)</f>
        <v>0</v>
      </c>
      <c r="K294" s="140"/>
      <c r="L294" s="29"/>
      <c r="M294" s="141" t="s">
        <v>1</v>
      </c>
      <c r="N294" s="142" t="s">
        <v>43</v>
      </c>
      <c r="O294" s="143">
        <v>0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145</v>
      </c>
      <c r="AT294" s="145" t="s">
        <v>141</v>
      </c>
      <c r="AU294" s="145" t="s">
        <v>88</v>
      </c>
      <c r="AY294" s="17" t="s">
        <v>139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7" t="s">
        <v>86</v>
      </c>
      <c r="BK294" s="146">
        <f>ROUND(I294*H294,2)</f>
        <v>0</v>
      </c>
      <c r="BL294" s="17" t="s">
        <v>145</v>
      </c>
      <c r="BM294" s="145" t="s">
        <v>1028</v>
      </c>
    </row>
    <row r="295" spans="2:65" s="12" customFormat="1">
      <c r="B295" s="147"/>
      <c r="D295" s="148" t="s">
        <v>147</v>
      </c>
      <c r="E295" s="149" t="s">
        <v>1</v>
      </c>
      <c r="F295" s="150" t="s">
        <v>1029</v>
      </c>
      <c r="H295" s="151">
        <v>19.95</v>
      </c>
      <c r="L295" s="147"/>
      <c r="M295" s="152"/>
      <c r="T295" s="153"/>
      <c r="AT295" s="149" t="s">
        <v>147</v>
      </c>
      <c r="AU295" s="149" t="s">
        <v>88</v>
      </c>
      <c r="AV295" s="12" t="s">
        <v>88</v>
      </c>
      <c r="AW295" s="12" t="s">
        <v>34</v>
      </c>
      <c r="AX295" s="12" t="s">
        <v>86</v>
      </c>
      <c r="AY295" s="149" t="s">
        <v>139</v>
      </c>
    </row>
    <row r="296" spans="2:65" s="1" customFormat="1" ht="33" customHeight="1">
      <c r="B296" s="133"/>
      <c r="C296" s="134" t="s">
        <v>1030</v>
      </c>
      <c r="D296" s="134" t="s">
        <v>141</v>
      </c>
      <c r="E296" s="135" t="s">
        <v>959</v>
      </c>
      <c r="F296" s="136" t="s">
        <v>960</v>
      </c>
      <c r="G296" s="137" t="s">
        <v>144</v>
      </c>
      <c r="H296" s="138">
        <v>1995</v>
      </c>
      <c r="I296" s="139"/>
      <c r="J296" s="139">
        <f>ROUND(I296*H296,2)</f>
        <v>0</v>
      </c>
      <c r="K296" s="140"/>
      <c r="L296" s="29"/>
      <c r="M296" s="141" t="s">
        <v>1</v>
      </c>
      <c r="N296" s="142" t="s">
        <v>43</v>
      </c>
      <c r="O296" s="143">
        <v>4.0000000000000001E-3</v>
      </c>
      <c r="P296" s="143">
        <f>O296*H296</f>
        <v>7.98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145</v>
      </c>
      <c r="AT296" s="145" t="s">
        <v>141</v>
      </c>
      <c r="AU296" s="145" t="s">
        <v>88</v>
      </c>
      <c r="AY296" s="17" t="s">
        <v>139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86</v>
      </c>
      <c r="BK296" s="146">
        <f>ROUND(I296*H296,2)</f>
        <v>0</v>
      </c>
      <c r="BL296" s="17" t="s">
        <v>145</v>
      </c>
      <c r="BM296" s="145" t="s">
        <v>1031</v>
      </c>
    </row>
    <row r="297" spans="2:65" s="1" customFormat="1" ht="16.5" customHeight="1">
      <c r="B297" s="133"/>
      <c r="C297" s="171" t="s">
        <v>1032</v>
      </c>
      <c r="D297" s="171" t="s">
        <v>278</v>
      </c>
      <c r="E297" s="172" t="s">
        <v>963</v>
      </c>
      <c r="F297" s="173" t="s">
        <v>964</v>
      </c>
      <c r="G297" s="174" t="s">
        <v>144</v>
      </c>
      <c r="H297" s="175">
        <v>1995</v>
      </c>
      <c r="I297" s="176"/>
      <c r="J297" s="176">
        <f>ROUND(I297*H297,2)</f>
        <v>0</v>
      </c>
      <c r="K297" s="177"/>
      <c r="L297" s="178"/>
      <c r="M297" s="179" t="s">
        <v>1</v>
      </c>
      <c r="N297" s="180" t="s">
        <v>43</v>
      </c>
      <c r="O297" s="143">
        <v>0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183</v>
      </c>
      <c r="AT297" s="145" t="s">
        <v>278</v>
      </c>
      <c r="AU297" s="145" t="s">
        <v>88</v>
      </c>
      <c r="AY297" s="17" t="s">
        <v>139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7" t="s">
        <v>86</v>
      </c>
      <c r="BK297" s="146">
        <f>ROUND(I297*H297,2)</f>
        <v>0</v>
      </c>
      <c r="BL297" s="17" t="s">
        <v>145</v>
      </c>
      <c r="BM297" s="145" t="s">
        <v>1033</v>
      </c>
    </row>
    <row r="298" spans="2:65" s="1" customFormat="1" ht="33" customHeight="1">
      <c r="B298" s="133"/>
      <c r="C298" s="134" t="s">
        <v>1034</v>
      </c>
      <c r="D298" s="134" t="s">
        <v>141</v>
      </c>
      <c r="E298" s="135" t="s">
        <v>967</v>
      </c>
      <c r="F298" s="136" t="s">
        <v>968</v>
      </c>
      <c r="G298" s="137" t="s">
        <v>144</v>
      </c>
      <c r="H298" s="138">
        <v>1995</v>
      </c>
      <c r="I298" s="139"/>
      <c r="J298" s="139">
        <f>ROUND(I298*H298,2)</f>
        <v>0</v>
      </c>
      <c r="K298" s="140"/>
      <c r="L298" s="29"/>
      <c r="M298" s="141" t="s">
        <v>1</v>
      </c>
      <c r="N298" s="142" t="s">
        <v>43</v>
      </c>
      <c r="O298" s="143">
        <v>0.09</v>
      </c>
      <c r="P298" s="143">
        <f>O298*H298</f>
        <v>179.54999999999998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145</v>
      </c>
      <c r="AT298" s="145" t="s">
        <v>141</v>
      </c>
      <c r="AU298" s="145" t="s">
        <v>88</v>
      </c>
      <c r="AY298" s="17" t="s">
        <v>139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86</v>
      </c>
      <c r="BK298" s="146">
        <f>ROUND(I298*H298,2)</f>
        <v>0</v>
      </c>
      <c r="BL298" s="17" t="s">
        <v>145</v>
      </c>
      <c r="BM298" s="145" t="s">
        <v>1035</v>
      </c>
    </row>
    <row r="299" spans="2:65" s="1" customFormat="1" ht="24.25" customHeight="1">
      <c r="B299" s="133"/>
      <c r="C299" s="134" t="s">
        <v>1036</v>
      </c>
      <c r="D299" s="134" t="s">
        <v>141</v>
      </c>
      <c r="E299" s="135" t="s">
        <v>971</v>
      </c>
      <c r="F299" s="136" t="s">
        <v>972</v>
      </c>
      <c r="G299" s="137" t="s">
        <v>144</v>
      </c>
      <c r="H299" s="138">
        <v>1995</v>
      </c>
      <c r="I299" s="139"/>
      <c r="J299" s="139">
        <f>ROUND(I299*H299,2)</f>
        <v>0</v>
      </c>
      <c r="K299" s="140"/>
      <c r="L299" s="29"/>
      <c r="M299" s="141" t="s">
        <v>1</v>
      </c>
      <c r="N299" s="142" t="s">
        <v>43</v>
      </c>
      <c r="O299" s="143">
        <v>7.6999999999999999E-2</v>
      </c>
      <c r="P299" s="143">
        <f>O299*H299</f>
        <v>153.61500000000001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145</v>
      </c>
      <c r="AT299" s="145" t="s">
        <v>141</v>
      </c>
      <c r="AU299" s="145" t="s">
        <v>88</v>
      </c>
      <c r="AY299" s="17" t="s">
        <v>139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7" t="s">
        <v>86</v>
      </c>
      <c r="BK299" s="146">
        <f>ROUND(I299*H299,2)</f>
        <v>0</v>
      </c>
      <c r="BL299" s="17" t="s">
        <v>145</v>
      </c>
      <c r="BM299" s="145" t="s">
        <v>1037</v>
      </c>
    </row>
    <row r="300" spans="2:65" s="1" customFormat="1" ht="21.75" customHeight="1">
      <c r="B300" s="133"/>
      <c r="C300" s="134" t="s">
        <v>1038</v>
      </c>
      <c r="D300" s="134" t="s">
        <v>141</v>
      </c>
      <c r="E300" s="135" t="s">
        <v>979</v>
      </c>
      <c r="F300" s="136" t="s">
        <v>980</v>
      </c>
      <c r="G300" s="137" t="s">
        <v>144</v>
      </c>
      <c r="H300" s="138">
        <v>3990</v>
      </c>
      <c r="I300" s="139"/>
      <c r="J300" s="139">
        <f>ROUND(I300*H300,2)</f>
        <v>0</v>
      </c>
      <c r="K300" s="140"/>
      <c r="L300" s="29"/>
      <c r="M300" s="141" t="s">
        <v>1</v>
      </c>
      <c r="N300" s="142" t="s">
        <v>43</v>
      </c>
      <c r="O300" s="143">
        <v>1.4999999999999999E-2</v>
      </c>
      <c r="P300" s="143">
        <f>O300*H300</f>
        <v>59.849999999999994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145</v>
      </c>
      <c r="AT300" s="145" t="s">
        <v>141</v>
      </c>
      <c r="AU300" s="145" t="s">
        <v>88</v>
      </c>
      <c r="AY300" s="17" t="s">
        <v>139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7" t="s">
        <v>86</v>
      </c>
      <c r="BK300" s="146">
        <f>ROUND(I300*H300,2)</f>
        <v>0</v>
      </c>
      <c r="BL300" s="17" t="s">
        <v>145</v>
      </c>
      <c r="BM300" s="145" t="s">
        <v>1039</v>
      </c>
    </row>
    <row r="301" spans="2:65" s="15" customFormat="1">
      <c r="B301" s="185"/>
      <c r="D301" s="148" t="s">
        <v>147</v>
      </c>
      <c r="E301" s="186" t="s">
        <v>1</v>
      </c>
      <c r="F301" s="187" t="s">
        <v>982</v>
      </c>
      <c r="H301" s="186" t="s">
        <v>1</v>
      </c>
      <c r="L301" s="185"/>
      <c r="M301" s="188"/>
      <c r="T301" s="189"/>
      <c r="AT301" s="186" t="s">
        <v>147</v>
      </c>
      <c r="AU301" s="186" t="s">
        <v>88</v>
      </c>
      <c r="AV301" s="15" t="s">
        <v>86</v>
      </c>
      <c r="AW301" s="15" t="s">
        <v>34</v>
      </c>
      <c r="AX301" s="15" t="s">
        <v>78</v>
      </c>
      <c r="AY301" s="186" t="s">
        <v>139</v>
      </c>
    </row>
    <row r="302" spans="2:65" s="15" customFormat="1">
      <c r="B302" s="185"/>
      <c r="D302" s="148" t="s">
        <v>147</v>
      </c>
      <c r="E302" s="186" t="s">
        <v>1</v>
      </c>
      <c r="F302" s="187" t="s">
        <v>1040</v>
      </c>
      <c r="H302" s="186" t="s">
        <v>1</v>
      </c>
      <c r="L302" s="185"/>
      <c r="M302" s="188"/>
      <c r="T302" s="189"/>
      <c r="AT302" s="186" t="s">
        <v>147</v>
      </c>
      <c r="AU302" s="186" t="s">
        <v>88</v>
      </c>
      <c r="AV302" s="15" t="s">
        <v>86</v>
      </c>
      <c r="AW302" s="15" t="s">
        <v>34</v>
      </c>
      <c r="AX302" s="15" t="s">
        <v>78</v>
      </c>
      <c r="AY302" s="186" t="s">
        <v>139</v>
      </c>
    </row>
    <row r="303" spans="2:65" s="12" customFormat="1">
      <c r="B303" s="147"/>
      <c r="D303" s="148" t="s">
        <v>147</v>
      </c>
      <c r="E303" s="149" t="s">
        <v>1</v>
      </c>
      <c r="F303" s="150" t="s">
        <v>1041</v>
      </c>
      <c r="H303" s="151">
        <v>3990</v>
      </c>
      <c r="L303" s="147"/>
      <c r="M303" s="152"/>
      <c r="T303" s="153"/>
      <c r="AT303" s="149" t="s">
        <v>147</v>
      </c>
      <c r="AU303" s="149" t="s">
        <v>88</v>
      </c>
      <c r="AV303" s="12" t="s">
        <v>88</v>
      </c>
      <c r="AW303" s="12" t="s">
        <v>34</v>
      </c>
      <c r="AX303" s="12" t="s">
        <v>86</v>
      </c>
      <c r="AY303" s="149" t="s">
        <v>139</v>
      </c>
    </row>
    <row r="304" spans="2:65" s="1" customFormat="1" ht="16.5" customHeight="1">
      <c r="B304" s="133"/>
      <c r="C304" s="134" t="s">
        <v>1042</v>
      </c>
      <c r="D304" s="134" t="s">
        <v>141</v>
      </c>
      <c r="E304" s="135" t="s">
        <v>986</v>
      </c>
      <c r="F304" s="136" t="s">
        <v>987</v>
      </c>
      <c r="G304" s="137" t="s">
        <v>144</v>
      </c>
      <c r="H304" s="138">
        <v>1995</v>
      </c>
      <c r="I304" s="139"/>
      <c r="J304" s="139">
        <f>ROUND(I304*H304,2)</f>
        <v>0</v>
      </c>
      <c r="K304" s="140"/>
      <c r="L304" s="29"/>
      <c r="M304" s="141" t="s">
        <v>1</v>
      </c>
      <c r="N304" s="142" t="s">
        <v>43</v>
      </c>
      <c r="O304" s="143">
        <v>1E-3</v>
      </c>
      <c r="P304" s="143">
        <f>O304*H304</f>
        <v>1.9950000000000001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145</v>
      </c>
      <c r="AT304" s="145" t="s">
        <v>141</v>
      </c>
      <c r="AU304" s="145" t="s">
        <v>88</v>
      </c>
      <c r="AY304" s="17" t="s">
        <v>139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7" t="s">
        <v>86</v>
      </c>
      <c r="BK304" s="146">
        <f>ROUND(I304*H304,2)</f>
        <v>0</v>
      </c>
      <c r="BL304" s="17" t="s">
        <v>145</v>
      </c>
      <c r="BM304" s="145" t="s">
        <v>1043</v>
      </c>
    </row>
    <row r="305" spans="2:65" s="1" customFormat="1" ht="21.75" customHeight="1">
      <c r="B305" s="133"/>
      <c r="C305" s="171" t="s">
        <v>1044</v>
      </c>
      <c r="D305" s="171" t="s">
        <v>278</v>
      </c>
      <c r="E305" s="172" t="s">
        <v>1045</v>
      </c>
      <c r="F305" s="173" t="s">
        <v>990</v>
      </c>
      <c r="G305" s="174" t="s">
        <v>751</v>
      </c>
      <c r="H305" s="175">
        <v>13.965</v>
      </c>
      <c r="I305" s="176"/>
      <c r="J305" s="176">
        <f>ROUND(I305*H305,2)</f>
        <v>0</v>
      </c>
      <c r="K305" s="177"/>
      <c r="L305" s="178"/>
      <c r="M305" s="179" t="s">
        <v>1</v>
      </c>
      <c r="N305" s="180" t="s">
        <v>43</v>
      </c>
      <c r="O305" s="143">
        <v>0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183</v>
      </c>
      <c r="AT305" s="145" t="s">
        <v>278</v>
      </c>
      <c r="AU305" s="145" t="s">
        <v>88</v>
      </c>
      <c r="AY305" s="17" t="s">
        <v>139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7" t="s">
        <v>86</v>
      </c>
      <c r="BK305" s="146">
        <f>ROUND(I305*H305,2)</f>
        <v>0</v>
      </c>
      <c r="BL305" s="17" t="s">
        <v>145</v>
      </c>
      <c r="BM305" s="145" t="s">
        <v>1046</v>
      </c>
    </row>
    <row r="306" spans="2:65" s="15" customFormat="1">
      <c r="B306" s="185"/>
      <c r="D306" s="148" t="s">
        <v>147</v>
      </c>
      <c r="E306" s="186" t="s">
        <v>1</v>
      </c>
      <c r="F306" s="187" t="s">
        <v>761</v>
      </c>
      <c r="H306" s="186" t="s">
        <v>1</v>
      </c>
      <c r="L306" s="185"/>
      <c r="M306" s="188"/>
      <c r="T306" s="189"/>
      <c r="AT306" s="186" t="s">
        <v>147</v>
      </c>
      <c r="AU306" s="186" t="s">
        <v>88</v>
      </c>
      <c r="AV306" s="15" t="s">
        <v>86</v>
      </c>
      <c r="AW306" s="15" t="s">
        <v>34</v>
      </c>
      <c r="AX306" s="15" t="s">
        <v>78</v>
      </c>
      <c r="AY306" s="186" t="s">
        <v>139</v>
      </c>
    </row>
    <row r="307" spans="2:65" s="15" customFormat="1">
      <c r="B307" s="185"/>
      <c r="D307" s="148" t="s">
        <v>147</v>
      </c>
      <c r="E307" s="186" t="s">
        <v>1</v>
      </c>
      <c r="F307" s="187" t="s">
        <v>1047</v>
      </c>
      <c r="H307" s="186" t="s">
        <v>1</v>
      </c>
      <c r="L307" s="185"/>
      <c r="M307" s="188"/>
      <c r="T307" s="189"/>
      <c r="AT307" s="186" t="s">
        <v>147</v>
      </c>
      <c r="AU307" s="186" t="s">
        <v>88</v>
      </c>
      <c r="AV307" s="15" t="s">
        <v>86</v>
      </c>
      <c r="AW307" s="15" t="s">
        <v>34</v>
      </c>
      <c r="AX307" s="15" t="s">
        <v>78</v>
      </c>
      <c r="AY307" s="186" t="s">
        <v>139</v>
      </c>
    </row>
    <row r="308" spans="2:65" s="12" customFormat="1">
      <c r="B308" s="147"/>
      <c r="D308" s="148" t="s">
        <v>147</v>
      </c>
      <c r="E308" s="149" t="s">
        <v>1</v>
      </c>
      <c r="F308" s="150" t="s">
        <v>1048</v>
      </c>
      <c r="H308" s="151">
        <v>13.965</v>
      </c>
      <c r="L308" s="147"/>
      <c r="M308" s="152"/>
      <c r="T308" s="153"/>
      <c r="AT308" s="149" t="s">
        <v>147</v>
      </c>
      <c r="AU308" s="149" t="s">
        <v>88</v>
      </c>
      <c r="AV308" s="12" t="s">
        <v>88</v>
      </c>
      <c r="AW308" s="12" t="s">
        <v>34</v>
      </c>
      <c r="AX308" s="12" t="s">
        <v>86</v>
      </c>
      <c r="AY308" s="149" t="s">
        <v>139</v>
      </c>
    </row>
    <row r="309" spans="2:65" s="11" customFormat="1" ht="22.9" customHeight="1">
      <c r="B309" s="122"/>
      <c r="D309" s="123" t="s">
        <v>77</v>
      </c>
      <c r="E309" s="131" t="s">
        <v>1049</v>
      </c>
      <c r="F309" s="131" t="s">
        <v>1050</v>
      </c>
      <c r="J309" s="132">
        <f>BK309</f>
        <v>0</v>
      </c>
      <c r="L309" s="122"/>
      <c r="M309" s="126"/>
      <c r="P309" s="127">
        <f>SUM(P310:P316)</f>
        <v>579.74700000000007</v>
      </c>
      <c r="R309" s="127">
        <f>SUM(R310:R316)</f>
        <v>0</v>
      </c>
      <c r="T309" s="128">
        <f>SUM(T310:T316)</f>
        <v>0</v>
      </c>
      <c r="AR309" s="123" t="s">
        <v>86</v>
      </c>
      <c r="AT309" s="129" t="s">
        <v>77</v>
      </c>
      <c r="AU309" s="129" t="s">
        <v>86</v>
      </c>
      <c r="AY309" s="123" t="s">
        <v>139</v>
      </c>
      <c r="BK309" s="130">
        <f>SUM(BK310:BK316)</f>
        <v>0</v>
      </c>
    </row>
    <row r="310" spans="2:65" s="1" customFormat="1" ht="24.25" customHeight="1">
      <c r="B310" s="133"/>
      <c r="C310" s="134" t="s">
        <v>1051</v>
      </c>
      <c r="D310" s="134" t="s">
        <v>141</v>
      </c>
      <c r="E310" s="135" t="s">
        <v>1052</v>
      </c>
      <c r="F310" s="136" t="s">
        <v>998</v>
      </c>
      <c r="G310" s="137" t="s">
        <v>154</v>
      </c>
      <c r="H310" s="138">
        <v>159.6</v>
      </c>
      <c r="I310" s="139"/>
      <c r="J310" s="139">
        <f>ROUND(I310*H310,2)</f>
        <v>0</v>
      </c>
      <c r="K310" s="140"/>
      <c r="L310" s="29"/>
      <c r="M310" s="141" t="s">
        <v>1</v>
      </c>
      <c r="N310" s="142" t="s">
        <v>43</v>
      </c>
      <c r="O310" s="143">
        <v>0.26100000000000001</v>
      </c>
      <c r="P310" s="143">
        <f>O310*H310</f>
        <v>41.6556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145</v>
      </c>
      <c r="AT310" s="145" t="s">
        <v>141</v>
      </c>
      <c r="AU310" s="145" t="s">
        <v>88</v>
      </c>
      <c r="AY310" s="17" t="s">
        <v>139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7" t="s">
        <v>86</v>
      </c>
      <c r="BK310" s="146">
        <f>ROUND(I310*H310,2)</f>
        <v>0</v>
      </c>
      <c r="BL310" s="17" t="s">
        <v>145</v>
      </c>
      <c r="BM310" s="145" t="s">
        <v>1053</v>
      </c>
    </row>
    <row r="311" spans="2:65" s="12" customFormat="1">
      <c r="B311" s="147"/>
      <c r="D311" s="148" t="s">
        <v>147</v>
      </c>
      <c r="E311" s="149" t="s">
        <v>1</v>
      </c>
      <c r="F311" s="150" t="s">
        <v>1054</v>
      </c>
      <c r="H311" s="151">
        <v>159.6</v>
      </c>
      <c r="L311" s="147"/>
      <c r="M311" s="152"/>
      <c r="T311" s="153"/>
      <c r="AT311" s="149" t="s">
        <v>147</v>
      </c>
      <c r="AU311" s="149" t="s">
        <v>88</v>
      </c>
      <c r="AV311" s="12" t="s">
        <v>88</v>
      </c>
      <c r="AW311" s="12" t="s">
        <v>34</v>
      </c>
      <c r="AX311" s="12" t="s">
        <v>86</v>
      </c>
      <c r="AY311" s="149" t="s">
        <v>139</v>
      </c>
    </row>
    <row r="312" spans="2:65" s="1" customFormat="1" ht="21.75" customHeight="1">
      <c r="B312" s="133"/>
      <c r="C312" s="134" t="s">
        <v>1055</v>
      </c>
      <c r="D312" s="134" t="s">
        <v>141</v>
      </c>
      <c r="E312" s="135" t="s">
        <v>797</v>
      </c>
      <c r="F312" s="136" t="s">
        <v>798</v>
      </c>
      <c r="G312" s="137" t="s">
        <v>154</v>
      </c>
      <c r="H312" s="138">
        <v>159.6</v>
      </c>
      <c r="I312" s="139"/>
      <c r="J312" s="139">
        <f>ROUND(I312*H312,2)</f>
        <v>0</v>
      </c>
      <c r="K312" s="140"/>
      <c r="L312" s="29"/>
      <c r="M312" s="141" t="s">
        <v>1</v>
      </c>
      <c r="N312" s="142" t="s">
        <v>43</v>
      </c>
      <c r="O312" s="143">
        <v>0.88400000000000001</v>
      </c>
      <c r="P312" s="143">
        <f>O312*H312</f>
        <v>141.0864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145</v>
      </c>
      <c r="AT312" s="145" t="s">
        <v>141</v>
      </c>
      <c r="AU312" s="145" t="s">
        <v>88</v>
      </c>
      <c r="AY312" s="17" t="s">
        <v>139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86</v>
      </c>
      <c r="BK312" s="146">
        <f>ROUND(I312*H312,2)</f>
        <v>0</v>
      </c>
      <c r="BL312" s="17" t="s">
        <v>145</v>
      </c>
      <c r="BM312" s="145" t="s">
        <v>1056</v>
      </c>
    </row>
    <row r="313" spans="2:65" s="1" customFormat="1" ht="16.5" customHeight="1">
      <c r="B313" s="133"/>
      <c r="C313" s="171" t="s">
        <v>1057</v>
      </c>
      <c r="D313" s="171" t="s">
        <v>278</v>
      </c>
      <c r="E313" s="172" t="s">
        <v>800</v>
      </c>
      <c r="F313" s="173" t="s">
        <v>801</v>
      </c>
      <c r="G313" s="174" t="s">
        <v>154</v>
      </c>
      <c r="H313" s="175">
        <v>159.6</v>
      </c>
      <c r="I313" s="176"/>
      <c r="J313" s="176">
        <f>ROUND(I313*H313,2)</f>
        <v>0</v>
      </c>
      <c r="K313" s="177"/>
      <c r="L313" s="178"/>
      <c r="M313" s="179" t="s">
        <v>1</v>
      </c>
      <c r="N313" s="180" t="s">
        <v>43</v>
      </c>
      <c r="O313" s="143">
        <v>0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183</v>
      </c>
      <c r="AT313" s="145" t="s">
        <v>278</v>
      </c>
      <c r="AU313" s="145" t="s">
        <v>88</v>
      </c>
      <c r="AY313" s="17" t="s">
        <v>139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7" t="s">
        <v>86</v>
      </c>
      <c r="BK313" s="146">
        <f>ROUND(I313*H313,2)</f>
        <v>0</v>
      </c>
      <c r="BL313" s="17" t="s">
        <v>145</v>
      </c>
      <c r="BM313" s="145" t="s">
        <v>1058</v>
      </c>
    </row>
    <row r="314" spans="2:65" s="1" customFormat="1" ht="24.25" customHeight="1">
      <c r="B314" s="133"/>
      <c r="C314" s="134" t="s">
        <v>1059</v>
      </c>
      <c r="D314" s="134" t="s">
        <v>141</v>
      </c>
      <c r="E314" s="135" t="s">
        <v>1060</v>
      </c>
      <c r="F314" s="136" t="s">
        <v>1007</v>
      </c>
      <c r="G314" s="137" t="s">
        <v>144</v>
      </c>
      <c r="H314" s="138">
        <v>3990</v>
      </c>
      <c r="I314" s="139"/>
      <c r="J314" s="139">
        <f>ROUND(I314*H314,2)</f>
        <v>0</v>
      </c>
      <c r="K314" s="140"/>
      <c r="L314" s="29"/>
      <c r="M314" s="141" t="s">
        <v>1</v>
      </c>
      <c r="N314" s="142" t="s">
        <v>43</v>
      </c>
      <c r="O314" s="143">
        <v>1.0999999999999999E-2</v>
      </c>
      <c r="P314" s="143">
        <f>O314*H314</f>
        <v>43.89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145</v>
      </c>
      <c r="AT314" s="145" t="s">
        <v>141</v>
      </c>
      <c r="AU314" s="145" t="s">
        <v>88</v>
      </c>
      <c r="AY314" s="17" t="s">
        <v>139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7" t="s">
        <v>86</v>
      </c>
      <c r="BK314" s="146">
        <f>ROUND(I314*H314,2)</f>
        <v>0</v>
      </c>
      <c r="BL314" s="17" t="s">
        <v>145</v>
      </c>
      <c r="BM314" s="145" t="s">
        <v>1061</v>
      </c>
    </row>
    <row r="315" spans="2:65" s="12" customFormat="1">
      <c r="B315" s="147"/>
      <c r="D315" s="148" t="s">
        <v>147</v>
      </c>
      <c r="E315" s="149" t="s">
        <v>1</v>
      </c>
      <c r="F315" s="150" t="s">
        <v>1041</v>
      </c>
      <c r="H315" s="151">
        <v>3990</v>
      </c>
      <c r="L315" s="147"/>
      <c r="M315" s="152"/>
      <c r="T315" s="153"/>
      <c r="AT315" s="149" t="s">
        <v>147</v>
      </c>
      <c r="AU315" s="149" t="s">
        <v>88</v>
      </c>
      <c r="AV315" s="12" t="s">
        <v>88</v>
      </c>
      <c r="AW315" s="12" t="s">
        <v>34</v>
      </c>
      <c r="AX315" s="12" t="s">
        <v>86</v>
      </c>
      <c r="AY315" s="149" t="s">
        <v>139</v>
      </c>
    </row>
    <row r="316" spans="2:65" s="1" customFormat="1" ht="24.25" customHeight="1">
      <c r="B316" s="133"/>
      <c r="C316" s="134" t="s">
        <v>1062</v>
      </c>
      <c r="D316" s="134" t="s">
        <v>141</v>
      </c>
      <c r="E316" s="135" t="s">
        <v>1063</v>
      </c>
      <c r="F316" s="136" t="s">
        <v>1064</v>
      </c>
      <c r="G316" s="137" t="s">
        <v>144</v>
      </c>
      <c r="H316" s="138">
        <v>1995</v>
      </c>
      <c r="I316" s="139"/>
      <c r="J316" s="139">
        <f>ROUND(I316*H316,2)</f>
        <v>0</v>
      </c>
      <c r="K316" s="140"/>
      <c r="L316" s="29"/>
      <c r="M316" s="141" t="s">
        <v>1</v>
      </c>
      <c r="N316" s="142" t="s">
        <v>43</v>
      </c>
      <c r="O316" s="143">
        <v>0.17699999999999999</v>
      </c>
      <c r="P316" s="143">
        <f>O316*H316</f>
        <v>353.11500000000001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145</v>
      </c>
      <c r="AT316" s="145" t="s">
        <v>141</v>
      </c>
      <c r="AU316" s="145" t="s">
        <v>88</v>
      </c>
      <c r="AY316" s="17" t="s">
        <v>139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7" t="s">
        <v>86</v>
      </c>
      <c r="BK316" s="146">
        <f>ROUND(I316*H316,2)</f>
        <v>0</v>
      </c>
      <c r="BL316" s="17" t="s">
        <v>145</v>
      </c>
      <c r="BM316" s="145" t="s">
        <v>1065</v>
      </c>
    </row>
    <row r="317" spans="2:65" s="11" customFormat="1" ht="22.9" customHeight="1">
      <c r="B317" s="122"/>
      <c r="D317" s="123" t="s">
        <v>77</v>
      </c>
      <c r="E317" s="131" t="s">
        <v>1066</v>
      </c>
      <c r="F317" s="131" t="s">
        <v>1067</v>
      </c>
      <c r="J317" s="132">
        <f>BK317</f>
        <v>0</v>
      </c>
      <c r="L317" s="122"/>
      <c r="M317" s="126"/>
      <c r="P317" s="127">
        <f>SUM(P318:P333)</f>
        <v>93.122</v>
      </c>
      <c r="R317" s="127">
        <f>SUM(R318:R333)</f>
        <v>0</v>
      </c>
      <c r="T317" s="128">
        <f>SUM(T318:T333)</f>
        <v>0</v>
      </c>
      <c r="AR317" s="123" t="s">
        <v>86</v>
      </c>
      <c r="AT317" s="129" t="s">
        <v>77</v>
      </c>
      <c r="AU317" s="129" t="s">
        <v>86</v>
      </c>
      <c r="AY317" s="123" t="s">
        <v>139</v>
      </c>
      <c r="BK317" s="130">
        <f>SUM(BK318:BK333)</f>
        <v>0</v>
      </c>
    </row>
    <row r="318" spans="2:65" s="1" customFormat="1" ht="24.25" customHeight="1">
      <c r="B318" s="133"/>
      <c r="C318" s="134" t="s">
        <v>1068</v>
      </c>
      <c r="D318" s="134" t="s">
        <v>141</v>
      </c>
      <c r="E318" s="135" t="s">
        <v>1022</v>
      </c>
      <c r="F318" s="136" t="s">
        <v>1023</v>
      </c>
      <c r="G318" s="137" t="s">
        <v>144</v>
      </c>
      <c r="H318" s="138">
        <v>461</v>
      </c>
      <c r="I318" s="139"/>
      <c r="J318" s="139">
        <f>ROUND(I318*H318,2)</f>
        <v>0</v>
      </c>
      <c r="K318" s="140"/>
      <c r="L318" s="29"/>
      <c r="M318" s="141" t="s">
        <v>1</v>
      </c>
      <c r="N318" s="142" t="s">
        <v>43</v>
      </c>
      <c r="O318" s="143">
        <v>0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145</v>
      </c>
      <c r="AT318" s="145" t="s">
        <v>141</v>
      </c>
      <c r="AU318" s="145" t="s">
        <v>88</v>
      </c>
      <c r="AY318" s="17" t="s">
        <v>139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7" t="s">
        <v>86</v>
      </c>
      <c r="BK318" s="146">
        <f>ROUND(I318*H318,2)</f>
        <v>0</v>
      </c>
      <c r="BL318" s="17" t="s">
        <v>145</v>
      </c>
      <c r="BM318" s="145" t="s">
        <v>1069</v>
      </c>
    </row>
    <row r="319" spans="2:65" s="1" customFormat="1" ht="44.25" customHeight="1">
      <c r="B319" s="133"/>
      <c r="C319" s="134" t="s">
        <v>1070</v>
      </c>
      <c r="D319" s="134" t="s">
        <v>141</v>
      </c>
      <c r="E319" s="135" t="s">
        <v>1026</v>
      </c>
      <c r="F319" s="136" t="s">
        <v>1027</v>
      </c>
      <c r="G319" s="137" t="s">
        <v>196</v>
      </c>
      <c r="H319" s="138">
        <v>4.6100000000000003</v>
      </c>
      <c r="I319" s="139"/>
      <c r="J319" s="139">
        <f>ROUND(I319*H319,2)</f>
        <v>0</v>
      </c>
      <c r="K319" s="140"/>
      <c r="L319" s="29"/>
      <c r="M319" s="141" t="s">
        <v>1</v>
      </c>
      <c r="N319" s="142" t="s">
        <v>43</v>
      </c>
      <c r="O319" s="143">
        <v>0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145</v>
      </c>
      <c r="AT319" s="145" t="s">
        <v>141</v>
      </c>
      <c r="AU319" s="145" t="s">
        <v>88</v>
      </c>
      <c r="AY319" s="17" t="s">
        <v>139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7" t="s">
        <v>86</v>
      </c>
      <c r="BK319" s="146">
        <f>ROUND(I319*H319,2)</f>
        <v>0</v>
      </c>
      <c r="BL319" s="17" t="s">
        <v>145</v>
      </c>
      <c r="BM319" s="145" t="s">
        <v>1071</v>
      </c>
    </row>
    <row r="320" spans="2:65" s="12" customFormat="1">
      <c r="B320" s="147"/>
      <c r="D320" s="148" t="s">
        <v>147</v>
      </c>
      <c r="E320" s="149" t="s">
        <v>1</v>
      </c>
      <c r="F320" s="150" t="s">
        <v>1072</v>
      </c>
      <c r="H320" s="151">
        <v>4.6100000000000003</v>
      </c>
      <c r="L320" s="147"/>
      <c r="M320" s="152"/>
      <c r="T320" s="153"/>
      <c r="AT320" s="149" t="s">
        <v>147</v>
      </c>
      <c r="AU320" s="149" t="s">
        <v>88</v>
      </c>
      <c r="AV320" s="12" t="s">
        <v>88</v>
      </c>
      <c r="AW320" s="12" t="s">
        <v>34</v>
      </c>
      <c r="AX320" s="12" t="s">
        <v>86</v>
      </c>
      <c r="AY320" s="149" t="s">
        <v>139</v>
      </c>
    </row>
    <row r="321" spans="2:65" s="1" customFormat="1" ht="33" customHeight="1">
      <c r="B321" s="133"/>
      <c r="C321" s="134" t="s">
        <v>1073</v>
      </c>
      <c r="D321" s="134" t="s">
        <v>141</v>
      </c>
      <c r="E321" s="135" t="s">
        <v>959</v>
      </c>
      <c r="F321" s="136" t="s">
        <v>960</v>
      </c>
      <c r="G321" s="137" t="s">
        <v>144</v>
      </c>
      <c r="H321" s="138">
        <v>461</v>
      </c>
      <c r="I321" s="139"/>
      <c r="J321" s="139">
        <f>ROUND(I321*H321,2)</f>
        <v>0</v>
      </c>
      <c r="K321" s="140"/>
      <c r="L321" s="29"/>
      <c r="M321" s="141" t="s">
        <v>1</v>
      </c>
      <c r="N321" s="142" t="s">
        <v>43</v>
      </c>
      <c r="O321" s="143">
        <v>4.0000000000000001E-3</v>
      </c>
      <c r="P321" s="143">
        <f>O321*H321</f>
        <v>1.8440000000000001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145</v>
      </c>
      <c r="AT321" s="145" t="s">
        <v>141</v>
      </c>
      <c r="AU321" s="145" t="s">
        <v>88</v>
      </c>
      <c r="AY321" s="17" t="s">
        <v>139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7" t="s">
        <v>86</v>
      </c>
      <c r="BK321" s="146">
        <f>ROUND(I321*H321,2)</f>
        <v>0</v>
      </c>
      <c r="BL321" s="17" t="s">
        <v>145</v>
      </c>
      <c r="BM321" s="145" t="s">
        <v>1074</v>
      </c>
    </row>
    <row r="322" spans="2:65" s="1" customFormat="1" ht="16.5" customHeight="1">
      <c r="B322" s="133"/>
      <c r="C322" s="171" t="s">
        <v>1075</v>
      </c>
      <c r="D322" s="171" t="s">
        <v>278</v>
      </c>
      <c r="E322" s="172" t="s">
        <v>963</v>
      </c>
      <c r="F322" s="173" t="s">
        <v>964</v>
      </c>
      <c r="G322" s="174" t="s">
        <v>144</v>
      </c>
      <c r="H322" s="175">
        <v>461</v>
      </c>
      <c r="I322" s="176"/>
      <c r="J322" s="176">
        <f>ROUND(I322*H322,2)</f>
        <v>0</v>
      </c>
      <c r="K322" s="177"/>
      <c r="L322" s="178"/>
      <c r="M322" s="179" t="s">
        <v>1</v>
      </c>
      <c r="N322" s="180" t="s">
        <v>43</v>
      </c>
      <c r="O322" s="143">
        <v>0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183</v>
      </c>
      <c r="AT322" s="145" t="s">
        <v>278</v>
      </c>
      <c r="AU322" s="145" t="s">
        <v>88</v>
      </c>
      <c r="AY322" s="17" t="s">
        <v>139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7" t="s">
        <v>86</v>
      </c>
      <c r="BK322" s="146">
        <f>ROUND(I322*H322,2)</f>
        <v>0</v>
      </c>
      <c r="BL322" s="17" t="s">
        <v>145</v>
      </c>
      <c r="BM322" s="145" t="s">
        <v>1076</v>
      </c>
    </row>
    <row r="323" spans="2:65" s="1" customFormat="1" ht="33" customHeight="1">
      <c r="B323" s="133"/>
      <c r="C323" s="134" t="s">
        <v>1077</v>
      </c>
      <c r="D323" s="134" t="s">
        <v>141</v>
      </c>
      <c r="E323" s="135" t="s">
        <v>967</v>
      </c>
      <c r="F323" s="136" t="s">
        <v>968</v>
      </c>
      <c r="G323" s="137" t="s">
        <v>144</v>
      </c>
      <c r="H323" s="138">
        <v>461</v>
      </c>
      <c r="I323" s="139"/>
      <c r="J323" s="139">
        <f>ROUND(I323*H323,2)</f>
        <v>0</v>
      </c>
      <c r="K323" s="140"/>
      <c r="L323" s="29"/>
      <c r="M323" s="141" t="s">
        <v>1</v>
      </c>
      <c r="N323" s="142" t="s">
        <v>43</v>
      </c>
      <c r="O323" s="143">
        <v>0.09</v>
      </c>
      <c r="P323" s="143">
        <f>O323*H323</f>
        <v>41.49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145</v>
      </c>
      <c r="AT323" s="145" t="s">
        <v>141</v>
      </c>
      <c r="AU323" s="145" t="s">
        <v>88</v>
      </c>
      <c r="AY323" s="17" t="s">
        <v>139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7" t="s">
        <v>86</v>
      </c>
      <c r="BK323" s="146">
        <f>ROUND(I323*H323,2)</f>
        <v>0</v>
      </c>
      <c r="BL323" s="17" t="s">
        <v>145</v>
      </c>
      <c r="BM323" s="145" t="s">
        <v>1078</v>
      </c>
    </row>
    <row r="324" spans="2:65" s="1" customFormat="1" ht="24.25" customHeight="1">
      <c r="B324" s="133"/>
      <c r="C324" s="134" t="s">
        <v>1079</v>
      </c>
      <c r="D324" s="134" t="s">
        <v>141</v>
      </c>
      <c r="E324" s="135" t="s">
        <v>971</v>
      </c>
      <c r="F324" s="136" t="s">
        <v>972</v>
      </c>
      <c r="G324" s="137" t="s">
        <v>144</v>
      </c>
      <c r="H324" s="138">
        <v>461</v>
      </c>
      <c r="I324" s="139"/>
      <c r="J324" s="139">
        <f>ROUND(I324*H324,2)</f>
        <v>0</v>
      </c>
      <c r="K324" s="140"/>
      <c r="L324" s="29"/>
      <c r="M324" s="141" t="s">
        <v>1</v>
      </c>
      <c r="N324" s="142" t="s">
        <v>43</v>
      </c>
      <c r="O324" s="143">
        <v>7.6999999999999999E-2</v>
      </c>
      <c r="P324" s="143">
        <f>O324*H324</f>
        <v>35.497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145</v>
      </c>
      <c r="AT324" s="145" t="s">
        <v>141</v>
      </c>
      <c r="AU324" s="145" t="s">
        <v>88</v>
      </c>
      <c r="AY324" s="17" t="s">
        <v>139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7" t="s">
        <v>86</v>
      </c>
      <c r="BK324" s="146">
        <f>ROUND(I324*H324,2)</f>
        <v>0</v>
      </c>
      <c r="BL324" s="17" t="s">
        <v>145</v>
      </c>
      <c r="BM324" s="145" t="s">
        <v>1080</v>
      </c>
    </row>
    <row r="325" spans="2:65" s="1" customFormat="1" ht="21.75" customHeight="1">
      <c r="B325" s="133"/>
      <c r="C325" s="134" t="s">
        <v>1081</v>
      </c>
      <c r="D325" s="134" t="s">
        <v>141</v>
      </c>
      <c r="E325" s="135" t="s">
        <v>979</v>
      </c>
      <c r="F325" s="136" t="s">
        <v>980</v>
      </c>
      <c r="G325" s="137" t="s">
        <v>144</v>
      </c>
      <c r="H325" s="138">
        <v>922</v>
      </c>
      <c r="I325" s="139"/>
      <c r="J325" s="139">
        <f>ROUND(I325*H325,2)</f>
        <v>0</v>
      </c>
      <c r="K325" s="140"/>
      <c r="L325" s="29"/>
      <c r="M325" s="141" t="s">
        <v>1</v>
      </c>
      <c r="N325" s="142" t="s">
        <v>43</v>
      </c>
      <c r="O325" s="143">
        <v>1.4999999999999999E-2</v>
      </c>
      <c r="P325" s="143">
        <f>O325*H325</f>
        <v>13.83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145</v>
      </c>
      <c r="AT325" s="145" t="s">
        <v>141</v>
      </c>
      <c r="AU325" s="145" t="s">
        <v>88</v>
      </c>
      <c r="AY325" s="17" t="s">
        <v>139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7" t="s">
        <v>86</v>
      </c>
      <c r="BK325" s="146">
        <f>ROUND(I325*H325,2)</f>
        <v>0</v>
      </c>
      <c r="BL325" s="17" t="s">
        <v>145</v>
      </c>
      <c r="BM325" s="145" t="s">
        <v>1082</v>
      </c>
    </row>
    <row r="326" spans="2:65" s="15" customFormat="1">
      <c r="B326" s="185"/>
      <c r="D326" s="148" t="s">
        <v>147</v>
      </c>
      <c r="E326" s="186" t="s">
        <v>1</v>
      </c>
      <c r="F326" s="187" t="s">
        <v>982</v>
      </c>
      <c r="H326" s="186" t="s">
        <v>1</v>
      </c>
      <c r="L326" s="185"/>
      <c r="M326" s="188"/>
      <c r="T326" s="189"/>
      <c r="AT326" s="186" t="s">
        <v>147</v>
      </c>
      <c r="AU326" s="186" t="s">
        <v>88</v>
      </c>
      <c r="AV326" s="15" t="s">
        <v>86</v>
      </c>
      <c r="AW326" s="15" t="s">
        <v>34</v>
      </c>
      <c r="AX326" s="15" t="s">
        <v>78</v>
      </c>
      <c r="AY326" s="186" t="s">
        <v>139</v>
      </c>
    </row>
    <row r="327" spans="2:65" s="15" customFormat="1">
      <c r="B327" s="185"/>
      <c r="D327" s="148" t="s">
        <v>147</v>
      </c>
      <c r="E327" s="186" t="s">
        <v>1</v>
      </c>
      <c r="F327" s="187" t="s">
        <v>1040</v>
      </c>
      <c r="H327" s="186" t="s">
        <v>1</v>
      </c>
      <c r="L327" s="185"/>
      <c r="M327" s="188"/>
      <c r="T327" s="189"/>
      <c r="AT327" s="186" t="s">
        <v>147</v>
      </c>
      <c r="AU327" s="186" t="s">
        <v>88</v>
      </c>
      <c r="AV327" s="15" t="s">
        <v>86</v>
      </c>
      <c r="AW327" s="15" t="s">
        <v>34</v>
      </c>
      <c r="AX327" s="15" t="s">
        <v>78</v>
      </c>
      <c r="AY327" s="186" t="s">
        <v>139</v>
      </c>
    </row>
    <row r="328" spans="2:65" s="12" customFormat="1">
      <c r="B328" s="147"/>
      <c r="D328" s="148" t="s">
        <v>147</v>
      </c>
      <c r="E328" s="149" t="s">
        <v>1</v>
      </c>
      <c r="F328" s="150" t="s">
        <v>1083</v>
      </c>
      <c r="H328" s="151">
        <v>922</v>
      </c>
      <c r="L328" s="147"/>
      <c r="M328" s="152"/>
      <c r="T328" s="153"/>
      <c r="AT328" s="149" t="s">
        <v>147</v>
      </c>
      <c r="AU328" s="149" t="s">
        <v>88</v>
      </c>
      <c r="AV328" s="12" t="s">
        <v>88</v>
      </c>
      <c r="AW328" s="12" t="s">
        <v>34</v>
      </c>
      <c r="AX328" s="12" t="s">
        <v>86</v>
      </c>
      <c r="AY328" s="149" t="s">
        <v>139</v>
      </c>
    </row>
    <row r="329" spans="2:65" s="1" customFormat="1" ht="16.5" customHeight="1">
      <c r="B329" s="133"/>
      <c r="C329" s="134" t="s">
        <v>1084</v>
      </c>
      <c r="D329" s="134" t="s">
        <v>141</v>
      </c>
      <c r="E329" s="135" t="s">
        <v>986</v>
      </c>
      <c r="F329" s="136" t="s">
        <v>987</v>
      </c>
      <c r="G329" s="137" t="s">
        <v>144</v>
      </c>
      <c r="H329" s="138">
        <v>461</v>
      </c>
      <c r="I329" s="139"/>
      <c r="J329" s="139">
        <f>ROUND(I329*H329,2)</f>
        <v>0</v>
      </c>
      <c r="K329" s="140"/>
      <c r="L329" s="29"/>
      <c r="M329" s="141" t="s">
        <v>1</v>
      </c>
      <c r="N329" s="142" t="s">
        <v>43</v>
      </c>
      <c r="O329" s="143">
        <v>1E-3</v>
      </c>
      <c r="P329" s="143">
        <f>O329*H329</f>
        <v>0.46100000000000002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145</v>
      </c>
      <c r="AT329" s="145" t="s">
        <v>141</v>
      </c>
      <c r="AU329" s="145" t="s">
        <v>88</v>
      </c>
      <c r="AY329" s="17" t="s">
        <v>139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7" t="s">
        <v>86</v>
      </c>
      <c r="BK329" s="146">
        <f>ROUND(I329*H329,2)</f>
        <v>0</v>
      </c>
      <c r="BL329" s="17" t="s">
        <v>145</v>
      </c>
      <c r="BM329" s="145" t="s">
        <v>1085</v>
      </c>
    </row>
    <row r="330" spans="2:65" s="1" customFormat="1" ht="21.75" customHeight="1">
      <c r="B330" s="133"/>
      <c r="C330" s="171" t="s">
        <v>1086</v>
      </c>
      <c r="D330" s="171" t="s">
        <v>278</v>
      </c>
      <c r="E330" s="172" t="s">
        <v>1087</v>
      </c>
      <c r="F330" s="173" t="s">
        <v>990</v>
      </c>
      <c r="G330" s="174" t="s">
        <v>751</v>
      </c>
      <c r="H330" s="175">
        <v>2.3050000000000002</v>
      </c>
      <c r="I330" s="176"/>
      <c r="J330" s="176">
        <f>ROUND(I330*H330,2)</f>
        <v>0</v>
      </c>
      <c r="K330" s="177"/>
      <c r="L330" s="178"/>
      <c r="M330" s="179" t="s">
        <v>1</v>
      </c>
      <c r="N330" s="180" t="s">
        <v>43</v>
      </c>
      <c r="O330" s="143">
        <v>0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183</v>
      </c>
      <c r="AT330" s="145" t="s">
        <v>278</v>
      </c>
      <c r="AU330" s="145" t="s">
        <v>88</v>
      </c>
      <c r="AY330" s="17" t="s">
        <v>139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7" t="s">
        <v>86</v>
      </c>
      <c r="BK330" s="146">
        <f>ROUND(I330*H330,2)</f>
        <v>0</v>
      </c>
      <c r="BL330" s="17" t="s">
        <v>145</v>
      </c>
      <c r="BM330" s="145" t="s">
        <v>1088</v>
      </c>
    </row>
    <row r="331" spans="2:65" s="15" customFormat="1">
      <c r="B331" s="185"/>
      <c r="D331" s="148" t="s">
        <v>147</v>
      </c>
      <c r="E331" s="186" t="s">
        <v>1</v>
      </c>
      <c r="F331" s="187" t="s">
        <v>761</v>
      </c>
      <c r="H331" s="186" t="s">
        <v>1</v>
      </c>
      <c r="L331" s="185"/>
      <c r="M331" s="188"/>
      <c r="T331" s="189"/>
      <c r="AT331" s="186" t="s">
        <v>147</v>
      </c>
      <c r="AU331" s="186" t="s">
        <v>88</v>
      </c>
      <c r="AV331" s="15" t="s">
        <v>86</v>
      </c>
      <c r="AW331" s="15" t="s">
        <v>34</v>
      </c>
      <c r="AX331" s="15" t="s">
        <v>78</v>
      </c>
      <c r="AY331" s="186" t="s">
        <v>139</v>
      </c>
    </row>
    <row r="332" spans="2:65" s="15" customFormat="1">
      <c r="B332" s="185"/>
      <c r="D332" s="148" t="s">
        <v>147</v>
      </c>
      <c r="E332" s="186" t="s">
        <v>1</v>
      </c>
      <c r="F332" s="187" t="s">
        <v>1047</v>
      </c>
      <c r="H332" s="186" t="s">
        <v>1</v>
      </c>
      <c r="L332" s="185"/>
      <c r="M332" s="188"/>
      <c r="T332" s="189"/>
      <c r="AT332" s="186" t="s">
        <v>147</v>
      </c>
      <c r="AU332" s="186" t="s">
        <v>88</v>
      </c>
      <c r="AV332" s="15" t="s">
        <v>86</v>
      </c>
      <c r="AW332" s="15" t="s">
        <v>34</v>
      </c>
      <c r="AX332" s="15" t="s">
        <v>78</v>
      </c>
      <c r="AY332" s="186" t="s">
        <v>139</v>
      </c>
    </row>
    <row r="333" spans="2:65" s="12" customFormat="1">
      <c r="B333" s="147"/>
      <c r="D333" s="148" t="s">
        <v>147</v>
      </c>
      <c r="E333" s="149" t="s">
        <v>1</v>
      </c>
      <c r="F333" s="150" t="s">
        <v>1089</v>
      </c>
      <c r="H333" s="151">
        <v>2.3050000000000002</v>
      </c>
      <c r="L333" s="147"/>
      <c r="M333" s="152"/>
      <c r="T333" s="153"/>
      <c r="AT333" s="149" t="s">
        <v>147</v>
      </c>
      <c r="AU333" s="149" t="s">
        <v>88</v>
      </c>
      <c r="AV333" s="12" t="s">
        <v>88</v>
      </c>
      <c r="AW333" s="12" t="s">
        <v>34</v>
      </c>
      <c r="AX333" s="12" t="s">
        <v>86</v>
      </c>
      <c r="AY333" s="149" t="s">
        <v>139</v>
      </c>
    </row>
    <row r="334" spans="2:65" s="11" customFormat="1" ht="22.9" customHeight="1">
      <c r="B334" s="122"/>
      <c r="D334" s="123" t="s">
        <v>77</v>
      </c>
      <c r="E334" s="131" t="s">
        <v>1090</v>
      </c>
      <c r="F334" s="131" t="s">
        <v>1091</v>
      </c>
      <c r="J334" s="132">
        <f>BK334</f>
        <v>0</v>
      </c>
      <c r="L334" s="122"/>
      <c r="M334" s="126"/>
      <c r="P334" s="127">
        <f>SUM(P335:P341)</f>
        <v>133.9666</v>
      </c>
      <c r="R334" s="127">
        <f>SUM(R335:R341)</f>
        <v>0</v>
      </c>
      <c r="T334" s="128">
        <f>SUM(T335:T341)</f>
        <v>0</v>
      </c>
      <c r="AR334" s="123" t="s">
        <v>86</v>
      </c>
      <c r="AT334" s="129" t="s">
        <v>77</v>
      </c>
      <c r="AU334" s="129" t="s">
        <v>86</v>
      </c>
      <c r="AY334" s="123" t="s">
        <v>139</v>
      </c>
      <c r="BK334" s="130">
        <f>SUM(BK335:BK341)</f>
        <v>0</v>
      </c>
    </row>
    <row r="335" spans="2:65" s="1" customFormat="1" ht="24.25" customHeight="1">
      <c r="B335" s="133"/>
      <c r="C335" s="134" t="s">
        <v>1092</v>
      </c>
      <c r="D335" s="134" t="s">
        <v>141</v>
      </c>
      <c r="E335" s="135" t="s">
        <v>1052</v>
      </c>
      <c r="F335" s="136" t="s">
        <v>998</v>
      </c>
      <c r="G335" s="137" t="s">
        <v>154</v>
      </c>
      <c r="H335" s="138">
        <v>36.880000000000003</v>
      </c>
      <c r="I335" s="139"/>
      <c r="J335" s="139">
        <f>ROUND(I335*H335,2)</f>
        <v>0</v>
      </c>
      <c r="K335" s="140"/>
      <c r="L335" s="29"/>
      <c r="M335" s="141" t="s">
        <v>1</v>
      </c>
      <c r="N335" s="142" t="s">
        <v>43</v>
      </c>
      <c r="O335" s="143">
        <v>0.26100000000000001</v>
      </c>
      <c r="P335" s="143">
        <f>O335*H335</f>
        <v>9.6256800000000009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145</v>
      </c>
      <c r="AT335" s="145" t="s">
        <v>141</v>
      </c>
      <c r="AU335" s="145" t="s">
        <v>88</v>
      </c>
      <c r="AY335" s="17" t="s">
        <v>139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7" t="s">
        <v>86</v>
      </c>
      <c r="BK335" s="146">
        <f>ROUND(I335*H335,2)</f>
        <v>0</v>
      </c>
      <c r="BL335" s="17" t="s">
        <v>145</v>
      </c>
      <c r="BM335" s="145" t="s">
        <v>1093</v>
      </c>
    </row>
    <row r="336" spans="2:65" s="12" customFormat="1">
      <c r="B336" s="147"/>
      <c r="D336" s="148" t="s">
        <v>147</v>
      </c>
      <c r="E336" s="149" t="s">
        <v>1</v>
      </c>
      <c r="F336" s="150" t="s">
        <v>1094</v>
      </c>
      <c r="H336" s="151">
        <v>36.880000000000003</v>
      </c>
      <c r="L336" s="147"/>
      <c r="M336" s="152"/>
      <c r="T336" s="153"/>
      <c r="AT336" s="149" t="s">
        <v>147</v>
      </c>
      <c r="AU336" s="149" t="s">
        <v>88</v>
      </c>
      <c r="AV336" s="12" t="s">
        <v>88</v>
      </c>
      <c r="AW336" s="12" t="s">
        <v>34</v>
      </c>
      <c r="AX336" s="12" t="s">
        <v>86</v>
      </c>
      <c r="AY336" s="149" t="s">
        <v>139</v>
      </c>
    </row>
    <row r="337" spans="2:65" s="1" customFormat="1" ht="21.75" customHeight="1">
      <c r="B337" s="133"/>
      <c r="C337" s="134" t="s">
        <v>1095</v>
      </c>
      <c r="D337" s="134" t="s">
        <v>141</v>
      </c>
      <c r="E337" s="135" t="s">
        <v>797</v>
      </c>
      <c r="F337" s="136" t="s">
        <v>798</v>
      </c>
      <c r="G337" s="137" t="s">
        <v>154</v>
      </c>
      <c r="H337" s="138">
        <v>36.880000000000003</v>
      </c>
      <c r="I337" s="139"/>
      <c r="J337" s="139">
        <f>ROUND(I337*H337,2)</f>
        <v>0</v>
      </c>
      <c r="K337" s="140"/>
      <c r="L337" s="29"/>
      <c r="M337" s="141" t="s">
        <v>1</v>
      </c>
      <c r="N337" s="142" t="s">
        <v>43</v>
      </c>
      <c r="O337" s="143">
        <v>0.88400000000000001</v>
      </c>
      <c r="P337" s="143">
        <f>O337*H337</f>
        <v>32.60192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145</v>
      </c>
      <c r="AT337" s="145" t="s">
        <v>141</v>
      </c>
      <c r="AU337" s="145" t="s">
        <v>88</v>
      </c>
      <c r="AY337" s="17" t="s">
        <v>139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7" t="s">
        <v>86</v>
      </c>
      <c r="BK337" s="146">
        <f>ROUND(I337*H337,2)</f>
        <v>0</v>
      </c>
      <c r="BL337" s="17" t="s">
        <v>145</v>
      </c>
      <c r="BM337" s="145" t="s">
        <v>1096</v>
      </c>
    </row>
    <row r="338" spans="2:65" s="1" customFormat="1" ht="16.5" customHeight="1">
      <c r="B338" s="133"/>
      <c r="C338" s="171" t="s">
        <v>1097</v>
      </c>
      <c r="D338" s="171" t="s">
        <v>278</v>
      </c>
      <c r="E338" s="172" t="s">
        <v>800</v>
      </c>
      <c r="F338" s="173" t="s">
        <v>801</v>
      </c>
      <c r="G338" s="174" t="s">
        <v>154</v>
      </c>
      <c r="H338" s="175">
        <v>36.880000000000003</v>
      </c>
      <c r="I338" s="176"/>
      <c r="J338" s="176">
        <f>ROUND(I338*H338,2)</f>
        <v>0</v>
      </c>
      <c r="K338" s="177"/>
      <c r="L338" s="178"/>
      <c r="M338" s="179" t="s">
        <v>1</v>
      </c>
      <c r="N338" s="180" t="s">
        <v>43</v>
      </c>
      <c r="O338" s="143">
        <v>0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183</v>
      </c>
      <c r="AT338" s="145" t="s">
        <v>278</v>
      </c>
      <c r="AU338" s="145" t="s">
        <v>88</v>
      </c>
      <c r="AY338" s="17" t="s">
        <v>139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86</v>
      </c>
      <c r="BK338" s="146">
        <f>ROUND(I338*H338,2)</f>
        <v>0</v>
      </c>
      <c r="BL338" s="17" t="s">
        <v>145</v>
      </c>
      <c r="BM338" s="145" t="s">
        <v>1098</v>
      </c>
    </row>
    <row r="339" spans="2:65" s="1" customFormat="1" ht="24.25" customHeight="1">
      <c r="B339" s="133"/>
      <c r="C339" s="134" t="s">
        <v>1099</v>
      </c>
      <c r="D339" s="134" t="s">
        <v>141</v>
      </c>
      <c r="E339" s="135" t="s">
        <v>1060</v>
      </c>
      <c r="F339" s="136" t="s">
        <v>1007</v>
      </c>
      <c r="G339" s="137" t="s">
        <v>144</v>
      </c>
      <c r="H339" s="138">
        <v>922</v>
      </c>
      <c r="I339" s="139"/>
      <c r="J339" s="139">
        <f>ROUND(I339*H339,2)</f>
        <v>0</v>
      </c>
      <c r="K339" s="140"/>
      <c r="L339" s="29"/>
      <c r="M339" s="141" t="s">
        <v>1</v>
      </c>
      <c r="N339" s="142" t="s">
        <v>43</v>
      </c>
      <c r="O339" s="143">
        <v>1.0999999999999999E-2</v>
      </c>
      <c r="P339" s="143">
        <f>O339*H339</f>
        <v>10.141999999999999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145</v>
      </c>
      <c r="AT339" s="145" t="s">
        <v>141</v>
      </c>
      <c r="AU339" s="145" t="s">
        <v>88</v>
      </c>
      <c r="AY339" s="17" t="s">
        <v>139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7" t="s">
        <v>86</v>
      </c>
      <c r="BK339" s="146">
        <f>ROUND(I339*H339,2)</f>
        <v>0</v>
      </c>
      <c r="BL339" s="17" t="s">
        <v>145</v>
      </c>
      <c r="BM339" s="145" t="s">
        <v>1100</v>
      </c>
    </row>
    <row r="340" spans="2:65" s="12" customFormat="1">
      <c r="B340" s="147"/>
      <c r="D340" s="148" t="s">
        <v>147</v>
      </c>
      <c r="E340" s="149" t="s">
        <v>1</v>
      </c>
      <c r="F340" s="150" t="s">
        <v>1083</v>
      </c>
      <c r="H340" s="151">
        <v>922</v>
      </c>
      <c r="L340" s="147"/>
      <c r="M340" s="152"/>
      <c r="T340" s="153"/>
      <c r="AT340" s="149" t="s">
        <v>147</v>
      </c>
      <c r="AU340" s="149" t="s">
        <v>88</v>
      </c>
      <c r="AV340" s="12" t="s">
        <v>88</v>
      </c>
      <c r="AW340" s="12" t="s">
        <v>34</v>
      </c>
      <c r="AX340" s="12" t="s">
        <v>86</v>
      </c>
      <c r="AY340" s="149" t="s">
        <v>139</v>
      </c>
    </row>
    <row r="341" spans="2:65" s="1" customFormat="1" ht="24.25" customHeight="1">
      <c r="B341" s="133"/>
      <c r="C341" s="134" t="s">
        <v>1101</v>
      </c>
      <c r="D341" s="134" t="s">
        <v>141</v>
      </c>
      <c r="E341" s="135" t="s">
        <v>1063</v>
      </c>
      <c r="F341" s="136" t="s">
        <v>1064</v>
      </c>
      <c r="G341" s="137" t="s">
        <v>144</v>
      </c>
      <c r="H341" s="138">
        <v>461</v>
      </c>
      <c r="I341" s="139"/>
      <c r="J341" s="139">
        <f>ROUND(I341*H341,2)</f>
        <v>0</v>
      </c>
      <c r="K341" s="140"/>
      <c r="L341" s="29"/>
      <c r="M341" s="141" t="s">
        <v>1</v>
      </c>
      <c r="N341" s="142" t="s">
        <v>43</v>
      </c>
      <c r="O341" s="143">
        <v>0.17699999999999999</v>
      </c>
      <c r="P341" s="143">
        <f>O341*H341</f>
        <v>81.596999999999994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145</v>
      </c>
      <c r="AT341" s="145" t="s">
        <v>141</v>
      </c>
      <c r="AU341" s="145" t="s">
        <v>88</v>
      </c>
      <c r="AY341" s="17" t="s">
        <v>139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7" t="s">
        <v>86</v>
      </c>
      <c r="BK341" s="146">
        <f>ROUND(I341*H341,2)</f>
        <v>0</v>
      </c>
      <c r="BL341" s="17" t="s">
        <v>145</v>
      </c>
      <c r="BM341" s="145" t="s">
        <v>1102</v>
      </c>
    </row>
    <row r="342" spans="2:65" s="11" customFormat="1" ht="22.9" customHeight="1">
      <c r="B342" s="122"/>
      <c r="D342" s="123" t="s">
        <v>77</v>
      </c>
      <c r="E342" s="131" t="s">
        <v>1103</v>
      </c>
      <c r="F342" s="131" t="s">
        <v>1104</v>
      </c>
      <c r="J342" s="132">
        <f>BK342</f>
        <v>0</v>
      </c>
      <c r="L342" s="122"/>
      <c r="M342" s="126"/>
      <c r="P342" s="127">
        <f>SUM(P343:P353)</f>
        <v>191.76300000000001</v>
      </c>
      <c r="R342" s="127">
        <f>SUM(R343:R353)</f>
        <v>0</v>
      </c>
      <c r="T342" s="128">
        <f>SUM(T343:T353)</f>
        <v>0</v>
      </c>
      <c r="AR342" s="123" t="s">
        <v>86</v>
      </c>
      <c r="AT342" s="129" t="s">
        <v>77</v>
      </c>
      <c r="AU342" s="129" t="s">
        <v>86</v>
      </c>
      <c r="AY342" s="123" t="s">
        <v>139</v>
      </c>
      <c r="BK342" s="130">
        <f>SUM(BK343:BK353)</f>
        <v>0</v>
      </c>
    </row>
    <row r="343" spans="2:65" s="1" customFormat="1" ht="33" customHeight="1">
      <c r="B343" s="133"/>
      <c r="C343" s="134" t="s">
        <v>1105</v>
      </c>
      <c r="D343" s="134" t="s">
        <v>141</v>
      </c>
      <c r="E343" s="135" t="s">
        <v>967</v>
      </c>
      <c r="F343" s="136" t="s">
        <v>968</v>
      </c>
      <c r="G343" s="137" t="s">
        <v>144</v>
      </c>
      <c r="H343" s="138">
        <v>968.5</v>
      </c>
      <c r="I343" s="139"/>
      <c r="J343" s="139">
        <f>ROUND(I343*H343,2)</f>
        <v>0</v>
      </c>
      <c r="K343" s="140"/>
      <c r="L343" s="29"/>
      <c r="M343" s="141" t="s">
        <v>1</v>
      </c>
      <c r="N343" s="142" t="s">
        <v>43</v>
      </c>
      <c r="O343" s="143">
        <v>0.09</v>
      </c>
      <c r="P343" s="143">
        <f>O343*H343</f>
        <v>87.164999999999992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145</v>
      </c>
      <c r="AT343" s="145" t="s">
        <v>141</v>
      </c>
      <c r="AU343" s="145" t="s">
        <v>88</v>
      </c>
      <c r="AY343" s="17" t="s">
        <v>139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7" t="s">
        <v>86</v>
      </c>
      <c r="BK343" s="146">
        <f>ROUND(I343*H343,2)</f>
        <v>0</v>
      </c>
      <c r="BL343" s="17" t="s">
        <v>145</v>
      </c>
      <c r="BM343" s="145" t="s">
        <v>1106</v>
      </c>
    </row>
    <row r="344" spans="2:65" s="1" customFormat="1" ht="24.25" customHeight="1">
      <c r="B344" s="133"/>
      <c r="C344" s="134" t="s">
        <v>1107</v>
      </c>
      <c r="D344" s="134" t="s">
        <v>141</v>
      </c>
      <c r="E344" s="135" t="s">
        <v>971</v>
      </c>
      <c r="F344" s="136" t="s">
        <v>972</v>
      </c>
      <c r="G344" s="137" t="s">
        <v>144</v>
      </c>
      <c r="H344" s="138">
        <v>968.5</v>
      </c>
      <c r="I344" s="139"/>
      <c r="J344" s="139">
        <f>ROUND(I344*H344,2)</f>
        <v>0</v>
      </c>
      <c r="K344" s="140"/>
      <c r="L344" s="29"/>
      <c r="M344" s="141" t="s">
        <v>1</v>
      </c>
      <c r="N344" s="142" t="s">
        <v>43</v>
      </c>
      <c r="O344" s="143">
        <v>7.6999999999999999E-2</v>
      </c>
      <c r="P344" s="143">
        <f>O344*H344</f>
        <v>74.5745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145</v>
      </c>
      <c r="AT344" s="145" t="s">
        <v>141</v>
      </c>
      <c r="AU344" s="145" t="s">
        <v>88</v>
      </c>
      <c r="AY344" s="17" t="s">
        <v>139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86</v>
      </c>
      <c r="BK344" s="146">
        <f>ROUND(I344*H344,2)</f>
        <v>0</v>
      </c>
      <c r="BL344" s="17" t="s">
        <v>145</v>
      </c>
      <c r="BM344" s="145" t="s">
        <v>1108</v>
      </c>
    </row>
    <row r="345" spans="2:65" s="1" customFormat="1" ht="21.75" customHeight="1">
      <c r="B345" s="133"/>
      <c r="C345" s="134" t="s">
        <v>1109</v>
      </c>
      <c r="D345" s="134" t="s">
        <v>141</v>
      </c>
      <c r="E345" s="135" t="s">
        <v>979</v>
      </c>
      <c r="F345" s="136" t="s">
        <v>980</v>
      </c>
      <c r="G345" s="137" t="s">
        <v>144</v>
      </c>
      <c r="H345" s="138">
        <v>1937</v>
      </c>
      <c r="I345" s="139"/>
      <c r="J345" s="139">
        <f>ROUND(I345*H345,2)</f>
        <v>0</v>
      </c>
      <c r="K345" s="140"/>
      <c r="L345" s="29"/>
      <c r="M345" s="141" t="s">
        <v>1</v>
      </c>
      <c r="N345" s="142" t="s">
        <v>43</v>
      </c>
      <c r="O345" s="143">
        <v>1.4999999999999999E-2</v>
      </c>
      <c r="P345" s="143">
        <f>O345*H345</f>
        <v>29.055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145</v>
      </c>
      <c r="AT345" s="145" t="s">
        <v>141</v>
      </c>
      <c r="AU345" s="145" t="s">
        <v>88</v>
      </c>
      <c r="AY345" s="17" t="s">
        <v>139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7" t="s">
        <v>86</v>
      </c>
      <c r="BK345" s="146">
        <f>ROUND(I345*H345,2)</f>
        <v>0</v>
      </c>
      <c r="BL345" s="17" t="s">
        <v>145</v>
      </c>
      <c r="BM345" s="145" t="s">
        <v>1110</v>
      </c>
    </row>
    <row r="346" spans="2:65" s="15" customFormat="1">
      <c r="B346" s="185"/>
      <c r="D346" s="148" t="s">
        <v>147</v>
      </c>
      <c r="E346" s="186" t="s">
        <v>1</v>
      </c>
      <c r="F346" s="187" t="s">
        <v>982</v>
      </c>
      <c r="H346" s="186" t="s">
        <v>1</v>
      </c>
      <c r="L346" s="185"/>
      <c r="M346" s="188"/>
      <c r="T346" s="189"/>
      <c r="AT346" s="186" t="s">
        <v>147</v>
      </c>
      <c r="AU346" s="186" t="s">
        <v>88</v>
      </c>
      <c r="AV346" s="15" t="s">
        <v>86</v>
      </c>
      <c r="AW346" s="15" t="s">
        <v>34</v>
      </c>
      <c r="AX346" s="15" t="s">
        <v>78</v>
      </c>
      <c r="AY346" s="186" t="s">
        <v>139</v>
      </c>
    </row>
    <row r="347" spans="2:65" s="15" customFormat="1">
      <c r="B347" s="185"/>
      <c r="D347" s="148" t="s">
        <v>147</v>
      </c>
      <c r="E347" s="186" t="s">
        <v>1</v>
      </c>
      <c r="F347" s="187" t="s">
        <v>1040</v>
      </c>
      <c r="H347" s="186" t="s">
        <v>1</v>
      </c>
      <c r="L347" s="185"/>
      <c r="M347" s="188"/>
      <c r="T347" s="189"/>
      <c r="AT347" s="186" t="s">
        <v>147</v>
      </c>
      <c r="AU347" s="186" t="s">
        <v>88</v>
      </c>
      <c r="AV347" s="15" t="s">
        <v>86</v>
      </c>
      <c r="AW347" s="15" t="s">
        <v>34</v>
      </c>
      <c r="AX347" s="15" t="s">
        <v>78</v>
      </c>
      <c r="AY347" s="186" t="s">
        <v>139</v>
      </c>
    </row>
    <row r="348" spans="2:65" s="12" customFormat="1">
      <c r="B348" s="147"/>
      <c r="D348" s="148" t="s">
        <v>147</v>
      </c>
      <c r="E348" s="149" t="s">
        <v>1</v>
      </c>
      <c r="F348" s="150" t="s">
        <v>1111</v>
      </c>
      <c r="H348" s="151">
        <v>1937</v>
      </c>
      <c r="L348" s="147"/>
      <c r="M348" s="152"/>
      <c r="T348" s="153"/>
      <c r="AT348" s="149" t="s">
        <v>147</v>
      </c>
      <c r="AU348" s="149" t="s">
        <v>88</v>
      </c>
      <c r="AV348" s="12" t="s">
        <v>88</v>
      </c>
      <c r="AW348" s="12" t="s">
        <v>34</v>
      </c>
      <c r="AX348" s="12" t="s">
        <v>86</v>
      </c>
      <c r="AY348" s="149" t="s">
        <v>139</v>
      </c>
    </row>
    <row r="349" spans="2:65" s="1" customFormat="1" ht="16.5" customHeight="1">
      <c r="B349" s="133"/>
      <c r="C349" s="134" t="s">
        <v>1112</v>
      </c>
      <c r="D349" s="134" t="s">
        <v>141</v>
      </c>
      <c r="E349" s="135" t="s">
        <v>986</v>
      </c>
      <c r="F349" s="136" t="s">
        <v>987</v>
      </c>
      <c r="G349" s="137" t="s">
        <v>144</v>
      </c>
      <c r="H349" s="138">
        <v>968.5</v>
      </c>
      <c r="I349" s="139"/>
      <c r="J349" s="139">
        <f>ROUND(I349*H349,2)</f>
        <v>0</v>
      </c>
      <c r="K349" s="140"/>
      <c r="L349" s="29"/>
      <c r="M349" s="141" t="s">
        <v>1</v>
      </c>
      <c r="N349" s="142" t="s">
        <v>43</v>
      </c>
      <c r="O349" s="143">
        <v>1E-3</v>
      </c>
      <c r="P349" s="143">
        <f>O349*H349</f>
        <v>0.96850000000000003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145</v>
      </c>
      <c r="AT349" s="145" t="s">
        <v>141</v>
      </c>
      <c r="AU349" s="145" t="s">
        <v>88</v>
      </c>
      <c r="AY349" s="17" t="s">
        <v>139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7" t="s">
        <v>86</v>
      </c>
      <c r="BK349" s="146">
        <f>ROUND(I349*H349,2)</f>
        <v>0</v>
      </c>
      <c r="BL349" s="17" t="s">
        <v>145</v>
      </c>
      <c r="BM349" s="145" t="s">
        <v>1113</v>
      </c>
    </row>
    <row r="350" spans="2:65" s="1" customFormat="1" ht="21.75" customHeight="1">
      <c r="B350" s="133"/>
      <c r="C350" s="171" t="s">
        <v>1114</v>
      </c>
      <c r="D350" s="171" t="s">
        <v>278</v>
      </c>
      <c r="E350" s="172" t="s">
        <v>1115</v>
      </c>
      <c r="F350" s="173" t="s">
        <v>990</v>
      </c>
      <c r="G350" s="174" t="s">
        <v>751</v>
      </c>
      <c r="H350" s="175">
        <v>8.7170000000000005</v>
      </c>
      <c r="I350" s="176"/>
      <c r="J350" s="176">
        <f>ROUND(I350*H350,2)</f>
        <v>0</v>
      </c>
      <c r="K350" s="177"/>
      <c r="L350" s="178"/>
      <c r="M350" s="179" t="s">
        <v>1</v>
      </c>
      <c r="N350" s="180" t="s">
        <v>43</v>
      </c>
      <c r="O350" s="143">
        <v>0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183</v>
      </c>
      <c r="AT350" s="145" t="s">
        <v>278</v>
      </c>
      <c r="AU350" s="145" t="s">
        <v>88</v>
      </c>
      <c r="AY350" s="17" t="s">
        <v>139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7" t="s">
        <v>86</v>
      </c>
      <c r="BK350" s="146">
        <f>ROUND(I350*H350,2)</f>
        <v>0</v>
      </c>
      <c r="BL350" s="17" t="s">
        <v>145</v>
      </c>
      <c r="BM350" s="145" t="s">
        <v>1116</v>
      </c>
    </row>
    <row r="351" spans="2:65" s="15" customFormat="1">
      <c r="B351" s="185"/>
      <c r="D351" s="148" t="s">
        <v>147</v>
      </c>
      <c r="E351" s="186" t="s">
        <v>1</v>
      </c>
      <c r="F351" s="187" t="s">
        <v>761</v>
      </c>
      <c r="H351" s="186" t="s">
        <v>1</v>
      </c>
      <c r="L351" s="185"/>
      <c r="M351" s="188"/>
      <c r="T351" s="189"/>
      <c r="AT351" s="186" t="s">
        <v>147</v>
      </c>
      <c r="AU351" s="186" t="s">
        <v>88</v>
      </c>
      <c r="AV351" s="15" t="s">
        <v>86</v>
      </c>
      <c r="AW351" s="15" t="s">
        <v>34</v>
      </c>
      <c r="AX351" s="15" t="s">
        <v>78</v>
      </c>
      <c r="AY351" s="186" t="s">
        <v>139</v>
      </c>
    </row>
    <row r="352" spans="2:65" s="15" customFormat="1">
      <c r="B352" s="185"/>
      <c r="D352" s="148" t="s">
        <v>147</v>
      </c>
      <c r="E352" s="186" t="s">
        <v>1</v>
      </c>
      <c r="F352" s="187" t="s">
        <v>1047</v>
      </c>
      <c r="H352" s="186" t="s">
        <v>1</v>
      </c>
      <c r="L352" s="185"/>
      <c r="M352" s="188"/>
      <c r="T352" s="189"/>
      <c r="AT352" s="186" t="s">
        <v>147</v>
      </c>
      <c r="AU352" s="186" t="s">
        <v>88</v>
      </c>
      <c r="AV352" s="15" t="s">
        <v>86</v>
      </c>
      <c r="AW352" s="15" t="s">
        <v>34</v>
      </c>
      <c r="AX352" s="15" t="s">
        <v>78</v>
      </c>
      <c r="AY352" s="186" t="s">
        <v>139</v>
      </c>
    </row>
    <row r="353" spans="2:65" s="12" customFormat="1">
      <c r="B353" s="147"/>
      <c r="D353" s="148" t="s">
        <v>147</v>
      </c>
      <c r="E353" s="149" t="s">
        <v>1</v>
      </c>
      <c r="F353" s="150" t="s">
        <v>1117</v>
      </c>
      <c r="H353" s="151">
        <v>8.7170000000000005</v>
      </c>
      <c r="L353" s="147"/>
      <c r="M353" s="152"/>
      <c r="T353" s="153"/>
      <c r="AT353" s="149" t="s">
        <v>147</v>
      </c>
      <c r="AU353" s="149" t="s">
        <v>88</v>
      </c>
      <c r="AV353" s="12" t="s">
        <v>88</v>
      </c>
      <c r="AW353" s="12" t="s">
        <v>34</v>
      </c>
      <c r="AX353" s="12" t="s">
        <v>86</v>
      </c>
      <c r="AY353" s="149" t="s">
        <v>139</v>
      </c>
    </row>
    <row r="354" spans="2:65" s="11" customFormat="1" ht="22.9" customHeight="1">
      <c r="B354" s="122"/>
      <c r="D354" s="123" t="s">
        <v>77</v>
      </c>
      <c r="E354" s="131" t="s">
        <v>1118</v>
      </c>
      <c r="F354" s="131" t="s">
        <v>1119</v>
      </c>
      <c r="J354" s="132">
        <f>BK354</f>
        <v>0</v>
      </c>
      <c r="L354" s="122"/>
      <c r="M354" s="126"/>
      <c r="P354" s="127">
        <f>SUM(P355:P363)</f>
        <v>281.4461</v>
      </c>
      <c r="R354" s="127">
        <f>SUM(R355:R363)</f>
        <v>0</v>
      </c>
      <c r="T354" s="128">
        <f>SUM(T355:T363)</f>
        <v>0</v>
      </c>
      <c r="AR354" s="123" t="s">
        <v>86</v>
      </c>
      <c r="AT354" s="129" t="s">
        <v>77</v>
      </c>
      <c r="AU354" s="129" t="s">
        <v>86</v>
      </c>
      <c r="AY354" s="123" t="s">
        <v>139</v>
      </c>
      <c r="BK354" s="130">
        <f>SUM(BK355:BK363)</f>
        <v>0</v>
      </c>
    </row>
    <row r="355" spans="2:65" s="1" customFormat="1" ht="24.25" customHeight="1">
      <c r="B355" s="133"/>
      <c r="C355" s="134" t="s">
        <v>1120</v>
      </c>
      <c r="D355" s="134" t="s">
        <v>141</v>
      </c>
      <c r="E355" s="135" t="s">
        <v>1052</v>
      </c>
      <c r="F355" s="136" t="s">
        <v>998</v>
      </c>
      <c r="G355" s="137" t="s">
        <v>154</v>
      </c>
      <c r="H355" s="138">
        <v>77.48</v>
      </c>
      <c r="I355" s="139"/>
      <c r="J355" s="139">
        <f>ROUND(I355*H355,2)</f>
        <v>0</v>
      </c>
      <c r="K355" s="140"/>
      <c r="L355" s="29"/>
      <c r="M355" s="141" t="s">
        <v>1</v>
      </c>
      <c r="N355" s="142" t="s">
        <v>43</v>
      </c>
      <c r="O355" s="143">
        <v>0.26100000000000001</v>
      </c>
      <c r="P355" s="143">
        <f>O355*H355</f>
        <v>20.222280000000001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145</v>
      </c>
      <c r="AT355" s="145" t="s">
        <v>141</v>
      </c>
      <c r="AU355" s="145" t="s">
        <v>88</v>
      </c>
      <c r="AY355" s="17" t="s">
        <v>139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7" t="s">
        <v>86</v>
      </c>
      <c r="BK355" s="146">
        <f>ROUND(I355*H355,2)</f>
        <v>0</v>
      </c>
      <c r="BL355" s="17" t="s">
        <v>145</v>
      </c>
      <c r="BM355" s="145" t="s">
        <v>1121</v>
      </c>
    </row>
    <row r="356" spans="2:65" s="12" customFormat="1">
      <c r="B356" s="147"/>
      <c r="D356" s="148" t="s">
        <v>147</v>
      </c>
      <c r="E356" s="149" t="s">
        <v>1</v>
      </c>
      <c r="F356" s="150" t="s">
        <v>1122</v>
      </c>
      <c r="H356" s="151">
        <v>77.48</v>
      </c>
      <c r="L356" s="147"/>
      <c r="M356" s="152"/>
      <c r="T356" s="153"/>
      <c r="AT356" s="149" t="s">
        <v>147</v>
      </c>
      <c r="AU356" s="149" t="s">
        <v>88</v>
      </c>
      <c r="AV356" s="12" t="s">
        <v>88</v>
      </c>
      <c r="AW356" s="12" t="s">
        <v>34</v>
      </c>
      <c r="AX356" s="12" t="s">
        <v>86</v>
      </c>
      <c r="AY356" s="149" t="s">
        <v>139</v>
      </c>
    </row>
    <row r="357" spans="2:65" s="1" customFormat="1" ht="21.75" customHeight="1">
      <c r="B357" s="133"/>
      <c r="C357" s="134" t="s">
        <v>1123</v>
      </c>
      <c r="D357" s="134" t="s">
        <v>141</v>
      </c>
      <c r="E357" s="135" t="s">
        <v>797</v>
      </c>
      <c r="F357" s="136" t="s">
        <v>798</v>
      </c>
      <c r="G357" s="137" t="s">
        <v>154</v>
      </c>
      <c r="H357" s="138">
        <v>77.48</v>
      </c>
      <c r="I357" s="139"/>
      <c r="J357" s="139">
        <f>ROUND(I357*H357,2)</f>
        <v>0</v>
      </c>
      <c r="K357" s="140"/>
      <c r="L357" s="29"/>
      <c r="M357" s="141" t="s">
        <v>1</v>
      </c>
      <c r="N357" s="142" t="s">
        <v>43</v>
      </c>
      <c r="O357" s="143">
        <v>0.88400000000000001</v>
      </c>
      <c r="P357" s="143">
        <f>O357*H357</f>
        <v>68.492320000000007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145</v>
      </c>
      <c r="AT357" s="145" t="s">
        <v>141</v>
      </c>
      <c r="AU357" s="145" t="s">
        <v>88</v>
      </c>
      <c r="AY357" s="17" t="s">
        <v>139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7" t="s">
        <v>86</v>
      </c>
      <c r="BK357" s="146">
        <f>ROUND(I357*H357,2)</f>
        <v>0</v>
      </c>
      <c r="BL357" s="17" t="s">
        <v>145</v>
      </c>
      <c r="BM357" s="145" t="s">
        <v>1124</v>
      </c>
    </row>
    <row r="358" spans="2:65" s="12" customFormat="1">
      <c r="B358" s="147"/>
      <c r="D358" s="148" t="s">
        <v>147</v>
      </c>
      <c r="E358" s="149" t="s">
        <v>1</v>
      </c>
      <c r="F358" s="150" t="s">
        <v>1122</v>
      </c>
      <c r="H358" s="151">
        <v>77.48</v>
      </c>
      <c r="L358" s="147"/>
      <c r="M358" s="152"/>
      <c r="T358" s="153"/>
      <c r="AT358" s="149" t="s">
        <v>147</v>
      </c>
      <c r="AU358" s="149" t="s">
        <v>88</v>
      </c>
      <c r="AV358" s="12" t="s">
        <v>88</v>
      </c>
      <c r="AW358" s="12" t="s">
        <v>34</v>
      </c>
      <c r="AX358" s="12" t="s">
        <v>86</v>
      </c>
      <c r="AY358" s="149" t="s">
        <v>139</v>
      </c>
    </row>
    <row r="359" spans="2:65" s="1" customFormat="1" ht="16.5" customHeight="1">
      <c r="B359" s="133"/>
      <c r="C359" s="171" t="s">
        <v>1125</v>
      </c>
      <c r="D359" s="171" t="s">
        <v>278</v>
      </c>
      <c r="E359" s="172" t="s">
        <v>800</v>
      </c>
      <c r="F359" s="173" t="s">
        <v>801</v>
      </c>
      <c r="G359" s="174" t="s">
        <v>154</v>
      </c>
      <c r="H359" s="175">
        <v>77.48</v>
      </c>
      <c r="I359" s="176"/>
      <c r="J359" s="176">
        <f>ROUND(I359*H359,2)</f>
        <v>0</v>
      </c>
      <c r="K359" s="177"/>
      <c r="L359" s="178"/>
      <c r="M359" s="179" t="s">
        <v>1</v>
      </c>
      <c r="N359" s="180" t="s">
        <v>43</v>
      </c>
      <c r="O359" s="143">
        <v>0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183</v>
      </c>
      <c r="AT359" s="145" t="s">
        <v>278</v>
      </c>
      <c r="AU359" s="145" t="s">
        <v>88</v>
      </c>
      <c r="AY359" s="17" t="s">
        <v>139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86</v>
      </c>
      <c r="BK359" s="146">
        <f>ROUND(I359*H359,2)</f>
        <v>0</v>
      </c>
      <c r="BL359" s="17" t="s">
        <v>145</v>
      </c>
      <c r="BM359" s="145" t="s">
        <v>1126</v>
      </c>
    </row>
    <row r="360" spans="2:65" s="12" customFormat="1">
      <c r="B360" s="147"/>
      <c r="D360" s="148" t="s">
        <v>147</v>
      </c>
      <c r="E360" s="149" t="s">
        <v>1</v>
      </c>
      <c r="F360" s="150" t="s">
        <v>1122</v>
      </c>
      <c r="H360" s="151">
        <v>77.48</v>
      </c>
      <c r="L360" s="147"/>
      <c r="M360" s="152"/>
      <c r="T360" s="153"/>
      <c r="AT360" s="149" t="s">
        <v>147</v>
      </c>
      <c r="AU360" s="149" t="s">
        <v>88</v>
      </c>
      <c r="AV360" s="12" t="s">
        <v>88</v>
      </c>
      <c r="AW360" s="12" t="s">
        <v>34</v>
      </c>
      <c r="AX360" s="12" t="s">
        <v>86</v>
      </c>
      <c r="AY360" s="149" t="s">
        <v>139</v>
      </c>
    </row>
    <row r="361" spans="2:65" s="1" customFormat="1" ht="24.25" customHeight="1">
      <c r="B361" s="133"/>
      <c r="C361" s="134" t="s">
        <v>1127</v>
      </c>
      <c r="D361" s="134" t="s">
        <v>141</v>
      </c>
      <c r="E361" s="135" t="s">
        <v>1060</v>
      </c>
      <c r="F361" s="136" t="s">
        <v>1007</v>
      </c>
      <c r="G361" s="137" t="s">
        <v>144</v>
      </c>
      <c r="H361" s="138">
        <v>1937</v>
      </c>
      <c r="I361" s="139"/>
      <c r="J361" s="139">
        <f>ROUND(I361*H361,2)</f>
        <v>0</v>
      </c>
      <c r="K361" s="140"/>
      <c r="L361" s="29"/>
      <c r="M361" s="141" t="s">
        <v>1</v>
      </c>
      <c r="N361" s="142" t="s">
        <v>43</v>
      </c>
      <c r="O361" s="143">
        <v>1.0999999999999999E-2</v>
      </c>
      <c r="P361" s="143">
        <f>O361*H361</f>
        <v>21.306999999999999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145</v>
      </c>
      <c r="AT361" s="145" t="s">
        <v>141</v>
      </c>
      <c r="AU361" s="145" t="s">
        <v>88</v>
      </c>
      <c r="AY361" s="17" t="s">
        <v>139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7" t="s">
        <v>86</v>
      </c>
      <c r="BK361" s="146">
        <f>ROUND(I361*H361,2)</f>
        <v>0</v>
      </c>
      <c r="BL361" s="17" t="s">
        <v>145</v>
      </c>
      <c r="BM361" s="145" t="s">
        <v>1128</v>
      </c>
    </row>
    <row r="362" spans="2:65" s="12" customFormat="1">
      <c r="B362" s="147"/>
      <c r="D362" s="148" t="s">
        <v>147</v>
      </c>
      <c r="E362" s="149" t="s">
        <v>1</v>
      </c>
      <c r="F362" s="150" t="s">
        <v>1111</v>
      </c>
      <c r="H362" s="151">
        <v>1937</v>
      </c>
      <c r="L362" s="147"/>
      <c r="M362" s="152"/>
      <c r="T362" s="153"/>
      <c r="AT362" s="149" t="s">
        <v>147</v>
      </c>
      <c r="AU362" s="149" t="s">
        <v>88</v>
      </c>
      <c r="AV362" s="12" t="s">
        <v>88</v>
      </c>
      <c r="AW362" s="12" t="s">
        <v>34</v>
      </c>
      <c r="AX362" s="12" t="s">
        <v>86</v>
      </c>
      <c r="AY362" s="149" t="s">
        <v>139</v>
      </c>
    </row>
    <row r="363" spans="2:65" s="1" customFormat="1" ht="24.25" customHeight="1">
      <c r="B363" s="133"/>
      <c r="C363" s="134" t="s">
        <v>1129</v>
      </c>
      <c r="D363" s="134" t="s">
        <v>141</v>
      </c>
      <c r="E363" s="135" t="s">
        <v>1063</v>
      </c>
      <c r="F363" s="136" t="s">
        <v>1064</v>
      </c>
      <c r="G363" s="137" t="s">
        <v>144</v>
      </c>
      <c r="H363" s="138">
        <v>968.5</v>
      </c>
      <c r="I363" s="139"/>
      <c r="J363" s="139">
        <f>ROUND(I363*H363,2)</f>
        <v>0</v>
      </c>
      <c r="K363" s="140"/>
      <c r="L363" s="29"/>
      <c r="M363" s="141" t="s">
        <v>1</v>
      </c>
      <c r="N363" s="142" t="s">
        <v>43</v>
      </c>
      <c r="O363" s="143">
        <v>0.17699999999999999</v>
      </c>
      <c r="P363" s="143">
        <f>O363*H363</f>
        <v>171.42449999999999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145</v>
      </c>
      <c r="AT363" s="145" t="s">
        <v>141</v>
      </c>
      <c r="AU363" s="145" t="s">
        <v>88</v>
      </c>
      <c r="AY363" s="17" t="s">
        <v>139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7" t="s">
        <v>86</v>
      </c>
      <c r="BK363" s="146">
        <f>ROUND(I363*H363,2)</f>
        <v>0</v>
      </c>
      <c r="BL363" s="17" t="s">
        <v>145</v>
      </c>
      <c r="BM363" s="145" t="s">
        <v>1130</v>
      </c>
    </row>
    <row r="364" spans="2:65" s="11" customFormat="1" ht="22.9" customHeight="1">
      <c r="B364" s="122"/>
      <c r="D364" s="123" t="s">
        <v>77</v>
      </c>
      <c r="E364" s="131" t="s">
        <v>1131</v>
      </c>
      <c r="F364" s="131" t="s">
        <v>1132</v>
      </c>
      <c r="J364" s="132">
        <f>BK364</f>
        <v>0</v>
      </c>
      <c r="L364" s="122"/>
      <c r="M364" s="126"/>
      <c r="P364" s="127">
        <f>SUM(P365:P371)</f>
        <v>89.91</v>
      </c>
      <c r="R364" s="127">
        <f>SUM(R365:R371)</f>
        <v>3.1225499999999995</v>
      </c>
      <c r="T364" s="128">
        <f>SUM(T365:T371)</f>
        <v>0</v>
      </c>
      <c r="AR364" s="123" t="s">
        <v>86</v>
      </c>
      <c r="AT364" s="129" t="s">
        <v>77</v>
      </c>
      <c r="AU364" s="129" t="s">
        <v>86</v>
      </c>
      <c r="AY364" s="123" t="s">
        <v>139</v>
      </c>
      <c r="BK364" s="130">
        <f>SUM(BK365:BK371)</f>
        <v>0</v>
      </c>
    </row>
    <row r="365" spans="2:65" s="1" customFormat="1" ht="33" customHeight="1">
      <c r="B365" s="133"/>
      <c r="C365" s="134" t="s">
        <v>1133</v>
      </c>
      <c r="D365" s="134" t="s">
        <v>141</v>
      </c>
      <c r="E365" s="135" t="s">
        <v>1134</v>
      </c>
      <c r="F365" s="136" t="s">
        <v>1135</v>
      </c>
      <c r="G365" s="137" t="s">
        <v>295</v>
      </c>
      <c r="H365" s="138">
        <v>243</v>
      </c>
      <c r="I365" s="139"/>
      <c r="J365" s="139">
        <f>ROUND(I365*H365,2)</f>
        <v>0</v>
      </c>
      <c r="K365" s="140"/>
      <c r="L365" s="29"/>
      <c r="M365" s="141" t="s">
        <v>1</v>
      </c>
      <c r="N365" s="142" t="s">
        <v>43</v>
      </c>
      <c r="O365" s="143">
        <v>0.20599999999999999</v>
      </c>
      <c r="P365" s="143">
        <f>O365*H365</f>
        <v>50.058</v>
      </c>
      <c r="Q365" s="143">
        <v>1.125E-2</v>
      </c>
      <c r="R365" s="143">
        <f>Q365*H365</f>
        <v>2.7337499999999997</v>
      </c>
      <c r="S365" s="143">
        <v>0</v>
      </c>
      <c r="T365" s="144">
        <f>S365*H365</f>
        <v>0</v>
      </c>
      <c r="AR365" s="145" t="s">
        <v>145</v>
      </c>
      <c r="AT365" s="145" t="s">
        <v>141</v>
      </c>
      <c r="AU365" s="145" t="s">
        <v>88</v>
      </c>
      <c r="AY365" s="17" t="s">
        <v>139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86</v>
      </c>
      <c r="BK365" s="146">
        <f>ROUND(I365*H365,2)</f>
        <v>0</v>
      </c>
      <c r="BL365" s="17" t="s">
        <v>145</v>
      </c>
      <c r="BM365" s="145" t="s">
        <v>1136</v>
      </c>
    </row>
    <row r="366" spans="2:65" s="1" customFormat="1" ht="37.9" customHeight="1">
      <c r="B366" s="133"/>
      <c r="C366" s="134" t="s">
        <v>1137</v>
      </c>
      <c r="D366" s="134" t="s">
        <v>141</v>
      </c>
      <c r="E366" s="135" t="s">
        <v>1138</v>
      </c>
      <c r="F366" s="136" t="s">
        <v>1139</v>
      </c>
      <c r="G366" s="137" t="s">
        <v>295</v>
      </c>
      <c r="H366" s="138">
        <v>243</v>
      </c>
      <c r="I366" s="139"/>
      <c r="J366" s="139">
        <f>ROUND(I366*H366,2)</f>
        <v>0</v>
      </c>
      <c r="K366" s="140"/>
      <c r="L366" s="29"/>
      <c r="M366" s="141" t="s">
        <v>1</v>
      </c>
      <c r="N366" s="142" t="s">
        <v>43</v>
      </c>
      <c r="O366" s="143">
        <v>0.16400000000000001</v>
      </c>
      <c r="P366" s="143">
        <f>O366*H366</f>
        <v>39.852000000000004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145</v>
      </c>
      <c r="AT366" s="145" t="s">
        <v>141</v>
      </c>
      <c r="AU366" s="145" t="s">
        <v>88</v>
      </c>
      <c r="AY366" s="17" t="s">
        <v>139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7" t="s">
        <v>86</v>
      </c>
      <c r="BK366" s="146">
        <f>ROUND(I366*H366,2)</f>
        <v>0</v>
      </c>
      <c r="BL366" s="17" t="s">
        <v>145</v>
      </c>
      <c r="BM366" s="145" t="s">
        <v>1140</v>
      </c>
    </row>
    <row r="367" spans="2:65" s="1" customFormat="1" ht="21.75" customHeight="1">
      <c r="B367" s="133"/>
      <c r="C367" s="171" t="s">
        <v>1141</v>
      </c>
      <c r="D367" s="171" t="s">
        <v>278</v>
      </c>
      <c r="E367" s="172" t="s">
        <v>1142</v>
      </c>
      <c r="F367" s="173" t="s">
        <v>1143</v>
      </c>
      <c r="G367" s="174" t="s">
        <v>295</v>
      </c>
      <c r="H367" s="175">
        <v>243</v>
      </c>
      <c r="I367" s="176"/>
      <c r="J367" s="176">
        <f>ROUND(I367*H367,2)</f>
        <v>0</v>
      </c>
      <c r="K367" s="177"/>
      <c r="L367" s="178"/>
      <c r="M367" s="179" t="s">
        <v>1</v>
      </c>
      <c r="N367" s="180" t="s">
        <v>43</v>
      </c>
      <c r="O367" s="143">
        <v>0</v>
      </c>
      <c r="P367" s="143">
        <f>O367*H367</f>
        <v>0</v>
      </c>
      <c r="Q367" s="143">
        <v>1.6000000000000001E-3</v>
      </c>
      <c r="R367" s="143">
        <f>Q367*H367</f>
        <v>0.38880000000000003</v>
      </c>
      <c r="S367" s="143">
        <v>0</v>
      </c>
      <c r="T367" s="144">
        <f>S367*H367</f>
        <v>0</v>
      </c>
      <c r="AR367" s="145" t="s">
        <v>183</v>
      </c>
      <c r="AT367" s="145" t="s">
        <v>278</v>
      </c>
      <c r="AU367" s="145" t="s">
        <v>88</v>
      </c>
      <c r="AY367" s="17" t="s">
        <v>139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86</v>
      </c>
      <c r="BK367" s="146">
        <f>ROUND(I367*H367,2)</f>
        <v>0</v>
      </c>
      <c r="BL367" s="17" t="s">
        <v>145</v>
      </c>
      <c r="BM367" s="145" t="s">
        <v>1144</v>
      </c>
    </row>
    <row r="368" spans="2:65" s="1" customFormat="1" ht="16.5" customHeight="1">
      <c r="B368" s="133"/>
      <c r="C368" s="171" t="s">
        <v>1145</v>
      </c>
      <c r="D368" s="171" t="s">
        <v>278</v>
      </c>
      <c r="E368" s="172" t="s">
        <v>763</v>
      </c>
      <c r="F368" s="173" t="s">
        <v>764</v>
      </c>
      <c r="G368" s="174" t="s">
        <v>657</v>
      </c>
      <c r="H368" s="175">
        <v>81</v>
      </c>
      <c r="I368" s="176"/>
      <c r="J368" s="176">
        <f>ROUND(I368*H368,2)</f>
        <v>0</v>
      </c>
      <c r="K368" s="177"/>
      <c r="L368" s="178"/>
      <c r="M368" s="179" t="s">
        <v>1</v>
      </c>
      <c r="N368" s="180" t="s">
        <v>43</v>
      </c>
      <c r="O368" s="143">
        <v>0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183</v>
      </c>
      <c r="AT368" s="145" t="s">
        <v>278</v>
      </c>
      <c r="AU368" s="145" t="s">
        <v>88</v>
      </c>
      <c r="AY368" s="17" t="s">
        <v>139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7" t="s">
        <v>86</v>
      </c>
      <c r="BK368" s="146">
        <f>ROUND(I368*H368,2)</f>
        <v>0</v>
      </c>
      <c r="BL368" s="17" t="s">
        <v>145</v>
      </c>
      <c r="BM368" s="145" t="s">
        <v>1146</v>
      </c>
    </row>
    <row r="369" spans="2:65" s="15" customFormat="1">
      <c r="B369" s="185"/>
      <c r="D369" s="148" t="s">
        <v>147</v>
      </c>
      <c r="E369" s="186" t="s">
        <v>1</v>
      </c>
      <c r="F369" s="187" t="s">
        <v>761</v>
      </c>
      <c r="H369" s="186" t="s">
        <v>1</v>
      </c>
      <c r="L369" s="185"/>
      <c r="M369" s="188"/>
      <c r="T369" s="189"/>
      <c r="AT369" s="186" t="s">
        <v>147</v>
      </c>
      <c r="AU369" s="186" t="s">
        <v>88</v>
      </c>
      <c r="AV369" s="15" t="s">
        <v>86</v>
      </c>
      <c r="AW369" s="15" t="s">
        <v>34</v>
      </c>
      <c r="AX369" s="15" t="s">
        <v>78</v>
      </c>
      <c r="AY369" s="186" t="s">
        <v>139</v>
      </c>
    </row>
    <row r="370" spans="2:65" s="15" customFormat="1">
      <c r="B370" s="185"/>
      <c r="D370" s="148" t="s">
        <v>147</v>
      </c>
      <c r="E370" s="186" t="s">
        <v>1</v>
      </c>
      <c r="F370" s="187" t="s">
        <v>766</v>
      </c>
      <c r="H370" s="186" t="s">
        <v>1</v>
      </c>
      <c r="L370" s="185"/>
      <c r="M370" s="188"/>
      <c r="T370" s="189"/>
      <c r="AT370" s="186" t="s">
        <v>147</v>
      </c>
      <c r="AU370" s="186" t="s">
        <v>88</v>
      </c>
      <c r="AV370" s="15" t="s">
        <v>86</v>
      </c>
      <c r="AW370" s="15" t="s">
        <v>34</v>
      </c>
      <c r="AX370" s="15" t="s">
        <v>78</v>
      </c>
      <c r="AY370" s="186" t="s">
        <v>139</v>
      </c>
    </row>
    <row r="371" spans="2:65" s="12" customFormat="1">
      <c r="B371" s="147"/>
      <c r="D371" s="148" t="s">
        <v>147</v>
      </c>
      <c r="E371" s="149" t="s">
        <v>1</v>
      </c>
      <c r="F371" s="150" t="s">
        <v>1147</v>
      </c>
      <c r="H371" s="151">
        <v>81</v>
      </c>
      <c r="L371" s="147"/>
      <c r="M371" s="152"/>
      <c r="T371" s="153"/>
      <c r="AT371" s="149" t="s">
        <v>147</v>
      </c>
      <c r="AU371" s="149" t="s">
        <v>88</v>
      </c>
      <c r="AV371" s="12" t="s">
        <v>88</v>
      </c>
      <c r="AW371" s="12" t="s">
        <v>34</v>
      </c>
      <c r="AX371" s="12" t="s">
        <v>86</v>
      </c>
      <c r="AY371" s="149" t="s">
        <v>139</v>
      </c>
    </row>
    <row r="372" spans="2:65" s="11" customFormat="1" ht="22.9" customHeight="1">
      <c r="B372" s="122"/>
      <c r="D372" s="123" t="s">
        <v>77</v>
      </c>
      <c r="E372" s="131" t="s">
        <v>1148</v>
      </c>
      <c r="F372" s="131" t="s">
        <v>1149</v>
      </c>
      <c r="J372" s="132">
        <f>BK372</f>
        <v>0</v>
      </c>
      <c r="L372" s="122"/>
      <c r="M372" s="126"/>
      <c r="P372" s="127">
        <f>SUM(P373:P386)</f>
        <v>642.06925200000001</v>
      </c>
      <c r="R372" s="127">
        <f>SUM(R373:R386)</f>
        <v>0</v>
      </c>
      <c r="T372" s="128">
        <f>SUM(T373:T386)</f>
        <v>0</v>
      </c>
      <c r="AR372" s="123" t="s">
        <v>86</v>
      </c>
      <c r="AT372" s="129" t="s">
        <v>77</v>
      </c>
      <c r="AU372" s="129" t="s">
        <v>86</v>
      </c>
      <c r="AY372" s="123" t="s">
        <v>139</v>
      </c>
      <c r="BK372" s="130">
        <f>SUM(BK373:BK386)</f>
        <v>0</v>
      </c>
    </row>
    <row r="373" spans="2:65" s="1" customFormat="1" ht="44.25" customHeight="1">
      <c r="B373" s="133"/>
      <c r="C373" s="134" t="s">
        <v>1150</v>
      </c>
      <c r="D373" s="134" t="s">
        <v>141</v>
      </c>
      <c r="E373" s="135" t="s">
        <v>1151</v>
      </c>
      <c r="F373" s="136" t="s">
        <v>1152</v>
      </c>
      <c r="G373" s="137" t="s">
        <v>144</v>
      </c>
      <c r="H373" s="138">
        <v>810</v>
      </c>
      <c r="I373" s="139"/>
      <c r="J373" s="139">
        <f>ROUND(I373*H373,2)</f>
        <v>0</v>
      </c>
      <c r="K373" s="140"/>
      <c r="L373" s="29"/>
      <c r="M373" s="141" t="s">
        <v>1</v>
      </c>
      <c r="N373" s="142" t="s">
        <v>43</v>
      </c>
      <c r="O373" s="143">
        <v>0.22</v>
      </c>
      <c r="P373" s="143">
        <f>O373*H373</f>
        <v>178.2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145</v>
      </c>
      <c r="AT373" s="145" t="s">
        <v>141</v>
      </c>
      <c r="AU373" s="145" t="s">
        <v>88</v>
      </c>
      <c r="AY373" s="17" t="s">
        <v>139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7" t="s">
        <v>86</v>
      </c>
      <c r="BK373" s="146">
        <f>ROUND(I373*H373,2)</f>
        <v>0</v>
      </c>
      <c r="BL373" s="17" t="s">
        <v>145</v>
      </c>
      <c r="BM373" s="145" t="s">
        <v>1153</v>
      </c>
    </row>
    <row r="374" spans="2:65" s="1" customFormat="1" ht="44.25" customHeight="1">
      <c r="B374" s="133"/>
      <c r="C374" s="134" t="s">
        <v>1154</v>
      </c>
      <c r="D374" s="134" t="s">
        <v>141</v>
      </c>
      <c r="E374" s="135" t="s">
        <v>1155</v>
      </c>
      <c r="F374" s="136" t="s">
        <v>1156</v>
      </c>
      <c r="G374" s="137" t="s">
        <v>144</v>
      </c>
      <c r="H374" s="138">
        <v>915</v>
      </c>
      <c r="I374" s="139"/>
      <c r="J374" s="139">
        <f>ROUND(I374*H374,2)</f>
        <v>0</v>
      </c>
      <c r="K374" s="140"/>
      <c r="L374" s="29"/>
      <c r="M374" s="141" t="s">
        <v>1</v>
      </c>
      <c r="N374" s="142" t="s">
        <v>43</v>
      </c>
      <c r="O374" s="143">
        <v>0.33900000000000002</v>
      </c>
      <c r="P374" s="143">
        <f>O374*H374</f>
        <v>310.185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145</v>
      </c>
      <c r="AT374" s="145" t="s">
        <v>141</v>
      </c>
      <c r="AU374" s="145" t="s">
        <v>88</v>
      </c>
      <c r="AY374" s="17" t="s">
        <v>139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7" t="s">
        <v>86</v>
      </c>
      <c r="BK374" s="146">
        <f>ROUND(I374*H374,2)</f>
        <v>0</v>
      </c>
      <c r="BL374" s="17" t="s">
        <v>145</v>
      </c>
      <c r="BM374" s="145" t="s">
        <v>1157</v>
      </c>
    </row>
    <row r="375" spans="2:65" s="12" customFormat="1">
      <c r="B375" s="147"/>
      <c r="D375" s="148" t="s">
        <v>147</v>
      </c>
      <c r="E375" s="149" t="s">
        <v>1</v>
      </c>
      <c r="F375" s="150" t="s">
        <v>1158</v>
      </c>
      <c r="H375" s="151">
        <v>915</v>
      </c>
      <c r="L375" s="147"/>
      <c r="M375" s="152"/>
      <c r="T375" s="153"/>
      <c r="AT375" s="149" t="s">
        <v>147</v>
      </c>
      <c r="AU375" s="149" t="s">
        <v>88</v>
      </c>
      <c r="AV375" s="12" t="s">
        <v>88</v>
      </c>
      <c r="AW375" s="12" t="s">
        <v>34</v>
      </c>
      <c r="AX375" s="12" t="s">
        <v>86</v>
      </c>
      <c r="AY375" s="149" t="s">
        <v>139</v>
      </c>
    </row>
    <row r="376" spans="2:65" s="1" customFormat="1" ht="33" customHeight="1">
      <c r="B376" s="133"/>
      <c r="C376" s="134" t="s">
        <v>1159</v>
      </c>
      <c r="D376" s="134" t="s">
        <v>141</v>
      </c>
      <c r="E376" s="135" t="s">
        <v>1160</v>
      </c>
      <c r="F376" s="136" t="s">
        <v>1161</v>
      </c>
      <c r="G376" s="137" t="s">
        <v>388</v>
      </c>
      <c r="H376" s="138">
        <v>13</v>
      </c>
      <c r="I376" s="139"/>
      <c r="J376" s="139">
        <f t="shared" ref="J376:J383" si="40">ROUND(I376*H376,2)</f>
        <v>0</v>
      </c>
      <c r="K376" s="140"/>
      <c r="L376" s="29"/>
      <c r="M376" s="141" t="s">
        <v>1</v>
      </c>
      <c r="N376" s="142" t="s">
        <v>43</v>
      </c>
      <c r="O376" s="143">
        <v>0.70099999999999996</v>
      </c>
      <c r="P376" s="143">
        <f t="shared" ref="P376:P383" si="41">O376*H376</f>
        <v>9.1129999999999995</v>
      </c>
      <c r="Q376" s="143">
        <v>0</v>
      </c>
      <c r="R376" s="143">
        <f t="shared" ref="R376:R383" si="42">Q376*H376</f>
        <v>0</v>
      </c>
      <c r="S376" s="143">
        <v>0</v>
      </c>
      <c r="T376" s="144">
        <f t="shared" ref="T376:T383" si="43">S376*H376</f>
        <v>0</v>
      </c>
      <c r="AR376" s="145" t="s">
        <v>145</v>
      </c>
      <c r="AT376" s="145" t="s">
        <v>141</v>
      </c>
      <c r="AU376" s="145" t="s">
        <v>88</v>
      </c>
      <c r="AY376" s="17" t="s">
        <v>139</v>
      </c>
      <c r="BE376" s="146">
        <f t="shared" ref="BE376:BE383" si="44">IF(N376="základní",J376,0)</f>
        <v>0</v>
      </c>
      <c r="BF376" s="146">
        <f t="shared" ref="BF376:BF383" si="45">IF(N376="snížená",J376,0)</f>
        <v>0</v>
      </c>
      <c r="BG376" s="146">
        <f t="shared" ref="BG376:BG383" si="46">IF(N376="zákl. přenesená",J376,0)</f>
        <v>0</v>
      </c>
      <c r="BH376" s="146">
        <f t="shared" ref="BH376:BH383" si="47">IF(N376="sníž. přenesená",J376,0)</f>
        <v>0</v>
      </c>
      <c r="BI376" s="146">
        <f t="shared" ref="BI376:BI383" si="48">IF(N376="nulová",J376,0)</f>
        <v>0</v>
      </c>
      <c r="BJ376" s="17" t="s">
        <v>86</v>
      </c>
      <c r="BK376" s="146">
        <f t="shared" ref="BK376:BK383" si="49">ROUND(I376*H376,2)</f>
        <v>0</v>
      </c>
      <c r="BL376" s="17" t="s">
        <v>145</v>
      </c>
      <c r="BM376" s="145" t="s">
        <v>1162</v>
      </c>
    </row>
    <row r="377" spans="2:65" s="1" customFormat="1" ht="33" customHeight="1">
      <c r="B377" s="133"/>
      <c r="C377" s="134" t="s">
        <v>1163</v>
      </c>
      <c r="D377" s="134" t="s">
        <v>141</v>
      </c>
      <c r="E377" s="135" t="s">
        <v>1164</v>
      </c>
      <c r="F377" s="136" t="s">
        <v>1165</v>
      </c>
      <c r="G377" s="137" t="s">
        <v>388</v>
      </c>
      <c r="H377" s="138">
        <v>5</v>
      </c>
      <c r="I377" s="139"/>
      <c r="J377" s="139">
        <f t="shared" si="40"/>
        <v>0</v>
      </c>
      <c r="K377" s="140"/>
      <c r="L377" s="29"/>
      <c r="M377" s="141" t="s">
        <v>1</v>
      </c>
      <c r="N377" s="142" t="s">
        <v>43</v>
      </c>
      <c r="O377" s="143">
        <v>2.202</v>
      </c>
      <c r="P377" s="143">
        <f t="shared" si="41"/>
        <v>11.01</v>
      </c>
      <c r="Q377" s="143">
        <v>0</v>
      </c>
      <c r="R377" s="143">
        <f t="shared" si="42"/>
        <v>0</v>
      </c>
      <c r="S377" s="143">
        <v>0</v>
      </c>
      <c r="T377" s="144">
        <f t="shared" si="43"/>
        <v>0</v>
      </c>
      <c r="AR377" s="145" t="s">
        <v>145</v>
      </c>
      <c r="AT377" s="145" t="s">
        <v>141</v>
      </c>
      <c r="AU377" s="145" t="s">
        <v>88</v>
      </c>
      <c r="AY377" s="17" t="s">
        <v>139</v>
      </c>
      <c r="BE377" s="146">
        <f t="shared" si="44"/>
        <v>0</v>
      </c>
      <c r="BF377" s="146">
        <f t="shared" si="45"/>
        <v>0</v>
      </c>
      <c r="BG377" s="146">
        <f t="shared" si="46"/>
        <v>0</v>
      </c>
      <c r="BH377" s="146">
        <f t="shared" si="47"/>
        <v>0</v>
      </c>
      <c r="BI377" s="146">
        <f t="shared" si="48"/>
        <v>0</v>
      </c>
      <c r="BJ377" s="17" t="s">
        <v>86</v>
      </c>
      <c r="BK377" s="146">
        <f t="shared" si="49"/>
        <v>0</v>
      </c>
      <c r="BL377" s="17" t="s">
        <v>145</v>
      </c>
      <c r="BM377" s="145" t="s">
        <v>1166</v>
      </c>
    </row>
    <row r="378" spans="2:65" s="1" customFormat="1" ht="33" customHeight="1">
      <c r="B378" s="133"/>
      <c r="C378" s="134" t="s">
        <v>1167</v>
      </c>
      <c r="D378" s="134" t="s">
        <v>141</v>
      </c>
      <c r="E378" s="135" t="s">
        <v>1168</v>
      </c>
      <c r="F378" s="136" t="s">
        <v>1169</v>
      </c>
      <c r="G378" s="137" t="s">
        <v>388</v>
      </c>
      <c r="H378" s="138">
        <v>3</v>
      </c>
      <c r="I378" s="139"/>
      <c r="J378" s="139">
        <f t="shared" si="40"/>
        <v>0</v>
      </c>
      <c r="K378" s="140"/>
      <c r="L378" s="29"/>
      <c r="M378" s="141" t="s">
        <v>1</v>
      </c>
      <c r="N378" s="142" t="s">
        <v>43</v>
      </c>
      <c r="O378" s="143">
        <v>4.2220000000000004</v>
      </c>
      <c r="P378" s="143">
        <f t="shared" si="41"/>
        <v>12.666</v>
      </c>
      <c r="Q378" s="143">
        <v>0</v>
      </c>
      <c r="R378" s="143">
        <f t="shared" si="42"/>
        <v>0</v>
      </c>
      <c r="S378" s="143">
        <v>0</v>
      </c>
      <c r="T378" s="144">
        <f t="shared" si="43"/>
        <v>0</v>
      </c>
      <c r="AR378" s="145" t="s">
        <v>145</v>
      </c>
      <c r="AT378" s="145" t="s">
        <v>141</v>
      </c>
      <c r="AU378" s="145" t="s">
        <v>88</v>
      </c>
      <c r="AY378" s="17" t="s">
        <v>139</v>
      </c>
      <c r="BE378" s="146">
        <f t="shared" si="44"/>
        <v>0</v>
      </c>
      <c r="BF378" s="146">
        <f t="shared" si="45"/>
        <v>0</v>
      </c>
      <c r="BG378" s="146">
        <f t="shared" si="46"/>
        <v>0</v>
      </c>
      <c r="BH378" s="146">
        <f t="shared" si="47"/>
        <v>0</v>
      </c>
      <c r="BI378" s="146">
        <f t="shared" si="48"/>
        <v>0</v>
      </c>
      <c r="BJ378" s="17" t="s">
        <v>86</v>
      </c>
      <c r="BK378" s="146">
        <f t="shared" si="49"/>
        <v>0</v>
      </c>
      <c r="BL378" s="17" t="s">
        <v>145</v>
      </c>
      <c r="BM378" s="145" t="s">
        <v>1170</v>
      </c>
    </row>
    <row r="379" spans="2:65" s="1" customFormat="1" ht="33" customHeight="1">
      <c r="B379" s="133"/>
      <c r="C379" s="134" t="s">
        <v>1171</v>
      </c>
      <c r="D379" s="134" t="s">
        <v>141</v>
      </c>
      <c r="E379" s="135" t="s">
        <v>1172</v>
      </c>
      <c r="F379" s="136" t="s">
        <v>1173</v>
      </c>
      <c r="G379" s="137" t="s">
        <v>388</v>
      </c>
      <c r="H379" s="138">
        <v>3</v>
      </c>
      <c r="I379" s="139"/>
      <c r="J379" s="139">
        <f t="shared" si="40"/>
        <v>0</v>
      </c>
      <c r="K379" s="140"/>
      <c r="L379" s="29"/>
      <c r="M379" s="141" t="s">
        <v>1</v>
      </c>
      <c r="N379" s="142" t="s">
        <v>43</v>
      </c>
      <c r="O379" s="143">
        <v>7.2910000000000004</v>
      </c>
      <c r="P379" s="143">
        <f t="shared" si="41"/>
        <v>21.873000000000001</v>
      </c>
      <c r="Q379" s="143">
        <v>0</v>
      </c>
      <c r="R379" s="143">
        <f t="shared" si="42"/>
        <v>0</v>
      </c>
      <c r="S379" s="143">
        <v>0</v>
      </c>
      <c r="T379" s="144">
        <f t="shared" si="43"/>
        <v>0</v>
      </c>
      <c r="AR379" s="145" t="s">
        <v>145</v>
      </c>
      <c r="AT379" s="145" t="s">
        <v>141</v>
      </c>
      <c r="AU379" s="145" t="s">
        <v>88</v>
      </c>
      <c r="AY379" s="17" t="s">
        <v>139</v>
      </c>
      <c r="BE379" s="146">
        <f t="shared" si="44"/>
        <v>0</v>
      </c>
      <c r="BF379" s="146">
        <f t="shared" si="45"/>
        <v>0</v>
      </c>
      <c r="BG379" s="146">
        <f t="shared" si="46"/>
        <v>0</v>
      </c>
      <c r="BH379" s="146">
        <f t="shared" si="47"/>
        <v>0</v>
      </c>
      <c r="BI379" s="146">
        <f t="shared" si="48"/>
        <v>0</v>
      </c>
      <c r="BJ379" s="17" t="s">
        <v>86</v>
      </c>
      <c r="BK379" s="146">
        <f t="shared" si="49"/>
        <v>0</v>
      </c>
      <c r="BL379" s="17" t="s">
        <v>145</v>
      </c>
      <c r="BM379" s="145" t="s">
        <v>1174</v>
      </c>
    </row>
    <row r="380" spans="2:65" s="1" customFormat="1" ht="33" customHeight="1">
      <c r="B380" s="133"/>
      <c r="C380" s="134" t="s">
        <v>1175</v>
      </c>
      <c r="D380" s="134" t="s">
        <v>141</v>
      </c>
      <c r="E380" s="135" t="s">
        <v>1176</v>
      </c>
      <c r="F380" s="136" t="s">
        <v>1177</v>
      </c>
      <c r="G380" s="137" t="s">
        <v>388</v>
      </c>
      <c r="H380" s="138">
        <v>7</v>
      </c>
      <c r="I380" s="139"/>
      <c r="J380" s="139">
        <f t="shared" si="40"/>
        <v>0</v>
      </c>
      <c r="K380" s="140"/>
      <c r="L380" s="29"/>
      <c r="M380" s="141" t="s">
        <v>1</v>
      </c>
      <c r="N380" s="142" t="s">
        <v>43</v>
      </c>
      <c r="O380" s="143">
        <v>0.498</v>
      </c>
      <c r="P380" s="143">
        <f t="shared" si="41"/>
        <v>3.4859999999999998</v>
      </c>
      <c r="Q380" s="143">
        <v>0</v>
      </c>
      <c r="R380" s="143">
        <f t="shared" si="42"/>
        <v>0</v>
      </c>
      <c r="S380" s="143">
        <v>0</v>
      </c>
      <c r="T380" s="144">
        <f t="shared" si="43"/>
        <v>0</v>
      </c>
      <c r="AR380" s="145" t="s">
        <v>145</v>
      </c>
      <c r="AT380" s="145" t="s">
        <v>141</v>
      </c>
      <c r="AU380" s="145" t="s">
        <v>88</v>
      </c>
      <c r="AY380" s="17" t="s">
        <v>139</v>
      </c>
      <c r="BE380" s="146">
        <f t="shared" si="44"/>
        <v>0</v>
      </c>
      <c r="BF380" s="146">
        <f t="shared" si="45"/>
        <v>0</v>
      </c>
      <c r="BG380" s="146">
        <f t="shared" si="46"/>
        <v>0</v>
      </c>
      <c r="BH380" s="146">
        <f t="shared" si="47"/>
        <v>0</v>
      </c>
      <c r="BI380" s="146">
        <f t="shared" si="48"/>
        <v>0</v>
      </c>
      <c r="BJ380" s="17" t="s">
        <v>86</v>
      </c>
      <c r="BK380" s="146">
        <f t="shared" si="49"/>
        <v>0</v>
      </c>
      <c r="BL380" s="17" t="s">
        <v>145</v>
      </c>
      <c r="BM380" s="145" t="s">
        <v>1178</v>
      </c>
    </row>
    <row r="381" spans="2:65" s="1" customFormat="1" ht="33" customHeight="1">
      <c r="B381" s="133"/>
      <c r="C381" s="134" t="s">
        <v>1179</v>
      </c>
      <c r="D381" s="134" t="s">
        <v>141</v>
      </c>
      <c r="E381" s="135" t="s">
        <v>1180</v>
      </c>
      <c r="F381" s="136" t="s">
        <v>1181</v>
      </c>
      <c r="G381" s="137" t="s">
        <v>388</v>
      </c>
      <c r="H381" s="138">
        <v>2</v>
      </c>
      <c r="I381" s="139"/>
      <c r="J381" s="139">
        <f t="shared" si="40"/>
        <v>0</v>
      </c>
      <c r="K381" s="140"/>
      <c r="L381" s="29"/>
      <c r="M381" s="141" t="s">
        <v>1</v>
      </c>
      <c r="N381" s="142" t="s">
        <v>43</v>
      </c>
      <c r="O381" s="143">
        <v>10.603999999999999</v>
      </c>
      <c r="P381" s="143">
        <f t="shared" si="41"/>
        <v>21.207999999999998</v>
      </c>
      <c r="Q381" s="143">
        <v>0</v>
      </c>
      <c r="R381" s="143">
        <f t="shared" si="42"/>
        <v>0</v>
      </c>
      <c r="S381" s="143">
        <v>0</v>
      </c>
      <c r="T381" s="144">
        <f t="shared" si="43"/>
        <v>0</v>
      </c>
      <c r="AR381" s="145" t="s">
        <v>145</v>
      </c>
      <c r="AT381" s="145" t="s">
        <v>141</v>
      </c>
      <c r="AU381" s="145" t="s">
        <v>88</v>
      </c>
      <c r="AY381" s="17" t="s">
        <v>139</v>
      </c>
      <c r="BE381" s="146">
        <f t="shared" si="44"/>
        <v>0</v>
      </c>
      <c r="BF381" s="146">
        <f t="shared" si="45"/>
        <v>0</v>
      </c>
      <c r="BG381" s="146">
        <f t="shared" si="46"/>
        <v>0</v>
      </c>
      <c r="BH381" s="146">
        <f t="shared" si="47"/>
        <v>0</v>
      </c>
      <c r="BI381" s="146">
        <f t="shared" si="48"/>
        <v>0</v>
      </c>
      <c r="BJ381" s="17" t="s">
        <v>86</v>
      </c>
      <c r="BK381" s="146">
        <f t="shared" si="49"/>
        <v>0</v>
      </c>
      <c r="BL381" s="17" t="s">
        <v>145</v>
      </c>
      <c r="BM381" s="145" t="s">
        <v>1182</v>
      </c>
    </row>
    <row r="382" spans="2:65" s="1" customFormat="1" ht="33" customHeight="1">
      <c r="B382" s="133"/>
      <c r="C382" s="134" t="s">
        <v>1183</v>
      </c>
      <c r="D382" s="134" t="s">
        <v>141</v>
      </c>
      <c r="E382" s="135" t="s">
        <v>1184</v>
      </c>
      <c r="F382" s="136" t="s">
        <v>1185</v>
      </c>
      <c r="G382" s="137" t="s">
        <v>388</v>
      </c>
      <c r="H382" s="138">
        <v>4</v>
      </c>
      <c r="I382" s="139"/>
      <c r="J382" s="139">
        <f t="shared" si="40"/>
        <v>0</v>
      </c>
      <c r="K382" s="140"/>
      <c r="L382" s="29"/>
      <c r="M382" s="141" t="s">
        <v>1</v>
      </c>
      <c r="N382" s="142" t="s">
        <v>43</v>
      </c>
      <c r="O382" s="143">
        <v>15.612</v>
      </c>
      <c r="P382" s="143">
        <f t="shared" si="41"/>
        <v>62.448</v>
      </c>
      <c r="Q382" s="143">
        <v>0</v>
      </c>
      <c r="R382" s="143">
        <f t="shared" si="42"/>
        <v>0</v>
      </c>
      <c r="S382" s="143">
        <v>0</v>
      </c>
      <c r="T382" s="144">
        <f t="shared" si="43"/>
        <v>0</v>
      </c>
      <c r="AR382" s="145" t="s">
        <v>145</v>
      </c>
      <c r="AT382" s="145" t="s">
        <v>141</v>
      </c>
      <c r="AU382" s="145" t="s">
        <v>88</v>
      </c>
      <c r="AY382" s="17" t="s">
        <v>139</v>
      </c>
      <c r="BE382" s="146">
        <f t="shared" si="44"/>
        <v>0</v>
      </c>
      <c r="BF382" s="146">
        <f t="shared" si="45"/>
        <v>0</v>
      </c>
      <c r="BG382" s="146">
        <f t="shared" si="46"/>
        <v>0</v>
      </c>
      <c r="BH382" s="146">
        <f t="shared" si="47"/>
        <v>0</v>
      </c>
      <c r="BI382" s="146">
        <f t="shared" si="48"/>
        <v>0</v>
      </c>
      <c r="BJ382" s="17" t="s">
        <v>86</v>
      </c>
      <c r="BK382" s="146">
        <f t="shared" si="49"/>
        <v>0</v>
      </c>
      <c r="BL382" s="17" t="s">
        <v>145</v>
      </c>
      <c r="BM382" s="145" t="s">
        <v>1186</v>
      </c>
    </row>
    <row r="383" spans="2:65" s="1" customFormat="1" ht="37.9" customHeight="1">
      <c r="B383" s="133"/>
      <c r="C383" s="134" t="s">
        <v>1187</v>
      </c>
      <c r="D383" s="134" t="s">
        <v>141</v>
      </c>
      <c r="E383" s="135" t="s">
        <v>1188</v>
      </c>
      <c r="F383" s="136" t="s">
        <v>1189</v>
      </c>
      <c r="G383" s="137" t="s">
        <v>144</v>
      </c>
      <c r="H383" s="138">
        <v>5.9820000000000002</v>
      </c>
      <c r="I383" s="139"/>
      <c r="J383" s="139">
        <f t="shared" si="40"/>
        <v>0</v>
      </c>
      <c r="K383" s="140"/>
      <c r="L383" s="29"/>
      <c r="M383" s="141" t="s">
        <v>1</v>
      </c>
      <c r="N383" s="142" t="s">
        <v>43</v>
      </c>
      <c r="O383" s="143">
        <v>1.986</v>
      </c>
      <c r="P383" s="143">
        <f t="shared" si="41"/>
        <v>11.880252</v>
      </c>
      <c r="Q383" s="143">
        <v>0</v>
      </c>
      <c r="R383" s="143">
        <f t="shared" si="42"/>
        <v>0</v>
      </c>
      <c r="S383" s="143">
        <v>0</v>
      </c>
      <c r="T383" s="144">
        <f t="shared" si="43"/>
        <v>0</v>
      </c>
      <c r="AR383" s="145" t="s">
        <v>145</v>
      </c>
      <c r="AT383" s="145" t="s">
        <v>141</v>
      </c>
      <c r="AU383" s="145" t="s">
        <v>88</v>
      </c>
      <c r="AY383" s="17" t="s">
        <v>139</v>
      </c>
      <c r="BE383" s="146">
        <f t="shared" si="44"/>
        <v>0</v>
      </c>
      <c r="BF383" s="146">
        <f t="shared" si="45"/>
        <v>0</v>
      </c>
      <c r="BG383" s="146">
        <f t="shared" si="46"/>
        <v>0</v>
      </c>
      <c r="BH383" s="146">
        <f t="shared" si="47"/>
        <v>0</v>
      </c>
      <c r="BI383" s="146">
        <f t="shared" si="48"/>
        <v>0</v>
      </c>
      <c r="BJ383" s="17" t="s">
        <v>86</v>
      </c>
      <c r="BK383" s="146">
        <f t="shared" si="49"/>
        <v>0</v>
      </c>
      <c r="BL383" s="17" t="s">
        <v>145</v>
      </c>
      <c r="BM383" s="145" t="s">
        <v>1190</v>
      </c>
    </row>
    <row r="384" spans="2:65" s="12" customFormat="1" ht="30">
      <c r="B384" s="147"/>
      <c r="D384" s="148" t="s">
        <v>147</v>
      </c>
      <c r="E384" s="149" t="s">
        <v>1</v>
      </c>
      <c r="F384" s="150" t="s">
        <v>1191</v>
      </c>
      <c r="H384" s="151">
        <v>5.9820000000000002</v>
      </c>
      <c r="L384" s="147"/>
      <c r="M384" s="152"/>
      <c r="T384" s="153"/>
      <c r="AT384" s="149" t="s">
        <v>147</v>
      </c>
      <c r="AU384" s="149" t="s">
        <v>88</v>
      </c>
      <c r="AV384" s="12" t="s">
        <v>88</v>
      </c>
      <c r="AW384" s="12" t="s">
        <v>34</v>
      </c>
      <c r="AX384" s="12" t="s">
        <v>86</v>
      </c>
      <c r="AY384" s="149" t="s">
        <v>139</v>
      </c>
    </row>
    <row r="385" spans="2:65" s="1" customFormat="1" ht="37.9" customHeight="1">
      <c r="B385" s="133"/>
      <c r="C385" s="134" t="s">
        <v>1192</v>
      </c>
      <c r="D385" s="134" t="s">
        <v>141</v>
      </c>
      <c r="E385" s="135" t="s">
        <v>1193</v>
      </c>
      <c r="F385" s="136" t="s">
        <v>1194</v>
      </c>
      <c r="G385" s="137" t="s">
        <v>196</v>
      </c>
      <c r="H385" s="138">
        <v>42</v>
      </c>
      <c r="I385" s="139"/>
      <c r="J385" s="139">
        <f>ROUND(I385*H385,2)</f>
        <v>0</v>
      </c>
      <c r="K385" s="140"/>
      <c r="L385" s="29"/>
      <c r="M385" s="141" t="s">
        <v>1</v>
      </c>
      <c r="N385" s="142" t="s">
        <v>43</v>
      </c>
      <c r="O385" s="143">
        <v>0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145</v>
      </c>
      <c r="AT385" s="145" t="s">
        <v>141</v>
      </c>
      <c r="AU385" s="145" t="s">
        <v>88</v>
      </c>
      <c r="AY385" s="17" t="s">
        <v>139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7" t="s">
        <v>86</v>
      </c>
      <c r="BK385" s="146">
        <f>ROUND(I385*H385,2)</f>
        <v>0</v>
      </c>
      <c r="BL385" s="17" t="s">
        <v>145</v>
      </c>
      <c r="BM385" s="145" t="s">
        <v>1195</v>
      </c>
    </row>
    <row r="386" spans="2:65" s="12" customFormat="1">
      <c r="B386" s="147"/>
      <c r="D386" s="148" t="s">
        <v>147</v>
      </c>
      <c r="E386" s="149" t="s">
        <v>1</v>
      </c>
      <c r="F386" s="150" t="s">
        <v>1196</v>
      </c>
      <c r="H386" s="151">
        <v>42</v>
      </c>
      <c r="L386" s="147"/>
      <c r="M386" s="152"/>
      <c r="T386" s="153"/>
      <c r="AT386" s="149" t="s">
        <v>147</v>
      </c>
      <c r="AU386" s="149" t="s">
        <v>88</v>
      </c>
      <c r="AV386" s="12" t="s">
        <v>88</v>
      </c>
      <c r="AW386" s="12" t="s">
        <v>34</v>
      </c>
      <c r="AX386" s="12" t="s">
        <v>86</v>
      </c>
      <c r="AY386" s="149" t="s">
        <v>139</v>
      </c>
    </row>
    <row r="387" spans="2:65" s="11" customFormat="1" ht="22.9" customHeight="1">
      <c r="B387" s="122"/>
      <c r="D387" s="123" t="s">
        <v>77</v>
      </c>
      <c r="E387" s="131" t="s">
        <v>318</v>
      </c>
      <c r="F387" s="131" t="s">
        <v>319</v>
      </c>
      <c r="J387" s="132">
        <f>BK387</f>
        <v>0</v>
      </c>
      <c r="L387" s="122"/>
      <c r="M387" s="126"/>
      <c r="P387" s="127">
        <f>SUM(P388:P389)</f>
        <v>459.23900000000003</v>
      </c>
      <c r="R387" s="127">
        <f>SUM(R388:R389)</f>
        <v>0</v>
      </c>
      <c r="T387" s="128">
        <f>SUM(T388:T389)</f>
        <v>0</v>
      </c>
      <c r="AR387" s="123" t="s">
        <v>86</v>
      </c>
      <c r="AT387" s="129" t="s">
        <v>77</v>
      </c>
      <c r="AU387" s="129" t="s">
        <v>86</v>
      </c>
      <c r="AY387" s="123" t="s">
        <v>139</v>
      </c>
      <c r="BK387" s="130">
        <f>SUM(BK388:BK389)</f>
        <v>0</v>
      </c>
    </row>
    <row r="388" spans="2:65" s="1" customFormat="1" ht="24.25" customHeight="1">
      <c r="B388" s="133"/>
      <c r="C388" s="134" t="s">
        <v>1197</v>
      </c>
      <c r="D388" s="134" t="s">
        <v>141</v>
      </c>
      <c r="E388" s="135" t="s">
        <v>320</v>
      </c>
      <c r="F388" s="136" t="s">
        <v>321</v>
      </c>
      <c r="G388" s="137" t="s">
        <v>196</v>
      </c>
      <c r="H388" s="138">
        <v>83</v>
      </c>
      <c r="I388" s="139"/>
      <c r="J388" s="139">
        <f>ROUND(I388*H388,2)</f>
        <v>0</v>
      </c>
      <c r="K388" s="140"/>
      <c r="L388" s="29"/>
      <c r="M388" s="141" t="s">
        <v>1</v>
      </c>
      <c r="N388" s="142" t="s">
        <v>43</v>
      </c>
      <c r="O388" s="143">
        <v>2.0030000000000001</v>
      </c>
      <c r="P388" s="143">
        <f>O388*H388</f>
        <v>166.24900000000002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145</v>
      </c>
      <c r="AT388" s="145" t="s">
        <v>141</v>
      </c>
      <c r="AU388" s="145" t="s">
        <v>88</v>
      </c>
      <c r="AY388" s="17" t="s">
        <v>139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7" t="s">
        <v>86</v>
      </c>
      <c r="BK388" s="146">
        <f>ROUND(I388*H388,2)</f>
        <v>0</v>
      </c>
      <c r="BL388" s="17" t="s">
        <v>145</v>
      </c>
      <c r="BM388" s="145" t="s">
        <v>1198</v>
      </c>
    </row>
    <row r="389" spans="2:65" s="1" customFormat="1" ht="37.9" customHeight="1">
      <c r="B389" s="133"/>
      <c r="C389" s="134" t="s">
        <v>1199</v>
      </c>
      <c r="D389" s="134" t="s">
        <v>141</v>
      </c>
      <c r="E389" s="135" t="s">
        <v>1200</v>
      </c>
      <c r="F389" s="136" t="s">
        <v>1201</v>
      </c>
      <c r="G389" s="137" t="s">
        <v>196</v>
      </c>
      <c r="H389" s="138">
        <v>83</v>
      </c>
      <c r="I389" s="139"/>
      <c r="J389" s="139">
        <f>ROUND(I389*H389,2)</f>
        <v>0</v>
      </c>
      <c r="K389" s="140"/>
      <c r="L389" s="29"/>
      <c r="M389" s="181" t="s">
        <v>1</v>
      </c>
      <c r="N389" s="182" t="s">
        <v>43</v>
      </c>
      <c r="O389" s="183">
        <v>3.53</v>
      </c>
      <c r="P389" s="183">
        <f>O389*H389</f>
        <v>292.99</v>
      </c>
      <c r="Q389" s="183">
        <v>0</v>
      </c>
      <c r="R389" s="183">
        <f>Q389*H389</f>
        <v>0</v>
      </c>
      <c r="S389" s="183">
        <v>0</v>
      </c>
      <c r="T389" s="184">
        <f>S389*H389</f>
        <v>0</v>
      </c>
      <c r="AR389" s="145" t="s">
        <v>145</v>
      </c>
      <c r="AT389" s="145" t="s">
        <v>141</v>
      </c>
      <c r="AU389" s="145" t="s">
        <v>88</v>
      </c>
      <c r="AY389" s="17" t="s">
        <v>139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7" t="s">
        <v>86</v>
      </c>
      <c r="BK389" s="146">
        <f>ROUND(I389*H389,2)</f>
        <v>0</v>
      </c>
      <c r="BL389" s="17" t="s">
        <v>145</v>
      </c>
      <c r="BM389" s="145" t="s">
        <v>1202</v>
      </c>
    </row>
    <row r="390" spans="2:65" s="1" customFormat="1" ht="7" customHeight="1">
      <c r="B390" s="41"/>
      <c r="C390" s="42"/>
      <c r="D390" s="42"/>
      <c r="E390" s="42"/>
      <c r="F390" s="42"/>
      <c r="G390" s="42"/>
      <c r="H390" s="42"/>
      <c r="I390" s="42"/>
      <c r="J390" s="42"/>
      <c r="K390" s="42"/>
      <c r="L390" s="29"/>
    </row>
  </sheetData>
  <autoFilter ref="C135:K389" xr:uid="{00000000-0009-0000-0000-000005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87"/>
  <sheetViews>
    <sheetView showGridLines="0" topLeftCell="A165" workbookViewId="0">
      <selection activeCell="I130" sqref="I130:I286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107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111</v>
      </c>
      <c r="L4" s="20"/>
      <c r="M4" s="90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3" t="str">
        <f>'Rekapitulace stavby'!K6</f>
        <v>Rehabilitačně-relaxační zahrada Nemocnice Strakonice, a.s.</v>
      </c>
      <c r="F7" s="234"/>
      <c r="G7" s="234"/>
      <c r="H7" s="234"/>
      <c r="L7" s="20"/>
    </row>
    <row r="8" spans="2:46" s="1" customFormat="1" ht="12" customHeight="1">
      <c r="B8" s="29"/>
      <c r="D8" s="26" t="s">
        <v>112</v>
      </c>
      <c r="L8" s="29"/>
    </row>
    <row r="9" spans="2:46" s="1" customFormat="1" ht="16.5" customHeight="1">
      <c r="B9" s="29"/>
      <c r="E9" s="223" t="s">
        <v>1203</v>
      </c>
      <c r="F9" s="232"/>
      <c r="G9" s="232"/>
      <c r="H9" s="232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20. 11. 2022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7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tr">
        <f>'Rekapitulace stavby'!AN13</f>
        <v>Vyplňte údaj</v>
      </c>
      <c r="L17" s="29"/>
    </row>
    <row r="18" spans="2:12" s="1" customFormat="1" ht="18" customHeight="1">
      <c r="B18" s="29"/>
      <c r="E18" s="203" t="str">
        <f>'Rekapitulace stavby'!E14</f>
        <v xml:space="preserve"> </v>
      </c>
      <c r="F18" s="203"/>
      <c r="G18" s="203"/>
      <c r="H18" s="203"/>
      <c r="I18" s="26" t="s">
        <v>26</v>
      </c>
      <c r="J18" s="24" t="str">
        <f>'Rekapitulace stavby'!AN14</f>
        <v>Vyplňte údaj</v>
      </c>
      <c r="L18" s="29"/>
    </row>
    <row r="19" spans="2:12" s="1" customFormat="1" ht="7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customHeight="1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7" customHeight="1">
      <c r="B22" s="29"/>
      <c r="L22" s="29"/>
    </row>
    <row r="23" spans="2:12" s="1" customFormat="1" ht="12" customHeight="1">
      <c r="B23" s="29"/>
      <c r="D23" s="26" t="s">
        <v>35</v>
      </c>
      <c r="I23" s="26" t="s">
        <v>23</v>
      </c>
      <c r="J23" s="24" t="s">
        <v>1</v>
      </c>
      <c r="L23" s="29"/>
    </row>
    <row r="24" spans="2:12" s="1" customFormat="1" ht="18" customHeight="1">
      <c r="B24" s="29"/>
      <c r="E24" s="24" t="s">
        <v>36</v>
      </c>
      <c r="I24" s="26" t="s">
        <v>26</v>
      </c>
      <c r="J24" s="24" t="s">
        <v>1</v>
      </c>
      <c r="L24" s="29"/>
    </row>
    <row r="25" spans="2:12" s="1" customFormat="1" ht="7" customHeight="1">
      <c r="B25" s="29"/>
      <c r="L25" s="29"/>
    </row>
    <row r="26" spans="2:12" s="1" customFormat="1" ht="12" customHeight="1">
      <c r="B26" s="29"/>
      <c r="D26" s="26" t="s">
        <v>37</v>
      </c>
      <c r="L26" s="29"/>
    </row>
    <row r="27" spans="2:12" s="7" customFormat="1" ht="16.5" customHeight="1">
      <c r="B27" s="91"/>
      <c r="E27" s="205" t="s">
        <v>1</v>
      </c>
      <c r="F27" s="205"/>
      <c r="G27" s="205"/>
      <c r="H27" s="205"/>
      <c r="L27" s="91"/>
    </row>
    <row r="28" spans="2:12" s="1" customFormat="1" ht="7" customHeight="1">
      <c r="B28" s="29"/>
      <c r="L28" s="29"/>
    </row>
    <row r="29" spans="2:12" s="1" customFormat="1" ht="7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4" customHeight="1">
      <c r="B30" s="29"/>
      <c r="D30" s="92" t="s">
        <v>38</v>
      </c>
      <c r="J30" s="63">
        <f>ROUND(J126, 2)</f>
        <v>0</v>
      </c>
      <c r="L30" s="29"/>
    </row>
    <row r="31" spans="2:12" s="1" customFormat="1" ht="7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5" customHeight="1">
      <c r="B33" s="29"/>
      <c r="D33" s="52" t="s">
        <v>42</v>
      </c>
      <c r="E33" s="26" t="s">
        <v>43</v>
      </c>
      <c r="F33" s="83">
        <f>ROUND((SUM(BE126:BE286)),  2)</f>
        <v>0</v>
      </c>
      <c r="I33" s="93">
        <v>0.21</v>
      </c>
      <c r="J33" s="83">
        <f>ROUND(((SUM(BE126:BE286))*I33),  2)</f>
        <v>0</v>
      </c>
      <c r="L33" s="29"/>
    </row>
    <row r="34" spans="2:12" s="1" customFormat="1" ht="14.5" customHeight="1">
      <c r="B34" s="29"/>
      <c r="E34" s="26" t="s">
        <v>44</v>
      </c>
      <c r="F34" s="83">
        <f>ROUND((SUM(BF126:BF286)),  2)</f>
        <v>0</v>
      </c>
      <c r="I34" s="93">
        <v>0.15</v>
      </c>
      <c r="J34" s="83">
        <f>ROUND(((SUM(BF126:BF286))*I34),  2)</f>
        <v>0</v>
      </c>
      <c r="L34" s="29"/>
    </row>
    <row r="35" spans="2:12" s="1" customFormat="1" ht="14.5" hidden="1" customHeight="1">
      <c r="B35" s="29"/>
      <c r="E35" s="26" t="s">
        <v>45</v>
      </c>
      <c r="F35" s="83">
        <f>ROUND((SUM(BG126:BG286)),  2)</f>
        <v>0</v>
      </c>
      <c r="I35" s="93">
        <v>0.21</v>
      </c>
      <c r="J35" s="83">
        <f>0</f>
        <v>0</v>
      </c>
      <c r="L35" s="29"/>
    </row>
    <row r="36" spans="2:12" s="1" customFormat="1" ht="14.5" hidden="1" customHeight="1">
      <c r="B36" s="29"/>
      <c r="E36" s="26" t="s">
        <v>46</v>
      </c>
      <c r="F36" s="83">
        <f>ROUND((SUM(BH126:BH286)),  2)</f>
        <v>0</v>
      </c>
      <c r="I36" s="93">
        <v>0.15</v>
      </c>
      <c r="J36" s="83">
        <f>0</f>
        <v>0</v>
      </c>
      <c r="L36" s="29"/>
    </row>
    <row r="37" spans="2:12" s="1" customFormat="1" ht="14.5" hidden="1" customHeight="1">
      <c r="B37" s="29"/>
      <c r="E37" s="26" t="s">
        <v>47</v>
      </c>
      <c r="F37" s="83">
        <f>ROUND((SUM(BI126:BI286)),  2)</f>
        <v>0</v>
      </c>
      <c r="I37" s="93">
        <v>0</v>
      </c>
      <c r="J37" s="83">
        <f>0</f>
        <v>0</v>
      </c>
      <c r="L37" s="29"/>
    </row>
    <row r="38" spans="2:12" s="1" customFormat="1" ht="7" customHeight="1">
      <c r="B38" s="29"/>
      <c r="L38" s="29"/>
    </row>
    <row r="39" spans="2:12" s="1" customFormat="1" ht="25.4" customHeight="1">
      <c r="B39" s="29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29"/>
    </row>
    <row r="40" spans="2:12" s="1" customFormat="1" ht="14.5" customHeight="1">
      <c r="B40" s="29"/>
      <c r="L40" s="29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29"/>
      <c r="D61" s="40" t="s">
        <v>53</v>
      </c>
      <c r="E61" s="31"/>
      <c r="F61" s="100" t="s">
        <v>54</v>
      </c>
      <c r="G61" s="40" t="s">
        <v>53</v>
      </c>
      <c r="H61" s="31"/>
      <c r="I61" s="31"/>
      <c r="J61" s="101" t="s">
        <v>54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29"/>
      <c r="D76" s="40" t="s">
        <v>53</v>
      </c>
      <c r="E76" s="31"/>
      <c r="F76" s="100" t="s">
        <v>54</v>
      </c>
      <c r="G76" s="40" t="s">
        <v>53</v>
      </c>
      <c r="H76" s="31"/>
      <c r="I76" s="31"/>
      <c r="J76" s="101" t="s">
        <v>54</v>
      </c>
      <c r="K76" s="31"/>
      <c r="L76" s="29"/>
    </row>
    <row r="77" spans="2:12" s="1" customFormat="1" ht="14.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7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5" customHeight="1">
      <c r="B82" s="29"/>
      <c r="C82" s="21" t="s">
        <v>117</v>
      </c>
      <c r="L82" s="29"/>
    </row>
    <row r="83" spans="2:47" s="1" customFormat="1" ht="7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3" t="str">
        <f>E7</f>
        <v>Rehabilitačně-relaxační zahrada Nemocnice Strakonice, a.s.</v>
      </c>
      <c r="F85" s="234"/>
      <c r="G85" s="234"/>
      <c r="H85" s="234"/>
      <c r="L85" s="29"/>
    </row>
    <row r="86" spans="2:47" s="1" customFormat="1" ht="12" customHeight="1">
      <c r="B86" s="29"/>
      <c r="C86" s="26" t="s">
        <v>112</v>
      </c>
      <c r="L86" s="29"/>
    </row>
    <row r="87" spans="2:47" s="1" customFormat="1" ht="16.5" customHeight="1">
      <c r="B87" s="29"/>
      <c r="E87" s="223" t="str">
        <f>E9</f>
        <v>SO 04 - Mobiliář, oplocení a rehabilitační prvky</v>
      </c>
      <c r="F87" s="232"/>
      <c r="G87" s="232"/>
      <c r="H87" s="232"/>
      <c r="L87" s="29"/>
    </row>
    <row r="88" spans="2:47" s="1" customFormat="1" ht="7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>Strakonice</v>
      </c>
      <c r="I89" s="26" t="s">
        <v>20</v>
      </c>
      <c r="J89" s="49">
        <v>45453</v>
      </c>
      <c r="L89" s="29"/>
    </row>
    <row r="90" spans="2:47" s="1" customFormat="1" ht="7" customHeight="1">
      <c r="B90" s="29"/>
      <c r="L90" s="29"/>
    </row>
    <row r="91" spans="2:47" s="1" customFormat="1" ht="40.15" customHeight="1">
      <c r="B91" s="29"/>
      <c r="C91" s="26" t="s">
        <v>22</v>
      </c>
      <c r="F91" s="24" t="str">
        <f>E15</f>
        <v>Nemocnice Strakonice,a.s., Radomyšlská 336, 386 29</v>
      </c>
      <c r="I91" s="26" t="s">
        <v>30</v>
      </c>
      <c r="J91" s="27" t="str">
        <f>E21</f>
        <v>Atelier Gaia - L. Langová, Polská 4, 669 02 Znojmo</v>
      </c>
      <c r="L91" s="29"/>
    </row>
    <row r="92" spans="2:47" s="1" customFormat="1" ht="25.75" customHeight="1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Ing. Jaromír Skoupil, Ph.D.</v>
      </c>
      <c r="L92" s="29"/>
    </row>
    <row r="93" spans="2:47" s="1" customFormat="1" ht="10.4" customHeight="1">
      <c r="B93" s="29"/>
      <c r="L93" s="29"/>
    </row>
    <row r="94" spans="2:47" s="1" customFormat="1" ht="29.25" customHeight="1">
      <c r="B94" s="29"/>
      <c r="C94" s="102" t="s">
        <v>118</v>
      </c>
      <c r="D94" s="94"/>
      <c r="E94" s="94"/>
      <c r="F94" s="94"/>
      <c r="G94" s="94"/>
      <c r="H94" s="94"/>
      <c r="I94" s="94"/>
      <c r="J94" s="103" t="s">
        <v>119</v>
      </c>
      <c r="K94" s="94"/>
      <c r="L94" s="29"/>
    </row>
    <row r="95" spans="2:47" s="1" customFormat="1" ht="10.4" customHeight="1">
      <c r="B95" s="29"/>
      <c r="L95" s="29"/>
    </row>
    <row r="96" spans="2:47" s="1" customFormat="1" ht="22.9" customHeight="1">
      <c r="B96" s="29"/>
      <c r="C96" s="104" t="s">
        <v>120</v>
      </c>
      <c r="J96" s="63">
        <f>J126</f>
        <v>0</v>
      </c>
      <c r="L96" s="29"/>
      <c r="AU96" s="17" t="s">
        <v>121</v>
      </c>
    </row>
    <row r="97" spans="2:12" s="8" customFormat="1" ht="25" customHeight="1">
      <c r="B97" s="105"/>
      <c r="D97" s="106" t="s">
        <v>122</v>
      </c>
      <c r="E97" s="107"/>
      <c r="F97" s="107"/>
      <c r="G97" s="107"/>
      <c r="H97" s="107"/>
      <c r="I97" s="107"/>
      <c r="J97" s="108">
        <f>J127</f>
        <v>0</v>
      </c>
      <c r="L97" s="105"/>
    </row>
    <row r="98" spans="2:12" s="9" customFormat="1" ht="19.899999999999999" customHeight="1">
      <c r="B98" s="109"/>
      <c r="D98" s="110" t="s">
        <v>1204</v>
      </c>
      <c r="E98" s="111"/>
      <c r="F98" s="111"/>
      <c r="G98" s="111"/>
      <c r="H98" s="111"/>
      <c r="I98" s="111"/>
      <c r="J98" s="112">
        <f>J128</f>
        <v>0</v>
      </c>
      <c r="L98" s="109"/>
    </row>
    <row r="99" spans="2:12" s="9" customFormat="1" ht="14.9" customHeight="1">
      <c r="B99" s="109"/>
      <c r="D99" s="110" t="s">
        <v>1205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12" s="9" customFormat="1" ht="14.9" customHeight="1">
      <c r="B100" s="109"/>
      <c r="D100" s="110" t="s">
        <v>1206</v>
      </c>
      <c r="E100" s="111"/>
      <c r="F100" s="111"/>
      <c r="G100" s="111"/>
      <c r="H100" s="111"/>
      <c r="I100" s="111"/>
      <c r="J100" s="112">
        <f>J168</f>
        <v>0</v>
      </c>
      <c r="L100" s="109"/>
    </row>
    <row r="101" spans="2:12" s="9" customFormat="1" ht="19.899999999999999" customHeight="1">
      <c r="B101" s="109"/>
      <c r="D101" s="110" t="s">
        <v>1207</v>
      </c>
      <c r="E101" s="111"/>
      <c r="F101" s="111"/>
      <c r="G101" s="111"/>
      <c r="H101" s="111"/>
      <c r="I101" s="111"/>
      <c r="J101" s="112">
        <f>J176</f>
        <v>0</v>
      </c>
      <c r="L101" s="109"/>
    </row>
    <row r="102" spans="2:12" s="9" customFormat="1" ht="14.9" customHeight="1">
      <c r="B102" s="109"/>
      <c r="D102" s="110" t="s">
        <v>1208</v>
      </c>
      <c r="E102" s="111"/>
      <c r="F102" s="111"/>
      <c r="G102" s="111"/>
      <c r="H102" s="111"/>
      <c r="I102" s="111"/>
      <c r="J102" s="112">
        <f>J177</f>
        <v>0</v>
      </c>
      <c r="L102" s="109"/>
    </row>
    <row r="103" spans="2:12" s="9" customFormat="1" ht="14.9" customHeight="1">
      <c r="B103" s="109"/>
      <c r="D103" s="110" t="s">
        <v>1209</v>
      </c>
      <c r="E103" s="111"/>
      <c r="F103" s="111"/>
      <c r="G103" s="111"/>
      <c r="H103" s="111"/>
      <c r="I103" s="111"/>
      <c r="J103" s="112">
        <f>J222</f>
        <v>0</v>
      </c>
      <c r="L103" s="109"/>
    </row>
    <row r="104" spans="2:12" s="9" customFormat="1" ht="19.899999999999999" customHeight="1">
      <c r="B104" s="109"/>
      <c r="D104" s="110" t="s">
        <v>1210</v>
      </c>
      <c r="E104" s="111"/>
      <c r="F104" s="111"/>
      <c r="G104" s="111"/>
      <c r="H104" s="111"/>
      <c r="I104" s="111"/>
      <c r="J104" s="112">
        <f>J227</f>
        <v>0</v>
      </c>
      <c r="L104" s="109"/>
    </row>
    <row r="105" spans="2:12" s="9" customFormat="1" ht="19.899999999999999" customHeight="1">
      <c r="B105" s="109"/>
      <c r="D105" s="110" t="s">
        <v>1211</v>
      </c>
      <c r="E105" s="111"/>
      <c r="F105" s="111"/>
      <c r="G105" s="111"/>
      <c r="H105" s="111"/>
      <c r="I105" s="111"/>
      <c r="J105" s="112">
        <f>J247</f>
        <v>0</v>
      </c>
      <c r="L105" s="109"/>
    </row>
    <row r="106" spans="2:12" s="9" customFormat="1" ht="19.899999999999999" customHeight="1">
      <c r="B106" s="109"/>
      <c r="D106" s="110" t="s">
        <v>231</v>
      </c>
      <c r="E106" s="111"/>
      <c r="F106" s="111"/>
      <c r="G106" s="111"/>
      <c r="H106" s="111"/>
      <c r="I106" s="111"/>
      <c r="J106" s="112">
        <f>J285</f>
        <v>0</v>
      </c>
      <c r="L106" s="109"/>
    </row>
    <row r="107" spans="2:12" s="1" customFormat="1" ht="21.75" customHeight="1">
      <c r="B107" s="29"/>
      <c r="L107" s="29"/>
    </row>
    <row r="108" spans="2:12" s="1" customFormat="1" ht="7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9"/>
    </row>
    <row r="112" spans="2:12" s="1" customFormat="1" ht="7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9"/>
    </row>
    <row r="113" spans="2:63" s="1" customFormat="1" ht="25" customHeight="1">
      <c r="B113" s="29"/>
      <c r="C113" s="21" t="s">
        <v>124</v>
      </c>
      <c r="L113" s="29"/>
    </row>
    <row r="114" spans="2:63" s="1" customFormat="1" ht="7" customHeight="1">
      <c r="B114" s="29"/>
      <c r="L114" s="29"/>
    </row>
    <row r="115" spans="2:63" s="1" customFormat="1" ht="12" customHeight="1">
      <c r="B115" s="29"/>
      <c r="C115" s="26" t="s">
        <v>14</v>
      </c>
      <c r="L115" s="29"/>
    </row>
    <row r="116" spans="2:63" s="1" customFormat="1" ht="16.5" customHeight="1">
      <c r="B116" s="29"/>
      <c r="E116" s="233" t="str">
        <f>E7</f>
        <v>Rehabilitačně-relaxační zahrada Nemocnice Strakonice, a.s.</v>
      </c>
      <c r="F116" s="234"/>
      <c r="G116" s="234"/>
      <c r="H116" s="234"/>
      <c r="L116" s="29"/>
    </row>
    <row r="117" spans="2:63" s="1" customFormat="1" ht="12" customHeight="1">
      <c r="B117" s="29"/>
      <c r="C117" s="26" t="s">
        <v>112</v>
      </c>
      <c r="L117" s="29"/>
    </row>
    <row r="118" spans="2:63" s="1" customFormat="1" ht="16.5" customHeight="1">
      <c r="B118" s="29"/>
      <c r="E118" s="223" t="str">
        <f>E9</f>
        <v>SO 04 - Mobiliář, oplocení a rehabilitační prvky</v>
      </c>
      <c r="F118" s="232"/>
      <c r="G118" s="232"/>
      <c r="H118" s="232"/>
      <c r="L118" s="29"/>
    </row>
    <row r="119" spans="2:63" s="1" customFormat="1" ht="7" customHeight="1">
      <c r="B119" s="29"/>
      <c r="L119" s="29"/>
    </row>
    <row r="120" spans="2:63" s="1" customFormat="1" ht="12" customHeight="1">
      <c r="B120" s="29"/>
      <c r="C120" s="26" t="s">
        <v>18</v>
      </c>
      <c r="F120" s="24" t="str">
        <f>F12</f>
        <v>Strakonice</v>
      </c>
      <c r="I120" s="26" t="s">
        <v>20</v>
      </c>
      <c r="J120" s="225">
        <v>45453</v>
      </c>
      <c r="K120" s="225"/>
      <c r="L120" s="29"/>
    </row>
    <row r="121" spans="2:63" s="1" customFormat="1" ht="7" customHeight="1">
      <c r="B121" s="29"/>
      <c r="L121" s="29"/>
    </row>
    <row r="122" spans="2:63" s="1" customFormat="1" ht="40.15" customHeight="1">
      <c r="B122" s="29"/>
      <c r="C122" s="26" t="s">
        <v>22</v>
      </c>
      <c r="F122" s="24" t="str">
        <f>E15</f>
        <v>Nemocnice Strakonice,a.s., Radomyšlská 336, 386 29</v>
      </c>
      <c r="I122" s="26" t="s">
        <v>30</v>
      </c>
      <c r="J122" s="27" t="str">
        <f>E21</f>
        <v>Atelier Gaia - L. Langová, Polská 4, 669 02 Znojmo</v>
      </c>
      <c r="L122" s="29"/>
    </row>
    <row r="123" spans="2:63" s="1" customFormat="1" ht="25.75" customHeight="1">
      <c r="B123" s="29"/>
      <c r="C123" s="26" t="s">
        <v>28</v>
      </c>
      <c r="F123" s="24" t="str">
        <f>IF(E18="","",E18)</f>
        <v xml:space="preserve"> </v>
      </c>
      <c r="I123" s="26" t="s">
        <v>35</v>
      </c>
      <c r="J123" s="27" t="str">
        <f>E24</f>
        <v>Ing. Jaromír Skoupil, Ph.D.</v>
      </c>
      <c r="L123" s="29"/>
    </row>
    <row r="124" spans="2:63" s="1" customFormat="1" ht="10.4" customHeight="1">
      <c r="B124" s="29"/>
      <c r="L124" s="29"/>
    </row>
    <row r="125" spans="2:63" s="10" customFormat="1" ht="29.25" customHeight="1">
      <c r="B125" s="113"/>
      <c r="C125" s="114" t="s">
        <v>125</v>
      </c>
      <c r="D125" s="115" t="s">
        <v>63</v>
      </c>
      <c r="E125" s="115" t="s">
        <v>59</v>
      </c>
      <c r="F125" s="115" t="s">
        <v>60</v>
      </c>
      <c r="G125" s="115" t="s">
        <v>126</v>
      </c>
      <c r="H125" s="115" t="s">
        <v>127</v>
      </c>
      <c r="I125" s="115" t="s">
        <v>128</v>
      </c>
      <c r="J125" s="116" t="s">
        <v>119</v>
      </c>
      <c r="K125" s="117" t="s">
        <v>129</v>
      </c>
      <c r="L125" s="113"/>
      <c r="M125" s="56" t="s">
        <v>1</v>
      </c>
      <c r="N125" s="57" t="s">
        <v>42</v>
      </c>
      <c r="O125" s="57" t="s">
        <v>130</v>
      </c>
      <c r="P125" s="57" t="s">
        <v>131</v>
      </c>
      <c r="Q125" s="57" t="s">
        <v>132</v>
      </c>
      <c r="R125" s="57" t="s">
        <v>133</v>
      </c>
      <c r="S125" s="57" t="s">
        <v>134</v>
      </c>
      <c r="T125" s="58" t="s">
        <v>135</v>
      </c>
    </row>
    <row r="126" spans="2:63" s="1" customFormat="1" ht="22.9" customHeight="1">
      <c r="B126" s="29"/>
      <c r="C126" s="61" t="s">
        <v>136</v>
      </c>
      <c r="J126" s="118">
        <f>J127</f>
        <v>0</v>
      </c>
      <c r="L126" s="29"/>
      <c r="M126" s="59"/>
      <c r="N126" s="50"/>
      <c r="O126" s="50"/>
      <c r="P126" s="119" t="e">
        <f>P127</f>
        <v>#REF!</v>
      </c>
      <c r="Q126" s="50"/>
      <c r="R126" s="119" t="e">
        <f>R127</f>
        <v>#REF!</v>
      </c>
      <c r="S126" s="50"/>
      <c r="T126" s="120" t="e">
        <f>T127</f>
        <v>#REF!</v>
      </c>
      <c r="AT126" s="17" t="s">
        <v>77</v>
      </c>
      <c r="AU126" s="17" t="s">
        <v>121</v>
      </c>
      <c r="BK126" s="121" t="e">
        <f>BK127</f>
        <v>#REF!</v>
      </c>
    </row>
    <row r="127" spans="2:63" s="11" customFormat="1" ht="25.9" customHeight="1">
      <c r="B127" s="122"/>
      <c r="D127" s="123" t="s">
        <v>77</v>
      </c>
      <c r="E127" s="124" t="s">
        <v>137</v>
      </c>
      <c r="F127" s="124" t="s">
        <v>138</v>
      </c>
      <c r="J127" s="125">
        <f>J128+J176+J227+J247+J285</f>
        <v>0</v>
      </c>
      <c r="L127" s="122"/>
      <c r="M127" s="126"/>
      <c r="P127" s="127" t="e">
        <f>P128+P176+#REF!+P227+P247+P285</f>
        <v>#REF!</v>
      </c>
      <c r="R127" s="127" t="e">
        <f>R128+R176+#REF!+R227+R247+R285</f>
        <v>#REF!</v>
      </c>
      <c r="T127" s="128" t="e">
        <f>T128+T176+#REF!+T227+T247+T285</f>
        <v>#REF!</v>
      </c>
      <c r="AR127" s="123" t="s">
        <v>86</v>
      </c>
      <c r="AT127" s="129" t="s">
        <v>77</v>
      </c>
      <c r="AU127" s="129" t="s">
        <v>78</v>
      </c>
      <c r="AY127" s="123" t="s">
        <v>139</v>
      </c>
      <c r="BK127" s="130" t="e">
        <f>BK128+BK176+#REF!+BK227+BK247+BK285</f>
        <v>#REF!</v>
      </c>
    </row>
    <row r="128" spans="2:63" s="11" customFormat="1" ht="22.9" customHeight="1">
      <c r="B128" s="122"/>
      <c r="D128" s="123" t="s">
        <v>77</v>
      </c>
      <c r="E128" s="131" t="s">
        <v>739</v>
      </c>
      <c r="F128" s="131" t="s">
        <v>1212</v>
      </c>
      <c r="J128" s="132">
        <f>BK128</f>
        <v>0</v>
      </c>
      <c r="L128" s="122"/>
      <c r="M128" s="126"/>
      <c r="P128" s="127">
        <f>P129+P168</f>
        <v>28.177657999999997</v>
      </c>
      <c r="R128" s="127">
        <f>R129+R168</f>
        <v>4.5921381399999994</v>
      </c>
      <c r="T128" s="128">
        <f>T129+T168</f>
        <v>0</v>
      </c>
      <c r="AR128" s="123" t="s">
        <v>86</v>
      </c>
      <c r="AT128" s="129" t="s">
        <v>77</v>
      </c>
      <c r="AU128" s="129" t="s">
        <v>86</v>
      </c>
      <c r="AY128" s="123" t="s">
        <v>139</v>
      </c>
      <c r="BK128" s="130">
        <f>BK129+BK168</f>
        <v>0</v>
      </c>
    </row>
    <row r="129" spans="2:65" s="11" customFormat="1" ht="20.9" customHeight="1">
      <c r="B129" s="122"/>
      <c r="D129" s="123" t="s">
        <v>77</v>
      </c>
      <c r="E129" s="131" t="s">
        <v>741</v>
      </c>
      <c r="F129" s="131" t="s">
        <v>1213</v>
      </c>
      <c r="J129" s="132">
        <f>BK129</f>
        <v>0</v>
      </c>
      <c r="L129" s="122"/>
      <c r="M129" s="126"/>
      <c r="P129" s="127">
        <f>SUM(P130:P167)</f>
        <v>28.177657999999997</v>
      </c>
      <c r="R129" s="127">
        <f>SUM(R130:R167)</f>
        <v>3.2921381399999996</v>
      </c>
      <c r="T129" s="128">
        <f>SUM(T130:T167)</f>
        <v>0</v>
      </c>
      <c r="AR129" s="123" t="s">
        <v>86</v>
      </c>
      <c r="AT129" s="129" t="s">
        <v>77</v>
      </c>
      <c r="AU129" s="129" t="s">
        <v>88</v>
      </c>
      <c r="AY129" s="123" t="s">
        <v>139</v>
      </c>
      <c r="BK129" s="130">
        <f>SUM(BK130:BK167)</f>
        <v>0</v>
      </c>
    </row>
    <row r="130" spans="2:65" s="1" customFormat="1" ht="49.15" customHeight="1">
      <c r="B130" s="133"/>
      <c r="C130" s="134" t="s">
        <v>86</v>
      </c>
      <c r="D130" s="134" t="s">
        <v>141</v>
      </c>
      <c r="E130" s="135" t="s">
        <v>1214</v>
      </c>
      <c r="F130" s="136" t="s">
        <v>1215</v>
      </c>
      <c r="G130" s="137" t="s">
        <v>154</v>
      </c>
      <c r="H130" s="138">
        <v>1.663</v>
      </c>
      <c r="I130" s="139"/>
      <c r="J130" s="139">
        <f>ROUND(I130*H130,2)</f>
        <v>0</v>
      </c>
      <c r="K130" s="140"/>
      <c r="L130" s="29"/>
      <c r="M130" s="141" t="s">
        <v>1</v>
      </c>
      <c r="N130" s="142" t="s">
        <v>43</v>
      </c>
      <c r="O130" s="143">
        <v>4.9649999999999999</v>
      </c>
      <c r="P130" s="143">
        <f>O130*H130</f>
        <v>8.2567950000000003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145</v>
      </c>
      <c r="AT130" s="145" t="s">
        <v>141</v>
      </c>
      <c r="AU130" s="145" t="s">
        <v>158</v>
      </c>
      <c r="AY130" s="17" t="s">
        <v>139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86</v>
      </c>
      <c r="BK130" s="146">
        <f>ROUND(I130*H130,2)</f>
        <v>0</v>
      </c>
      <c r="BL130" s="17" t="s">
        <v>145</v>
      </c>
      <c r="BM130" s="145" t="s">
        <v>1216</v>
      </c>
    </row>
    <row r="131" spans="2:65" s="12" customFormat="1">
      <c r="B131" s="147"/>
      <c r="D131" s="148" t="s">
        <v>147</v>
      </c>
      <c r="E131" s="149" t="s">
        <v>1</v>
      </c>
      <c r="F131" s="150" t="s">
        <v>1217</v>
      </c>
      <c r="H131" s="151">
        <v>0.218</v>
      </c>
      <c r="L131" s="147"/>
      <c r="M131" s="152"/>
      <c r="T131" s="153"/>
      <c r="AT131" s="149" t="s">
        <v>147</v>
      </c>
      <c r="AU131" s="149" t="s">
        <v>158</v>
      </c>
      <c r="AV131" s="12" t="s">
        <v>88</v>
      </c>
      <c r="AW131" s="12" t="s">
        <v>34</v>
      </c>
      <c r="AX131" s="12" t="s">
        <v>78</v>
      </c>
      <c r="AY131" s="149" t="s">
        <v>139</v>
      </c>
    </row>
    <row r="132" spans="2:65" s="12" customFormat="1">
      <c r="B132" s="147"/>
      <c r="D132" s="148" t="s">
        <v>147</v>
      </c>
      <c r="E132" s="149" t="s">
        <v>1</v>
      </c>
      <c r="F132" s="150" t="s">
        <v>1218</v>
      </c>
      <c r="H132" s="151">
        <v>0.218</v>
      </c>
      <c r="L132" s="147"/>
      <c r="M132" s="152"/>
      <c r="T132" s="153"/>
      <c r="AT132" s="149" t="s">
        <v>147</v>
      </c>
      <c r="AU132" s="149" t="s">
        <v>158</v>
      </c>
      <c r="AV132" s="12" t="s">
        <v>88</v>
      </c>
      <c r="AW132" s="12" t="s">
        <v>34</v>
      </c>
      <c r="AX132" s="12" t="s">
        <v>78</v>
      </c>
      <c r="AY132" s="149" t="s">
        <v>139</v>
      </c>
    </row>
    <row r="133" spans="2:65" s="12" customFormat="1" ht="20">
      <c r="B133" s="147"/>
      <c r="D133" s="148" t="s">
        <v>147</v>
      </c>
      <c r="E133" s="149" t="s">
        <v>1</v>
      </c>
      <c r="F133" s="150" t="s">
        <v>1219</v>
      </c>
      <c r="H133" s="151">
        <v>0.38600000000000001</v>
      </c>
      <c r="L133" s="147"/>
      <c r="M133" s="152"/>
      <c r="T133" s="153"/>
      <c r="AT133" s="149" t="s">
        <v>147</v>
      </c>
      <c r="AU133" s="149" t="s">
        <v>158</v>
      </c>
      <c r="AV133" s="12" t="s">
        <v>88</v>
      </c>
      <c r="AW133" s="12" t="s">
        <v>34</v>
      </c>
      <c r="AX133" s="12" t="s">
        <v>78</v>
      </c>
      <c r="AY133" s="149" t="s">
        <v>139</v>
      </c>
    </row>
    <row r="134" spans="2:65" s="12" customFormat="1">
      <c r="B134" s="147"/>
      <c r="D134" s="148" t="s">
        <v>147</v>
      </c>
      <c r="E134" s="149" t="s">
        <v>1</v>
      </c>
      <c r="F134" s="150" t="s">
        <v>1220</v>
      </c>
      <c r="H134" s="151">
        <v>0.127</v>
      </c>
      <c r="L134" s="147"/>
      <c r="M134" s="152"/>
      <c r="T134" s="153"/>
      <c r="AT134" s="149" t="s">
        <v>147</v>
      </c>
      <c r="AU134" s="149" t="s">
        <v>158</v>
      </c>
      <c r="AV134" s="12" t="s">
        <v>88</v>
      </c>
      <c r="AW134" s="12" t="s">
        <v>34</v>
      </c>
      <c r="AX134" s="12" t="s">
        <v>78</v>
      </c>
      <c r="AY134" s="149" t="s">
        <v>139</v>
      </c>
    </row>
    <row r="135" spans="2:65" s="12" customFormat="1">
      <c r="B135" s="147"/>
      <c r="D135" s="148" t="s">
        <v>147</v>
      </c>
      <c r="E135" s="149" t="s">
        <v>1</v>
      </c>
      <c r="F135" s="150" t="s">
        <v>1221</v>
      </c>
      <c r="H135" s="151">
        <v>0.42099999999999999</v>
      </c>
      <c r="L135" s="147"/>
      <c r="M135" s="152"/>
      <c r="T135" s="153"/>
      <c r="AT135" s="149" t="s">
        <v>147</v>
      </c>
      <c r="AU135" s="149" t="s">
        <v>158</v>
      </c>
      <c r="AV135" s="12" t="s">
        <v>88</v>
      </c>
      <c r="AW135" s="12" t="s">
        <v>34</v>
      </c>
      <c r="AX135" s="12" t="s">
        <v>78</v>
      </c>
      <c r="AY135" s="149" t="s">
        <v>139</v>
      </c>
    </row>
    <row r="136" spans="2:65" s="12" customFormat="1">
      <c r="B136" s="147"/>
      <c r="D136" s="148" t="s">
        <v>147</v>
      </c>
      <c r="E136" s="149" t="s">
        <v>1</v>
      </c>
      <c r="F136" s="150" t="s">
        <v>1222</v>
      </c>
      <c r="H136" s="151">
        <v>0.21</v>
      </c>
      <c r="L136" s="147"/>
      <c r="M136" s="152"/>
      <c r="T136" s="153"/>
      <c r="AT136" s="149" t="s">
        <v>147</v>
      </c>
      <c r="AU136" s="149" t="s">
        <v>158</v>
      </c>
      <c r="AV136" s="12" t="s">
        <v>88</v>
      </c>
      <c r="AW136" s="12" t="s">
        <v>34</v>
      </c>
      <c r="AX136" s="12" t="s">
        <v>78</v>
      </c>
      <c r="AY136" s="149" t="s">
        <v>139</v>
      </c>
    </row>
    <row r="137" spans="2:65" s="12" customFormat="1">
      <c r="B137" s="147"/>
      <c r="D137" s="148" t="s">
        <v>147</v>
      </c>
      <c r="E137" s="149" t="s">
        <v>1</v>
      </c>
      <c r="F137" s="150" t="s">
        <v>1223</v>
      </c>
      <c r="H137" s="151">
        <v>8.3000000000000004E-2</v>
      </c>
      <c r="L137" s="147"/>
      <c r="M137" s="152"/>
      <c r="T137" s="153"/>
      <c r="AT137" s="149" t="s">
        <v>147</v>
      </c>
      <c r="AU137" s="149" t="s">
        <v>158</v>
      </c>
      <c r="AV137" s="12" t="s">
        <v>88</v>
      </c>
      <c r="AW137" s="12" t="s">
        <v>34</v>
      </c>
      <c r="AX137" s="12" t="s">
        <v>78</v>
      </c>
      <c r="AY137" s="149" t="s">
        <v>139</v>
      </c>
    </row>
    <row r="138" spans="2:65" s="13" customFormat="1">
      <c r="B138" s="154"/>
      <c r="D138" s="148" t="s">
        <v>147</v>
      </c>
      <c r="E138" s="155" t="s">
        <v>1</v>
      </c>
      <c r="F138" s="156" t="s">
        <v>151</v>
      </c>
      <c r="H138" s="157">
        <v>1.663</v>
      </c>
      <c r="L138" s="154"/>
      <c r="M138" s="158"/>
      <c r="T138" s="159"/>
      <c r="AT138" s="155" t="s">
        <v>147</v>
      </c>
      <c r="AU138" s="155" t="s">
        <v>158</v>
      </c>
      <c r="AV138" s="13" t="s">
        <v>145</v>
      </c>
      <c r="AW138" s="13" t="s">
        <v>34</v>
      </c>
      <c r="AX138" s="13" t="s">
        <v>86</v>
      </c>
      <c r="AY138" s="155" t="s">
        <v>139</v>
      </c>
    </row>
    <row r="139" spans="2:65" s="1" customFormat="1" ht="62.65" customHeight="1">
      <c r="B139" s="133"/>
      <c r="C139" s="134" t="s">
        <v>88</v>
      </c>
      <c r="D139" s="134" t="s">
        <v>141</v>
      </c>
      <c r="E139" s="135" t="s">
        <v>179</v>
      </c>
      <c r="F139" s="136" t="s">
        <v>180</v>
      </c>
      <c r="G139" s="137" t="s">
        <v>154</v>
      </c>
      <c r="H139" s="138">
        <v>1.663</v>
      </c>
      <c r="I139" s="139"/>
      <c r="J139" s="139">
        <f>ROUND(I139*H139,2)</f>
        <v>0</v>
      </c>
      <c r="K139" s="140"/>
      <c r="L139" s="29"/>
      <c r="M139" s="141" t="s">
        <v>1</v>
      </c>
      <c r="N139" s="142" t="s">
        <v>43</v>
      </c>
      <c r="O139" s="143">
        <v>0.08</v>
      </c>
      <c r="P139" s="143">
        <f>O139*H139</f>
        <v>0.13303999999999999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145</v>
      </c>
      <c r="AT139" s="145" t="s">
        <v>141</v>
      </c>
      <c r="AU139" s="145" t="s">
        <v>158</v>
      </c>
      <c r="AY139" s="17" t="s">
        <v>139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86</v>
      </c>
      <c r="BK139" s="146">
        <f>ROUND(I139*H139,2)</f>
        <v>0</v>
      </c>
      <c r="BL139" s="17" t="s">
        <v>145</v>
      </c>
      <c r="BM139" s="145" t="s">
        <v>1224</v>
      </c>
    </row>
    <row r="140" spans="2:65" s="1" customFormat="1" ht="37.9" customHeight="1">
      <c r="B140" s="133"/>
      <c r="C140" s="134" t="s">
        <v>158</v>
      </c>
      <c r="D140" s="134" t="s">
        <v>141</v>
      </c>
      <c r="E140" s="135" t="s">
        <v>1225</v>
      </c>
      <c r="F140" s="136" t="s">
        <v>1226</v>
      </c>
      <c r="G140" s="137" t="s">
        <v>154</v>
      </c>
      <c r="H140" s="138">
        <v>0.223</v>
      </c>
      <c r="I140" s="139"/>
      <c r="J140" s="139">
        <f>ROUND(I140*H140,2)</f>
        <v>0</v>
      </c>
      <c r="K140" s="140"/>
      <c r="L140" s="29"/>
      <c r="M140" s="141" t="s">
        <v>1</v>
      </c>
      <c r="N140" s="142" t="s">
        <v>43</v>
      </c>
      <c r="O140" s="143">
        <v>1.0249999999999999</v>
      </c>
      <c r="P140" s="143">
        <f>O140*H140</f>
        <v>0.22857499999999997</v>
      </c>
      <c r="Q140" s="143">
        <v>2.16</v>
      </c>
      <c r="R140" s="143">
        <f>Q140*H140</f>
        <v>0.48168000000000005</v>
      </c>
      <c r="S140" s="143">
        <v>0</v>
      </c>
      <c r="T140" s="144">
        <f>S140*H140</f>
        <v>0</v>
      </c>
      <c r="AR140" s="145" t="s">
        <v>145</v>
      </c>
      <c r="AT140" s="145" t="s">
        <v>141</v>
      </c>
      <c r="AU140" s="145" t="s">
        <v>158</v>
      </c>
      <c r="AY140" s="17" t="s">
        <v>139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86</v>
      </c>
      <c r="BK140" s="146">
        <f>ROUND(I140*H140,2)</f>
        <v>0</v>
      </c>
      <c r="BL140" s="17" t="s">
        <v>145</v>
      </c>
      <c r="BM140" s="145" t="s">
        <v>1227</v>
      </c>
    </row>
    <row r="141" spans="2:65" s="12" customFormat="1">
      <c r="B141" s="147"/>
      <c r="D141" s="148" t="s">
        <v>147</v>
      </c>
      <c r="E141" s="149" t="s">
        <v>1</v>
      </c>
      <c r="F141" s="150" t="s">
        <v>1228</v>
      </c>
      <c r="H141" s="151">
        <v>2.9000000000000001E-2</v>
      </c>
      <c r="L141" s="147"/>
      <c r="M141" s="152"/>
      <c r="T141" s="153"/>
      <c r="AT141" s="149" t="s">
        <v>147</v>
      </c>
      <c r="AU141" s="149" t="s">
        <v>158</v>
      </c>
      <c r="AV141" s="12" t="s">
        <v>88</v>
      </c>
      <c r="AW141" s="12" t="s">
        <v>34</v>
      </c>
      <c r="AX141" s="12" t="s">
        <v>78</v>
      </c>
      <c r="AY141" s="149" t="s">
        <v>139</v>
      </c>
    </row>
    <row r="142" spans="2:65" s="12" customFormat="1">
      <c r="B142" s="147"/>
      <c r="D142" s="148" t="s">
        <v>147</v>
      </c>
      <c r="E142" s="149" t="s">
        <v>1</v>
      </c>
      <c r="F142" s="150" t="s">
        <v>1229</v>
      </c>
      <c r="H142" s="151">
        <v>2.9000000000000001E-2</v>
      </c>
      <c r="L142" s="147"/>
      <c r="M142" s="152"/>
      <c r="T142" s="153"/>
      <c r="AT142" s="149" t="s">
        <v>147</v>
      </c>
      <c r="AU142" s="149" t="s">
        <v>158</v>
      </c>
      <c r="AV142" s="12" t="s">
        <v>88</v>
      </c>
      <c r="AW142" s="12" t="s">
        <v>34</v>
      </c>
      <c r="AX142" s="12" t="s">
        <v>78</v>
      </c>
      <c r="AY142" s="149" t="s">
        <v>139</v>
      </c>
    </row>
    <row r="143" spans="2:65" s="12" customFormat="1" ht="20">
      <c r="B143" s="147"/>
      <c r="D143" s="148" t="s">
        <v>147</v>
      </c>
      <c r="E143" s="149" t="s">
        <v>1</v>
      </c>
      <c r="F143" s="150" t="s">
        <v>1230</v>
      </c>
      <c r="H143" s="151">
        <v>5.1999999999999998E-2</v>
      </c>
      <c r="L143" s="147"/>
      <c r="M143" s="152"/>
      <c r="T143" s="153"/>
      <c r="AT143" s="149" t="s">
        <v>147</v>
      </c>
      <c r="AU143" s="149" t="s">
        <v>158</v>
      </c>
      <c r="AV143" s="12" t="s">
        <v>88</v>
      </c>
      <c r="AW143" s="12" t="s">
        <v>34</v>
      </c>
      <c r="AX143" s="12" t="s">
        <v>78</v>
      </c>
      <c r="AY143" s="149" t="s">
        <v>139</v>
      </c>
    </row>
    <row r="144" spans="2:65" s="12" customFormat="1">
      <c r="B144" s="147"/>
      <c r="D144" s="148" t="s">
        <v>147</v>
      </c>
      <c r="E144" s="149" t="s">
        <v>1</v>
      </c>
      <c r="F144" s="150" t="s">
        <v>1231</v>
      </c>
      <c r="H144" s="151">
        <v>1.7000000000000001E-2</v>
      </c>
      <c r="L144" s="147"/>
      <c r="M144" s="152"/>
      <c r="T144" s="153"/>
      <c r="AT144" s="149" t="s">
        <v>147</v>
      </c>
      <c r="AU144" s="149" t="s">
        <v>158</v>
      </c>
      <c r="AV144" s="12" t="s">
        <v>88</v>
      </c>
      <c r="AW144" s="12" t="s">
        <v>34</v>
      </c>
      <c r="AX144" s="12" t="s">
        <v>78</v>
      </c>
      <c r="AY144" s="149" t="s">
        <v>139</v>
      </c>
    </row>
    <row r="145" spans="2:65" s="12" customFormat="1">
      <c r="B145" s="147"/>
      <c r="D145" s="148" t="s">
        <v>147</v>
      </c>
      <c r="E145" s="149" t="s">
        <v>1</v>
      </c>
      <c r="F145" s="150" t="s">
        <v>1232</v>
      </c>
      <c r="H145" s="151">
        <v>5.7000000000000002E-2</v>
      </c>
      <c r="L145" s="147"/>
      <c r="M145" s="152"/>
      <c r="T145" s="153"/>
      <c r="AT145" s="149" t="s">
        <v>147</v>
      </c>
      <c r="AU145" s="149" t="s">
        <v>158</v>
      </c>
      <c r="AV145" s="12" t="s">
        <v>88</v>
      </c>
      <c r="AW145" s="12" t="s">
        <v>34</v>
      </c>
      <c r="AX145" s="12" t="s">
        <v>78</v>
      </c>
      <c r="AY145" s="149" t="s">
        <v>139</v>
      </c>
    </row>
    <row r="146" spans="2:65" s="12" customFormat="1">
      <c r="B146" s="147"/>
      <c r="D146" s="148" t="s">
        <v>147</v>
      </c>
      <c r="E146" s="149" t="s">
        <v>1</v>
      </c>
      <c r="F146" s="150" t="s">
        <v>1233</v>
      </c>
      <c r="H146" s="151">
        <v>2.8000000000000001E-2</v>
      </c>
      <c r="L146" s="147"/>
      <c r="M146" s="152"/>
      <c r="T146" s="153"/>
      <c r="AT146" s="149" t="s">
        <v>147</v>
      </c>
      <c r="AU146" s="149" t="s">
        <v>158</v>
      </c>
      <c r="AV146" s="12" t="s">
        <v>88</v>
      </c>
      <c r="AW146" s="12" t="s">
        <v>34</v>
      </c>
      <c r="AX146" s="12" t="s">
        <v>78</v>
      </c>
      <c r="AY146" s="149" t="s">
        <v>139</v>
      </c>
    </row>
    <row r="147" spans="2:65" s="12" customFormat="1">
      <c r="B147" s="147"/>
      <c r="D147" s="148" t="s">
        <v>147</v>
      </c>
      <c r="E147" s="149" t="s">
        <v>1</v>
      </c>
      <c r="F147" s="150" t="s">
        <v>1234</v>
      </c>
      <c r="H147" s="151">
        <v>1.0999999999999999E-2</v>
      </c>
      <c r="L147" s="147"/>
      <c r="M147" s="152"/>
      <c r="T147" s="153"/>
      <c r="AT147" s="149" t="s">
        <v>147</v>
      </c>
      <c r="AU147" s="149" t="s">
        <v>158</v>
      </c>
      <c r="AV147" s="12" t="s">
        <v>88</v>
      </c>
      <c r="AW147" s="12" t="s">
        <v>34</v>
      </c>
      <c r="AX147" s="12" t="s">
        <v>78</v>
      </c>
      <c r="AY147" s="149" t="s">
        <v>139</v>
      </c>
    </row>
    <row r="148" spans="2:65" s="13" customFormat="1">
      <c r="B148" s="154"/>
      <c r="D148" s="148" t="s">
        <v>147</v>
      </c>
      <c r="E148" s="155" t="s">
        <v>1</v>
      </c>
      <c r="F148" s="156" t="s">
        <v>151</v>
      </c>
      <c r="H148" s="157">
        <v>0.223</v>
      </c>
      <c r="L148" s="154"/>
      <c r="M148" s="158"/>
      <c r="T148" s="159"/>
      <c r="AT148" s="155" t="s">
        <v>147</v>
      </c>
      <c r="AU148" s="155" t="s">
        <v>158</v>
      </c>
      <c r="AV148" s="13" t="s">
        <v>145</v>
      </c>
      <c r="AW148" s="13" t="s">
        <v>34</v>
      </c>
      <c r="AX148" s="13" t="s">
        <v>86</v>
      </c>
      <c r="AY148" s="155" t="s">
        <v>139</v>
      </c>
    </row>
    <row r="149" spans="2:65" s="1" customFormat="1" ht="24.25" customHeight="1">
      <c r="B149" s="133"/>
      <c r="C149" s="134" t="s">
        <v>145</v>
      </c>
      <c r="D149" s="134" t="s">
        <v>141</v>
      </c>
      <c r="E149" s="135" t="s">
        <v>1235</v>
      </c>
      <c r="F149" s="136" t="s">
        <v>1236</v>
      </c>
      <c r="G149" s="137" t="s">
        <v>154</v>
      </c>
      <c r="H149" s="138">
        <v>1.1220000000000001</v>
      </c>
      <c r="I149" s="139"/>
      <c r="J149" s="139">
        <f>ROUND(I149*H149,2)</f>
        <v>0</v>
      </c>
      <c r="K149" s="140"/>
      <c r="L149" s="29"/>
      <c r="M149" s="141" t="s">
        <v>1</v>
      </c>
      <c r="N149" s="142" t="s">
        <v>43</v>
      </c>
      <c r="O149" s="143">
        <v>0.58399999999999996</v>
      </c>
      <c r="P149" s="143">
        <f>O149*H149</f>
        <v>0.65524800000000005</v>
      </c>
      <c r="Q149" s="143">
        <v>2.5018699999999998</v>
      </c>
      <c r="R149" s="143">
        <f>Q149*H149</f>
        <v>2.8070981399999999</v>
      </c>
      <c r="S149" s="143">
        <v>0</v>
      </c>
      <c r="T149" s="144">
        <f>S149*H149</f>
        <v>0</v>
      </c>
      <c r="AR149" s="145" t="s">
        <v>145</v>
      </c>
      <c r="AT149" s="145" t="s">
        <v>141</v>
      </c>
      <c r="AU149" s="145" t="s">
        <v>158</v>
      </c>
      <c r="AY149" s="17" t="s">
        <v>139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86</v>
      </c>
      <c r="BK149" s="146">
        <f>ROUND(I149*H149,2)</f>
        <v>0</v>
      </c>
      <c r="BL149" s="17" t="s">
        <v>145</v>
      </c>
      <c r="BM149" s="145" t="s">
        <v>1237</v>
      </c>
    </row>
    <row r="150" spans="2:65" s="12" customFormat="1">
      <c r="B150" s="147"/>
      <c r="D150" s="148" t="s">
        <v>147</v>
      </c>
      <c r="E150" s="149" t="s">
        <v>1</v>
      </c>
      <c r="F150" s="150" t="s">
        <v>1238</v>
      </c>
      <c r="H150" s="151">
        <v>0.14699999999999999</v>
      </c>
      <c r="L150" s="147"/>
      <c r="M150" s="152"/>
      <c r="T150" s="153"/>
      <c r="AT150" s="149" t="s">
        <v>147</v>
      </c>
      <c r="AU150" s="149" t="s">
        <v>158</v>
      </c>
      <c r="AV150" s="12" t="s">
        <v>88</v>
      </c>
      <c r="AW150" s="12" t="s">
        <v>34</v>
      </c>
      <c r="AX150" s="12" t="s">
        <v>78</v>
      </c>
      <c r="AY150" s="149" t="s">
        <v>139</v>
      </c>
    </row>
    <row r="151" spans="2:65" s="12" customFormat="1">
      <c r="B151" s="147"/>
      <c r="D151" s="148" t="s">
        <v>147</v>
      </c>
      <c r="E151" s="149" t="s">
        <v>1</v>
      </c>
      <c r="F151" s="150" t="s">
        <v>1239</v>
      </c>
      <c r="H151" s="151">
        <v>0.14699999999999999</v>
      </c>
      <c r="L151" s="147"/>
      <c r="M151" s="152"/>
      <c r="T151" s="153"/>
      <c r="AT151" s="149" t="s">
        <v>147</v>
      </c>
      <c r="AU151" s="149" t="s">
        <v>158</v>
      </c>
      <c r="AV151" s="12" t="s">
        <v>88</v>
      </c>
      <c r="AW151" s="12" t="s">
        <v>34</v>
      </c>
      <c r="AX151" s="12" t="s">
        <v>78</v>
      </c>
      <c r="AY151" s="149" t="s">
        <v>139</v>
      </c>
    </row>
    <row r="152" spans="2:65" s="12" customFormat="1" ht="20">
      <c r="B152" s="147"/>
      <c r="D152" s="148" t="s">
        <v>147</v>
      </c>
      <c r="E152" s="149" t="s">
        <v>1</v>
      </c>
      <c r="F152" s="150" t="s">
        <v>1240</v>
      </c>
      <c r="H152" s="151">
        <v>0.26</v>
      </c>
      <c r="L152" s="147"/>
      <c r="M152" s="152"/>
      <c r="T152" s="153"/>
      <c r="AT152" s="149" t="s">
        <v>147</v>
      </c>
      <c r="AU152" s="149" t="s">
        <v>158</v>
      </c>
      <c r="AV152" s="12" t="s">
        <v>88</v>
      </c>
      <c r="AW152" s="12" t="s">
        <v>34</v>
      </c>
      <c r="AX152" s="12" t="s">
        <v>78</v>
      </c>
      <c r="AY152" s="149" t="s">
        <v>139</v>
      </c>
    </row>
    <row r="153" spans="2:65" s="12" customFormat="1">
      <c r="B153" s="147"/>
      <c r="D153" s="148" t="s">
        <v>147</v>
      </c>
      <c r="E153" s="149" t="s">
        <v>1</v>
      </c>
      <c r="F153" s="150" t="s">
        <v>1241</v>
      </c>
      <c r="H153" s="151">
        <v>8.5999999999999993E-2</v>
      </c>
      <c r="L153" s="147"/>
      <c r="M153" s="152"/>
      <c r="T153" s="153"/>
      <c r="AT153" s="149" t="s">
        <v>147</v>
      </c>
      <c r="AU153" s="149" t="s">
        <v>158</v>
      </c>
      <c r="AV153" s="12" t="s">
        <v>88</v>
      </c>
      <c r="AW153" s="12" t="s">
        <v>34</v>
      </c>
      <c r="AX153" s="12" t="s">
        <v>78</v>
      </c>
      <c r="AY153" s="149" t="s">
        <v>139</v>
      </c>
    </row>
    <row r="154" spans="2:65" s="12" customFormat="1">
      <c r="B154" s="147"/>
      <c r="D154" s="148" t="s">
        <v>147</v>
      </c>
      <c r="E154" s="149" t="s">
        <v>1</v>
      </c>
      <c r="F154" s="150" t="s">
        <v>1242</v>
      </c>
      <c r="H154" s="151">
        <v>0.28399999999999997</v>
      </c>
      <c r="L154" s="147"/>
      <c r="M154" s="152"/>
      <c r="T154" s="153"/>
      <c r="AT154" s="149" t="s">
        <v>147</v>
      </c>
      <c r="AU154" s="149" t="s">
        <v>158</v>
      </c>
      <c r="AV154" s="12" t="s">
        <v>88</v>
      </c>
      <c r="AW154" s="12" t="s">
        <v>34</v>
      </c>
      <c r="AX154" s="12" t="s">
        <v>78</v>
      </c>
      <c r="AY154" s="149" t="s">
        <v>139</v>
      </c>
    </row>
    <row r="155" spans="2:65" s="12" customFormat="1">
      <c r="B155" s="147"/>
      <c r="D155" s="148" t="s">
        <v>147</v>
      </c>
      <c r="E155" s="149" t="s">
        <v>1</v>
      </c>
      <c r="F155" s="150" t="s">
        <v>1243</v>
      </c>
      <c r="H155" s="151">
        <v>0.14199999999999999</v>
      </c>
      <c r="L155" s="147"/>
      <c r="M155" s="152"/>
      <c r="T155" s="153"/>
      <c r="AT155" s="149" t="s">
        <v>147</v>
      </c>
      <c r="AU155" s="149" t="s">
        <v>158</v>
      </c>
      <c r="AV155" s="12" t="s">
        <v>88</v>
      </c>
      <c r="AW155" s="12" t="s">
        <v>34</v>
      </c>
      <c r="AX155" s="12" t="s">
        <v>78</v>
      </c>
      <c r="AY155" s="149" t="s">
        <v>139</v>
      </c>
    </row>
    <row r="156" spans="2:65" s="12" customFormat="1">
      <c r="B156" s="147"/>
      <c r="D156" s="148" t="s">
        <v>147</v>
      </c>
      <c r="E156" s="149" t="s">
        <v>1</v>
      </c>
      <c r="F156" s="150" t="s">
        <v>1244</v>
      </c>
      <c r="H156" s="151">
        <v>5.6000000000000001E-2</v>
      </c>
      <c r="L156" s="147"/>
      <c r="M156" s="152"/>
      <c r="T156" s="153"/>
      <c r="AT156" s="149" t="s">
        <v>147</v>
      </c>
      <c r="AU156" s="149" t="s">
        <v>158</v>
      </c>
      <c r="AV156" s="12" t="s">
        <v>88</v>
      </c>
      <c r="AW156" s="12" t="s">
        <v>34</v>
      </c>
      <c r="AX156" s="12" t="s">
        <v>78</v>
      </c>
      <c r="AY156" s="149" t="s">
        <v>139</v>
      </c>
    </row>
    <row r="157" spans="2:65" s="13" customFormat="1">
      <c r="B157" s="154"/>
      <c r="D157" s="148" t="s">
        <v>147</v>
      </c>
      <c r="E157" s="155" t="s">
        <v>1</v>
      </c>
      <c r="F157" s="156" t="s">
        <v>151</v>
      </c>
      <c r="H157" s="157">
        <v>1.1220000000000001</v>
      </c>
      <c r="L157" s="154"/>
      <c r="M157" s="158"/>
      <c r="T157" s="159"/>
      <c r="AT157" s="155" t="s">
        <v>147</v>
      </c>
      <c r="AU157" s="155" t="s">
        <v>158</v>
      </c>
      <c r="AV157" s="13" t="s">
        <v>145</v>
      </c>
      <c r="AW157" s="13" t="s">
        <v>34</v>
      </c>
      <c r="AX157" s="13" t="s">
        <v>86</v>
      </c>
      <c r="AY157" s="155" t="s">
        <v>139</v>
      </c>
    </row>
    <row r="158" spans="2:65" s="1" customFormat="1" ht="37.9" customHeight="1">
      <c r="B158" s="133"/>
      <c r="C158" s="134" t="s">
        <v>168</v>
      </c>
      <c r="D158" s="134" t="s">
        <v>141</v>
      </c>
      <c r="E158" s="135" t="s">
        <v>1245</v>
      </c>
      <c r="F158" s="136" t="s">
        <v>1246</v>
      </c>
      <c r="G158" s="137" t="s">
        <v>388</v>
      </c>
      <c r="H158" s="138">
        <v>48</v>
      </c>
      <c r="I158" s="139"/>
      <c r="J158" s="139">
        <f>ROUND(I158*H158,2)</f>
        <v>0</v>
      </c>
      <c r="K158" s="140"/>
      <c r="L158" s="29"/>
      <c r="M158" s="141" t="s">
        <v>1</v>
      </c>
      <c r="N158" s="142" t="s">
        <v>43</v>
      </c>
      <c r="O158" s="143">
        <v>0.18</v>
      </c>
      <c r="P158" s="143">
        <f>O158*H158</f>
        <v>8.64</v>
      </c>
      <c r="Q158" s="143">
        <v>6.9999999999999994E-5</v>
      </c>
      <c r="R158" s="143">
        <f>Q158*H158</f>
        <v>3.3599999999999997E-3</v>
      </c>
      <c r="S158" s="143">
        <v>0</v>
      </c>
      <c r="T158" s="144">
        <f>S158*H158</f>
        <v>0</v>
      </c>
      <c r="AR158" s="145" t="s">
        <v>145</v>
      </c>
      <c r="AT158" s="145" t="s">
        <v>141</v>
      </c>
      <c r="AU158" s="145" t="s">
        <v>158</v>
      </c>
      <c r="AY158" s="17" t="s">
        <v>139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86</v>
      </c>
      <c r="BK158" s="146">
        <f>ROUND(I158*H158,2)</f>
        <v>0</v>
      </c>
      <c r="BL158" s="17" t="s">
        <v>145</v>
      </c>
      <c r="BM158" s="145" t="s">
        <v>1247</v>
      </c>
    </row>
    <row r="159" spans="2:65" s="12" customFormat="1">
      <c r="B159" s="147"/>
      <c r="D159" s="148" t="s">
        <v>147</v>
      </c>
      <c r="E159" s="149" t="s">
        <v>1</v>
      </c>
      <c r="F159" s="150" t="s">
        <v>1248</v>
      </c>
      <c r="H159" s="151">
        <v>6</v>
      </c>
      <c r="L159" s="147"/>
      <c r="M159" s="152"/>
      <c r="T159" s="153"/>
      <c r="AT159" s="149" t="s">
        <v>147</v>
      </c>
      <c r="AU159" s="149" t="s">
        <v>158</v>
      </c>
      <c r="AV159" s="12" t="s">
        <v>88</v>
      </c>
      <c r="AW159" s="12" t="s">
        <v>34</v>
      </c>
      <c r="AX159" s="12" t="s">
        <v>78</v>
      </c>
      <c r="AY159" s="149" t="s">
        <v>139</v>
      </c>
    </row>
    <row r="160" spans="2:65" s="12" customFormat="1">
      <c r="B160" s="147"/>
      <c r="D160" s="148" t="s">
        <v>147</v>
      </c>
      <c r="E160" s="149" t="s">
        <v>1</v>
      </c>
      <c r="F160" s="150" t="s">
        <v>1249</v>
      </c>
      <c r="H160" s="151">
        <v>6</v>
      </c>
      <c r="L160" s="147"/>
      <c r="M160" s="152"/>
      <c r="T160" s="153"/>
      <c r="AT160" s="149" t="s">
        <v>147</v>
      </c>
      <c r="AU160" s="149" t="s">
        <v>158</v>
      </c>
      <c r="AV160" s="12" t="s">
        <v>88</v>
      </c>
      <c r="AW160" s="12" t="s">
        <v>34</v>
      </c>
      <c r="AX160" s="12" t="s">
        <v>78</v>
      </c>
      <c r="AY160" s="149" t="s">
        <v>139</v>
      </c>
    </row>
    <row r="161" spans="2:65" s="12" customFormat="1">
      <c r="B161" s="147"/>
      <c r="D161" s="148" t="s">
        <v>147</v>
      </c>
      <c r="E161" s="149" t="s">
        <v>1</v>
      </c>
      <c r="F161" s="150" t="s">
        <v>1250</v>
      </c>
      <c r="H161" s="151">
        <v>10</v>
      </c>
      <c r="L161" s="147"/>
      <c r="M161" s="152"/>
      <c r="T161" s="153"/>
      <c r="AT161" s="149" t="s">
        <v>147</v>
      </c>
      <c r="AU161" s="149" t="s">
        <v>158</v>
      </c>
      <c r="AV161" s="12" t="s">
        <v>88</v>
      </c>
      <c r="AW161" s="12" t="s">
        <v>34</v>
      </c>
      <c r="AX161" s="12" t="s">
        <v>78</v>
      </c>
      <c r="AY161" s="149" t="s">
        <v>139</v>
      </c>
    </row>
    <row r="162" spans="2:65" s="12" customFormat="1">
      <c r="B162" s="147"/>
      <c r="D162" s="148" t="s">
        <v>147</v>
      </c>
      <c r="E162" s="149" t="s">
        <v>1</v>
      </c>
      <c r="F162" s="150" t="s">
        <v>1251</v>
      </c>
      <c r="H162" s="151">
        <v>8</v>
      </c>
      <c r="L162" s="147"/>
      <c r="M162" s="152"/>
      <c r="T162" s="153"/>
      <c r="AT162" s="149" t="s">
        <v>147</v>
      </c>
      <c r="AU162" s="149" t="s">
        <v>158</v>
      </c>
      <c r="AV162" s="12" t="s">
        <v>88</v>
      </c>
      <c r="AW162" s="12" t="s">
        <v>34</v>
      </c>
      <c r="AX162" s="12" t="s">
        <v>78</v>
      </c>
      <c r="AY162" s="149" t="s">
        <v>139</v>
      </c>
    </row>
    <row r="163" spans="2:65" s="12" customFormat="1">
      <c r="B163" s="147"/>
      <c r="D163" s="148" t="s">
        <v>147</v>
      </c>
      <c r="E163" s="149" t="s">
        <v>1</v>
      </c>
      <c r="F163" s="150" t="s">
        <v>1252</v>
      </c>
      <c r="H163" s="151">
        <v>6</v>
      </c>
      <c r="L163" s="147"/>
      <c r="M163" s="152"/>
      <c r="T163" s="153"/>
      <c r="AT163" s="149" t="s">
        <v>147</v>
      </c>
      <c r="AU163" s="149" t="s">
        <v>158</v>
      </c>
      <c r="AV163" s="12" t="s">
        <v>88</v>
      </c>
      <c r="AW163" s="12" t="s">
        <v>34</v>
      </c>
      <c r="AX163" s="12" t="s">
        <v>78</v>
      </c>
      <c r="AY163" s="149" t="s">
        <v>139</v>
      </c>
    </row>
    <row r="164" spans="2:65" s="12" customFormat="1">
      <c r="B164" s="147"/>
      <c r="D164" s="148" t="s">
        <v>147</v>
      </c>
      <c r="E164" s="149" t="s">
        <v>1</v>
      </c>
      <c r="F164" s="150" t="s">
        <v>1253</v>
      </c>
      <c r="H164" s="151">
        <v>8</v>
      </c>
      <c r="L164" s="147"/>
      <c r="M164" s="152"/>
      <c r="T164" s="153"/>
      <c r="AT164" s="149" t="s">
        <v>147</v>
      </c>
      <c r="AU164" s="149" t="s">
        <v>158</v>
      </c>
      <c r="AV164" s="12" t="s">
        <v>88</v>
      </c>
      <c r="AW164" s="12" t="s">
        <v>34</v>
      </c>
      <c r="AX164" s="12" t="s">
        <v>78</v>
      </c>
      <c r="AY164" s="149" t="s">
        <v>139</v>
      </c>
    </row>
    <row r="165" spans="2:65" s="12" customFormat="1">
      <c r="B165" s="147"/>
      <c r="D165" s="148" t="s">
        <v>147</v>
      </c>
      <c r="E165" s="149" t="s">
        <v>1</v>
      </c>
      <c r="F165" s="150" t="s">
        <v>1254</v>
      </c>
      <c r="H165" s="151">
        <v>4</v>
      </c>
      <c r="L165" s="147"/>
      <c r="M165" s="152"/>
      <c r="T165" s="153"/>
      <c r="AT165" s="149" t="s">
        <v>147</v>
      </c>
      <c r="AU165" s="149" t="s">
        <v>158</v>
      </c>
      <c r="AV165" s="12" t="s">
        <v>88</v>
      </c>
      <c r="AW165" s="12" t="s">
        <v>34</v>
      </c>
      <c r="AX165" s="12" t="s">
        <v>78</v>
      </c>
      <c r="AY165" s="149" t="s">
        <v>139</v>
      </c>
    </row>
    <row r="166" spans="2:65" s="13" customFormat="1">
      <c r="B166" s="154"/>
      <c r="D166" s="148" t="s">
        <v>147</v>
      </c>
      <c r="E166" s="155" t="s">
        <v>1</v>
      </c>
      <c r="F166" s="156" t="s">
        <v>151</v>
      </c>
      <c r="H166" s="157">
        <v>48</v>
      </c>
      <c r="L166" s="154"/>
      <c r="M166" s="158"/>
      <c r="T166" s="159"/>
      <c r="AT166" s="155" t="s">
        <v>147</v>
      </c>
      <c r="AU166" s="155" t="s">
        <v>158</v>
      </c>
      <c r="AV166" s="13" t="s">
        <v>145</v>
      </c>
      <c r="AW166" s="13" t="s">
        <v>34</v>
      </c>
      <c r="AX166" s="13" t="s">
        <v>86</v>
      </c>
      <c r="AY166" s="155" t="s">
        <v>139</v>
      </c>
    </row>
    <row r="167" spans="2:65" s="1" customFormat="1" ht="24.25" customHeight="1">
      <c r="B167" s="133"/>
      <c r="C167" s="134" t="s">
        <v>173</v>
      </c>
      <c r="D167" s="134" t="s">
        <v>141</v>
      </c>
      <c r="E167" s="135" t="s">
        <v>1255</v>
      </c>
      <c r="F167" s="136" t="s">
        <v>1256</v>
      </c>
      <c r="G167" s="137" t="s">
        <v>388</v>
      </c>
      <c r="H167" s="138">
        <v>8</v>
      </c>
      <c r="I167" s="139"/>
      <c r="J167" s="139">
        <f>ROUND(I167*H167,2)</f>
        <v>0</v>
      </c>
      <c r="K167" s="140"/>
      <c r="L167" s="29"/>
      <c r="M167" s="141" t="s">
        <v>1</v>
      </c>
      <c r="N167" s="142" t="s">
        <v>43</v>
      </c>
      <c r="O167" s="143">
        <v>1.2829999999999999</v>
      </c>
      <c r="P167" s="143">
        <f>O167*H167</f>
        <v>10.263999999999999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145</v>
      </c>
      <c r="AT167" s="145" t="s">
        <v>141</v>
      </c>
      <c r="AU167" s="145" t="s">
        <v>158</v>
      </c>
      <c r="AY167" s="17" t="s">
        <v>139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86</v>
      </c>
      <c r="BK167" s="146">
        <f>ROUND(I167*H167,2)</f>
        <v>0</v>
      </c>
      <c r="BL167" s="17" t="s">
        <v>145</v>
      </c>
      <c r="BM167" s="145" t="s">
        <v>1257</v>
      </c>
    </row>
    <row r="168" spans="2:65" s="11" customFormat="1" ht="20.9" customHeight="1">
      <c r="B168" s="122"/>
      <c r="D168" s="123" t="s">
        <v>77</v>
      </c>
      <c r="E168" s="131" t="s">
        <v>803</v>
      </c>
      <c r="F168" s="131" t="s">
        <v>1258</v>
      </c>
      <c r="J168" s="132">
        <f>BK168</f>
        <v>0</v>
      </c>
      <c r="L168" s="122"/>
      <c r="M168" s="126"/>
      <c r="P168" s="127">
        <f>SUM(P169:P175)</f>
        <v>0</v>
      </c>
      <c r="R168" s="127">
        <f>SUM(R169:R175)</f>
        <v>1.3</v>
      </c>
      <c r="T168" s="128">
        <f>SUM(T169:T175)</f>
        <v>0</v>
      </c>
      <c r="AR168" s="123" t="s">
        <v>86</v>
      </c>
      <c r="AT168" s="129" t="s">
        <v>77</v>
      </c>
      <c r="AU168" s="129" t="s">
        <v>88</v>
      </c>
      <c r="AY168" s="123" t="s">
        <v>139</v>
      </c>
      <c r="BK168" s="130">
        <f>SUM(BK169:BK175)</f>
        <v>0</v>
      </c>
    </row>
    <row r="169" spans="2:65" s="1" customFormat="1" ht="16.5" customHeight="1">
      <c r="B169" s="133"/>
      <c r="C169" s="171" t="s">
        <v>178</v>
      </c>
      <c r="D169" s="171" t="s">
        <v>278</v>
      </c>
      <c r="E169" s="172" t="s">
        <v>1259</v>
      </c>
      <c r="F169" s="173" t="s">
        <v>1260</v>
      </c>
      <c r="G169" s="174" t="s">
        <v>388</v>
      </c>
      <c r="H169" s="175">
        <v>1</v>
      </c>
      <c r="I169" s="176"/>
      <c r="J169" s="176">
        <f t="shared" ref="J169:J175" si="0">ROUND(I169*H169,2)</f>
        <v>0</v>
      </c>
      <c r="K169" s="177"/>
      <c r="L169" s="178"/>
      <c r="M169" s="179" t="s">
        <v>1</v>
      </c>
      <c r="N169" s="180" t="s">
        <v>43</v>
      </c>
      <c r="O169" s="143">
        <v>0</v>
      </c>
      <c r="P169" s="143">
        <f t="shared" ref="P169:P175" si="1">O169*H169</f>
        <v>0</v>
      </c>
      <c r="Q169" s="143">
        <v>0.2</v>
      </c>
      <c r="R169" s="143">
        <f t="shared" ref="R169:R175" si="2">Q169*H169</f>
        <v>0.2</v>
      </c>
      <c r="S169" s="143">
        <v>0</v>
      </c>
      <c r="T169" s="144">
        <f t="shared" ref="T169:T175" si="3">S169*H169</f>
        <v>0</v>
      </c>
      <c r="AR169" s="145" t="s">
        <v>183</v>
      </c>
      <c r="AT169" s="145" t="s">
        <v>278</v>
      </c>
      <c r="AU169" s="145" t="s">
        <v>158</v>
      </c>
      <c r="AY169" s="17" t="s">
        <v>139</v>
      </c>
      <c r="BE169" s="146">
        <f t="shared" ref="BE169:BE175" si="4">IF(N169="základní",J169,0)</f>
        <v>0</v>
      </c>
      <c r="BF169" s="146">
        <f t="shared" ref="BF169:BF175" si="5">IF(N169="snížená",J169,0)</f>
        <v>0</v>
      </c>
      <c r="BG169" s="146">
        <f t="shared" ref="BG169:BG175" si="6">IF(N169="zákl. přenesená",J169,0)</f>
        <v>0</v>
      </c>
      <c r="BH169" s="146">
        <f t="shared" ref="BH169:BH175" si="7">IF(N169="sníž. přenesená",J169,0)</f>
        <v>0</v>
      </c>
      <c r="BI169" s="146">
        <f t="shared" ref="BI169:BI175" si="8">IF(N169="nulová",J169,0)</f>
        <v>0</v>
      </c>
      <c r="BJ169" s="17" t="s">
        <v>86</v>
      </c>
      <c r="BK169" s="146">
        <f t="shared" ref="BK169:BK175" si="9">ROUND(I169*H169,2)</f>
        <v>0</v>
      </c>
      <c r="BL169" s="17" t="s">
        <v>145</v>
      </c>
      <c r="BM169" s="145" t="s">
        <v>1261</v>
      </c>
    </row>
    <row r="170" spans="2:65" s="1" customFormat="1" ht="16.5" customHeight="1">
      <c r="B170" s="133"/>
      <c r="C170" s="171" t="s">
        <v>183</v>
      </c>
      <c r="D170" s="171" t="s">
        <v>278</v>
      </c>
      <c r="E170" s="172" t="s">
        <v>1262</v>
      </c>
      <c r="F170" s="173" t="s">
        <v>1263</v>
      </c>
      <c r="G170" s="174" t="s">
        <v>388</v>
      </c>
      <c r="H170" s="175">
        <v>1</v>
      </c>
      <c r="I170" s="176"/>
      <c r="J170" s="176">
        <f t="shared" si="0"/>
        <v>0</v>
      </c>
      <c r="K170" s="177"/>
      <c r="L170" s="178"/>
      <c r="M170" s="179" t="s">
        <v>1</v>
      </c>
      <c r="N170" s="180" t="s">
        <v>43</v>
      </c>
      <c r="O170" s="143">
        <v>0</v>
      </c>
      <c r="P170" s="143">
        <f t="shared" si="1"/>
        <v>0</v>
      </c>
      <c r="Q170" s="143">
        <v>0.2</v>
      </c>
      <c r="R170" s="143">
        <f t="shared" si="2"/>
        <v>0.2</v>
      </c>
      <c r="S170" s="143">
        <v>0</v>
      </c>
      <c r="T170" s="144">
        <f t="shared" si="3"/>
        <v>0</v>
      </c>
      <c r="AR170" s="145" t="s">
        <v>183</v>
      </c>
      <c r="AT170" s="145" t="s">
        <v>278</v>
      </c>
      <c r="AU170" s="145" t="s">
        <v>158</v>
      </c>
      <c r="AY170" s="17" t="s">
        <v>139</v>
      </c>
      <c r="BE170" s="146">
        <f t="shared" si="4"/>
        <v>0</v>
      </c>
      <c r="BF170" s="146">
        <f t="shared" si="5"/>
        <v>0</v>
      </c>
      <c r="BG170" s="146">
        <f t="shared" si="6"/>
        <v>0</v>
      </c>
      <c r="BH170" s="146">
        <f t="shared" si="7"/>
        <v>0</v>
      </c>
      <c r="BI170" s="146">
        <f t="shared" si="8"/>
        <v>0</v>
      </c>
      <c r="BJ170" s="17" t="s">
        <v>86</v>
      </c>
      <c r="BK170" s="146">
        <f t="shared" si="9"/>
        <v>0</v>
      </c>
      <c r="BL170" s="17" t="s">
        <v>145</v>
      </c>
      <c r="BM170" s="145" t="s">
        <v>1264</v>
      </c>
    </row>
    <row r="171" spans="2:65" s="1" customFormat="1" ht="16.5" customHeight="1">
      <c r="B171" s="133"/>
      <c r="C171" s="171" t="s">
        <v>188</v>
      </c>
      <c r="D171" s="171" t="s">
        <v>278</v>
      </c>
      <c r="E171" s="172" t="s">
        <v>1265</v>
      </c>
      <c r="F171" s="173" t="s">
        <v>1266</v>
      </c>
      <c r="G171" s="174" t="s">
        <v>388</v>
      </c>
      <c r="H171" s="175">
        <v>1</v>
      </c>
      <c r="I171" s="176"/>
      <c r="J171" s="176">
        <f t="shared" si="0"/>
        <v>0</v>
      </c>
      <c r="K171" s="177"/>
      <c r="L171" s="178"/>
      <c r="M171" s="179" t="s">
        <v>1</v>
      </c>
      <c r="N171" s="180" t="s">
        <v>43</v>
      </c>
      <c r="O171" s="143">
        <v>0</v>
      </c>
      <c r="P171" s="143">
        <f t="shared" si="1"/>
        <v>0</v>
      </c>
      <c r="Q171" s="143">
        <v>0.2</v>
      </c>
      <c r="R171" s="143">
        <f t="shared" si="2"/>
        <v>0.2</v>
      </c>
      <c r="S171" s="143">
        <v>0</v>
      </c>
      <c r="T171" s="144">
        <f t="shared" si="3"/>
        <v>0</v>
      </c>
      <c r="AR171" s="145" t="s">
        <v>183</v>
      </c>
      <c r="AT171" s="145" t="s">
        <v>278</v>
      </c>
      <c r="AU171" s="145" t="s">
        <v>158</v>
      </c>
      <c r="AY171" s="17" t="s">
        <v>139</v>
      </c>
      <c r="BE171" s="146">
        <f t="shared" si="4"/>
        <v>0</v>
      </c>
      <c r="BF171" s="146">
        <f t="shared" si="5"/>
        <v>0</v>
      </c>
      <c r="BG171" s="146">
        <f t="shared" si="6"/>
        <v>0</v>
      </c>
      <c r="BH171" s="146">
        <f t="shared" si="7"/>
        <v>0</v>
      </c>
      <c r="BI171" s="146">
        <f t="shared" si="8"/>
        <v>0</v>
      </c>
      <c r="BJ171" s="17" t="s">
        <v>86</v>
      </c>
      <c r="BK171" s="146">
        <f t="shared" si="9"/>
        <v>0</v>
      </c>
      <c r="BL171" s="17" t="s">
        <v>145</v>
      </c>
      <c r="BM171" s="145" t="s">
        <v>1267</v>
      </c>
    </row>
    <row r="172" spans="2:65" s="1" customFormat="1" ht="16.5" customHeight="1">
      <c r="B172" s="133"/>
      <c r="C172" s="171" t="s">
        <v>193</v>
      </c>
      <c r="D172" s="171" t="s">
        <v>278</v>
      </c>
      <c r="E172" s="172" t="s">
        <v>1268</v>
      </c>
      <c r="F172" s="173" t="s">
        <v>1269</v>
      </c>
      <c r="G172" s="174" t="s">
        <v>388</v>
      </c>
      <c r="H172" s="175">
        <v>1</v>
      </c>
      <c r="I172" s="176"/>
      <c r="J172" s="176">
        <f t="shared" si="0"/>
        <v>0</v>
      </c>
      <c r="K172" s="177"/>
      <c r="L172" s="178"/>
      <c r="M172" s="179" t="s">
        <v>1</v>
      </c>
      <c r="N172" s="180" t="s">
        <v>43</v>
      </c>
      <c r="O172" s="143">
        <v>0</v>
      </c>
      <c r="P172" s="143">
        <f t="shared" si="1"/>
        <v>0</v>
      </c>
      <c r="Q172" s="143">
        <v>0.2</v>
      </c>
      <c r="R172" s="143">
        <f t="shared" si="2"/>
        <v>0.2</v>
      </c>
      <c r="S172" s="143">
        <v>0</v>
      </c>
      <c r="T172" s="144">
        <f t="shared" si="3"/>
        <v>0</v>
      </c>
      <c r="AR172" s="145" t="s">
        <v>183</v>
      </c>
      <c r="AT172" s="145" t="s">
        <v>278</v>
      </c>
      <c r="AU172" s="145" t="s">
        <v>158</v>
      </c>
      <c r="AY172" s="17" t="s">
        <v>139</v>
      </c>
      <c r="BE172" s="146">
        <f t="shared" si="4"/>
        <v>0</v>
      </c>
      <c r="BF172" s="146">
        <f t="shared" si="5"/>
        <v>0</v>
      </c>
      <c r="BG172" s="146">
        <f t="shared" si="6"/>
        <v>0</v>
      </c>
      <c r="BH172" s="146">
        <f t="shared" si="7"/>
        <v>0</v>
      </c>
      <c r="BI172" s="146">
        <f t="shared" si="8"/>
        <v>0</v>
      </c>
      <c r="BJ172" s="17" t="s">
        <v>86</v>
      </c>
      <c r="BK172" s="146">
        <f t="shared" si="9"/>
        <v>0</v>
      </c>
      <c r="BL172" s="17" t="s">
        <v>145</v>
      </c>
      <c r="BM172" s="145" t="s">
        <v>1270</v>
      </c>
    </row>
    <row r="173" spans="2:65" s="1" customFormat="1" ht="16.5" customHeight="1">
      <c r="B173" s="133"/>
      <c r="C173" s="171" t="s">
        <v>199</v>
      </c>
      <c r="D173" s="171" t="s">
        <v>278</v>
      </c>
      <c r="E173" s="172" t="s">
        <v>1271</v>
      </c>
      <c r="F173" s="173" t="s">
        <v>1272</v>
      </c>
      <c r="G173" s="174" t="s">
        <v>388</v>
      </c>
      <c r="H173" s="175">
        <v>1</v>
      </c>
      <c r="I173" s="176"/>
      <c r="J173" s="176">
        <f t="shared" si="0"/>
        <v>0</v>
      </c>
      <c r="K173" s="177"/>
      <c r="L173" s="178"/>
      <c r="M173" s="179" t="s">
        <v>1</v>
      </c>
      <c r="N173" s="180" t="s">
        <v>43</v>
      </c>
      <c r="O173" s="143">
        <v>0</v>
      </c>
      <c r="P173" s="143">
        <f t="shared" si="1"/>
        <v>0</v>
      </c>
      <c r="Q173" s="143">
        <v>0.2</v>
      </c>
      <c r="R173" s="143">
        <f t="shared" si="2"/>
        <v>0.2</v>
      </c>
      <c r="S173" s="143">
        <v>0</v>
      </c>
      <c r="T173" s="144">
        <f t="shared" si="3"/>
        <v>0</v>
      </c>
      <c r="AR173" s="145" t="s">
        <v>183</v>
      </c>
      <c r="AT173" s="145" t="s">
        <v>278</v>
      </c>
      <c r="AU173" s="145" t="s">
        <v>158</v>
      </c>
      <c r="AY173" s="17" t="s">
        <v>139</v>
      </c>
      <c r="BE173" s="146">
        <f t="shared" si="4"/>
        <v>0</v>
      </c>
      <c r="BF173" s="146">
        <f t="shared" si="5"/>
        <v>0</v>
      </c>
      <c r="BG173" s="146">
        <f t="shared" si="6"/>
        <v>0</v>
      </c>
      <c r="BH173" s="146">
        <f t="shared" si="7"/>
        <v>0</v>
      </c>
      <c r="BI173" s="146">
        <f t="shared" si="8"/>
        <v>0</v>
      </c>
      <c r="BJ173" s="17" t="s">
        <v>86</v>
      </c>
      <c r="BK173" s="146">
        <f t="shared" si="9"/>
        <v>0</v>
      </c>
      <c r="BL173" s="17" t="s">
        <v>145</v>
      </c>
      <c r="BM173" s="145" t="s">
        <v>1273</v>
      </c>
    </row>
    <row r="174" spans="2:65" s="1" customFormat="1" ht="16.5" customHeight="1">
      <c r="B174" s="133"/>
      <c r="C174" s="171" t="s">
        <v>204</v>
      </c>
      <c r="D174" s="171" t="s">
        <v>278</v>
      </c>
      <c r="E174" s="172" t="s">
        <v>1274</v>
      </c>
      <c r="F174" s="173" t="s">
        <v>1275</v>
      </c>
      <c r="G174" s="174" t="s">
        <v>388</v>
      </c>
      <c r="H174" s="175">
        <v>2</v>
      </c>
      <c r="I174" s="176"/>
      <c r="J174" s="176">
        <f t="shared" si="0"/>
        <v>0</v>
      </c>
      <c r="K174" s="177"/>
      <c r="L174" s="178"/>
      <c r="M174" s="179" t="s">
        <v>1</v>
      </c>
      <c r="N174" s="180" t="s">
        <v>43</v>
      </c>
      <c r="O174" s="143">
        <v>0</v>
      </c>
      <c r="P174" s="143">
        <f t="shared" si="1"/>
        <v>0</v>
      </c>
      <c r="Q174" s="143">
        <v>0.1</v>
      </c>
      <c r="R174" s="143">
        <f t="shared" si="2"/>
        <v>0.2</v>
      </c>
      <c r="S174" s="143">
        <v>0</v>
      </c>
      <c r="T174" s="144">
        <f t="shared" si="3"/>
        <v>0</v>
      </c>
      <c r="AR174" s="145" t="s">
        <v>183</v>
      </c>
      <c r="AT174" s="145" t="s">
        <v>278</v>
      </c>
      <c r="AU174" s="145" t="s">
        <v>158</v>
      </c>
      <c r="AY174" s="17" t="s">
        <v>139</v>
      </c>
      <c r="BE174" s="146">
        <f t="shared" si="4"/>
        <v>0</v>
      </c>
      <c r="BF174" s="146">
        <f t="shared" si="5"/>
        <v>0</v>
      </c>
      <c r="BG174" s="146">
        <f t="shared" si="6"/>
        <v>0</v>
      </c>
      <c r="BH174" s="146">
        <f t="shared" si="7"/>
        <v>0</v>
      </c>
      <c r="BI174" s="146">
        <f t="shared" si="8"/>
        <v>0</v>
      </c>
      <c r="BJ174" s="17" t="s">
        <v>86</v>
      </c>
      <c r="BK174" s="146">
        <f t="shared" si="9"/>
        <v>0</v>
      </c>
      <c r="BL174" s="17" t="s">
        <v>145</v>
      </c>
      <c r="BM174" s="145" t="s">
        <v>1276</v>
      </c>
    </row>
    <row r="175" spans="2:65" s="1" customFormat="1" ht="16.5" customHeight="1">
      <c r="B175" s="133"/>
      <c r="C175" s="171" t="s">
        <v>209</v>
      </c>
      <c r="D175" s="171" t="s">
        <v>278</v>
      </c>
      <c r="E175" s="172" t="s">
        <v>1277</v>
      </c>
      <c r="F175" s="173" t="s">
        <v>1278</v>
      </c>
      <c r="G175" s="174" t="s">
        <v>388</v>
      </c>
      <c r="H175" s="175">
        <v>1</v>
      </c>
      <c r="I175" s="176"/>
      <c r="J175" s="176">
        <f t="shared" si="0"/>
        <v>0</v>
      </c>
      <c r="K175" s="177"/>
      <c r="L175" s="178"/>
      <c r="M175" s="179" t="s">
        <v>1</v>
      </c>
      <c r="N175" s="180" t="s">
        <v>43</v>
      </c>
      <c r="O175" s="143">
        <v>0</v>
      </c>
      <c r="P175" s="143">
        <f t="shared" si="1"/>
        <v>0</v>
      </c>
      <c r="Q175" s="143">
        <v>0.1</v>
      </c>
      <c r="R175" s="143">
        <f t="shared" si="2"/>
        <v>0.1</v>
      </c>
      <c r="S175" s="143">
        <v>0</v>
      </c>
      <c r="T175" s="144">
        <f t="shared" si="3"/>
        <v>0</v>
      </c>
      <c r="AR175" s="145" t="s">
        <v>183</v>
      </c>
      <c r="AT175" s="145" t="s">
        <v>278</v>
      </c>
      <c r="AU175" s="145" t="s">
        <v>158</v>
      </c>
      <c r="AY175" s="17" t="s">
        <v>139</v>
      </c>
      <c r="BE175" s="146">
        <f t="shared" si="4"/>
        <v>0</v>
      </c>
      <c r="BF175" s="146">
        <f t="shared" si="5"/>
        <v>0</v>
      </c>
      <c r="BG175" s="146">
        <f t="shared" si="6"/>
        <v>0</v>
      </c>
      <c r="BH175" s="146">
        <f t="shared" si="7"/>
        <v>0</v>
      </c>
      <c r="BI175" s="146">
        <f t="shared" si="8"/>
        <v>0</v>
      </c>
      <c r="BJ175" s="17" t="s">
        <v>86</v>
      </c>
      <c r="BK175" s="146">
        <f t="shared" si="9"/>
        <v>0</v>
      </c>
      <c r="BL175" s="17" t="s">
        <v>145</v>
      </c>
      <c r="BM175" s="145" t="s">
        <v>1279</v>
      </c>
    </row>
    <row r="176" spans="2:65" s="11" customFormat="1" ht="22.9" customHeight="1">
      <c r="B176" s="122"/>
      <c r="D176" s="123" t="s">
        <v>77</v>
      </c>
      <c r="E176" s="131" t="s">
        <v>841</v>
      </c>
      <c r="F176" s="131" t="s">
        <v>1280</v>
      </c>
      <c r="J176" s="132">
        <f>BK176</f>
        <v>0</v>
      </c>
      <c r="L176" s="122"/>
      <c r="M176" s="126"/>
      <c r="P176" s="127">
        <f>P177+P222</f>
        <v>97.679811000000001</v>
      </c>
      <c r="R176" s="127">
        <f>R177+R222</f>
        <v>25.819890910000005</v>
      </c>
      <c r="T176" s="128">
        <f>T177+T222</f>
        <v>0</v>
      </c>
      <c r="AR176" s="123" t="s">
        <v>86</v>
      </c>
      <c r="AT176" s="129" t="s">
        <v>77</v>
      </c>
      <c r="AU176" s="129" t="s">
        <v>86</v>
      </c>
      <c r="AY176" s="123" t="s">
        <v>139</v>
      </c>
      <c r="BK176" s="130">
        <f>BK177+BK222</f>
        <v>0</v>
      </c>
    </row>
    <row r="177" spans="2:65" s="11" customFormat="1" ht="20.9" customHeight="1">
      <c r="B177" s="122"/>
      <c r="D177" s="123" t="s">
        <v>77</v>
      </c>
      <c r="E177" s="131" t="s">
        <v>843</v>
      </c>
      <c r="F177" s="131" t="s">
        <v>1213</v>
      </c>
      <c r="J177" s="132">
        <f>BK177</f>
        <v>0</v>
      </c>
      <c r="L177" s="122"/>
      <c r="M177" s="126"/>
      <c r="P177" s="127">
        <f>SUM(P178:P221)</f>
        <v>97.679811000000001</v>
      </c>
      <c r="R177" s="127">
        <f>SUM(R178:R221)</f>
        <v>24.819890910000005</v>
      </c>
      <c r="T177" s="128">
        <f>SUM(T178:T221)</f>
        <v>0</v>
      </c>
      <c r="AR177" s="123" t="s">
        <v>86</v>
      </c>
      <c r="AT177" s="129" t="s">
        <v>77</v>
      </c>
      <c r="AU177" s="129" t="s">
        <v>88</v>
      </c>
      <c r="AY177" s="123" t="s">
        <v>139</v>
      </c>
      <c r="BK177" s="130">
        <f>SUM(BK178:BK221)</f>
        <v>0</v>
      </c>
    </row>
    <row r="178" spans="2:65" s="1" customFormat="1" ht="49.15" customHeight="1">
      <c r="B178" s="133"/>
      <c r="C178" s="134" t="s">
        <v>213</v>
      </c>
      <c r="D178" s="134" t="s">
        <v>141</v>
      </c>
      <c r="E178" s="135" t="s">
        <v>1214</v>
      </c>
      <c r="F178" s="136" t="s">
        <v>1215</v>
      </c>
      <c r="G178" s="137" t="s">
        <v>154</v>
      </c>
      <c r="H178" s="138">
        <v>1.0940000000000001</v>
      </c>
      <c r="I178" s="139"/>
      <c r="J178" s="139">
        <f>ROUND(I178*H178,2)</f>
        <v>0</v>
      </c>
      <c r="K178" s="140"/>
      <c r="L178" s="29"/>
      <c r="M178" s="141" t="s">
        <v>1</v>
      </c>
      <c r="N178" s="142" t="s">
        <v>43</v>
      </c>
      <c r="O178" s="143">
        <v>4.9649999999999999</v>
      </c>
      <c r="P178" s="143">
        <f>O178*H178</f>
        <v>5.4317099999999998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145</v>
      </c>
      <c r="AT178" s="145" t="s">
        <v>141</v>
      </c>
      <c r="AU178" s="145" t="s">
        <v>158</v>
      </c>
      <c r="AY178" s="17" t="s">
        <v>139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86</v>
      </c>
      <c r="BK178" s="146">
        <f>ROUND(I178*H178,2)</f>
        <v>0</v>
      </c>
      <c r="BL178" s="17" t="s">
        <v>145</v>
      </c>
      <c r="BM178" s="145" t="s">
        <v>1281</v>
      </c>
    </row>
    <row r="179" spans="2:65" s="12" customFormat="1" ht="20">
      <c r="B179" s="147"/>
      <c r="D179" s="148" t="s">
        <v>147</v>
      </c>
      <c r="E179" s="149" t="s">
        <v>1</v>
      </c>
      <c r="F179" s="150" t="s">
        <v>1492</v>
      </c>
      <c r="H179" s="151">
        <v>1.2769999999999999</v>
      </c>
      <c r="L179" s="147"/>
      <c r="M179" s="152"/>
      <c r="T179" s="153"/>
      <c r="AT179" s="149" t="s">
        <v>147</v>
      </c>
      <c r="AU179" s="149" t="s">
        <v>158</v>
      </c>
      <c r="AV179" s="12" t="s">
        <v>88</v>
      </c>
      <c r="AW179" s="12" t="s">
        <v>34</v>
      </c>
      <c r="AX179" s="12" t="s">
        <v>78</v>
      </c>
      <c r="AY179" s="149" t="s">
        <v>139</v>
      </c>
    </row>
    <row r="180" spans="2:65" s="12" customFormat="1">
      <c r="B180" s="147"/>
      <c r="D180" s="148" t="s">
        <v>147</v>
      </c>
      <c r="E180" s="149" t="s">
        <v>1</v>
      </c>
      <c r="F180" s="150" t="s">
        <v>1485</v>
      </c>
      <c r="H180" s="151">
        <v>0.15</v>
      </c>
      <c r="L180" s="147"/>
      <c r="M180" s="152"/>
      <c r="T180" s="153"/>
      <c r="AT180" s="149" t="s">
        <v>147</v>
      </c>
      <c r="AU180" s="149" t="s">
        <v>158</v>
      </c>
      <c r="AV180" s="12" t="s">
        <v>88</v>
      </c>
      <c r="AW180" s="12" t="s">
        <v>34</v>
      </c>
      <c r="AX180" s="12" t="s">
        <v>78</v>
      </c>
      <c r="AY180" s="149" t="s">
        <v>139</v>
      </c>
    </row>
    <row r="181" spans="2:65" s="13" customFormat="1">
      <c r="B181" s="154"/>
      <c r="D181" s="148" t="s">
        <v>147</v>
      </c>
      <c r="E181" s="155" t="s">
        <v>1</v>
      </c>
      <c r="F181" s="156" t="s">
        <v>151</v>
      </c>
      <c r="H181" s="157">
        <v>1.427</v>
      </c>
      <c r="L181" s="154"/>
      <c r="M181" s="158"/>
      <c r="T181" s="159"/>
      <c r="AT181" s="155" t="s">
        <v>147</v>
      </c>
      <c r="AU181" s="155" t="s">
        <v>158</v>
      </c>
      <c r="AV181" s="13" t="s">
        <v>145</v>
      </c>
      <c r="AW181" s="13" t="s">
        <v>34</v>
      </c>
      <c r="AX181" s="13" t="s">
        <v>86</v>
      </c>
      <c r="AY181" s="155" t="s">
        <v>139</v>
      </c>
    </row>
    <row r="182" spans="2:65" s="1" customFormat="1" ht="44.25" customHeight="1">
      <c r="B182" s="133"/>
      <c r="C182" s="134" t="s">
        <v>8</v>
      </c>
      <c r="D182" s="134" t="s">
        <v>141</v>
      </c>
      <c r="E182" s="135" t="s">
        <v>1282</v>
      </c>
      <c r="F182" s="136" t="s">
        <v>1283</v>
      </c>
      <c r="G182" s="137" t="s">
        <v>154</v>
      </c>
      <c r="H182" s="138">
        <v>5.2249999999999996</v>
      </c>
      <c r="I182" s="139"/>
      <c r="J182" s="139">
        <f>ROUND(I182*H182,2)</f>
        <v>0</v>
      </c>
      <c r="K182" s="140"/>
      <c r="L182" s="29"/>
      <c r="M182" s="141" t="s">
        <v>1</v>
      </c>
      <c r="N182" s="142" t="s">
        <v>43</v>
      </c>
      <c r="O182" s="143">
        <v>6.1529999999999996</v>
      </c>
      <c r="P182" s="143">
        <f>O182*H182</f>
        <v>32.149424999999994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145</v>
      </c>
      <c r="AT182" s="145" t="s">
        <v>141</v>
      </c>
      <c r="AU182" s="145" t="s">
        <v>158</v>
      </c>
      <c r="AY182" s="17" t="s">
        <v>139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86</v>
      </c>
      <c r="BK182" s="146">
        <f>ROUND(I182*H182,2)</f>
        <v>0</v>
      </c>
      <c r="BL182" s="17" t="s">
        <v>145</v>
      </c>
      <c r="BM182" s="145" t="s">
        <v>1284</v>
      </c>
    </row>
    <row r="183" spans="2:65" s="12" customFormat="1" ht="20">
      <c r="B183" s="147"/>
      <c r="D183" s="148" t="s">
        <v>147</v>
      </c>
      <c r="E183" s="149" t="s">
        <v>1</v>
      </c>
      <c r="F183" s="150" t="s">
        <v>1285</v>
      </c>
      <c r="H183" s="151">
        <v>3.46</v>
      </c>
      <c r="L183" s="147"/>
      <c r="M183" s="152"/>
      <c r="T183" s="153"/>
      <c r="X183" s="151">
        <f>H178+H182</f>
        <v>6.319</v>
      </c>
      <c r="AT183" s="149" t="s">
        <v>147</v>
      </c>
      <c r="AU183" s="149" t="s">
        <v>158</v>
      </c>
      <c r="AV183" s="12" t="s">
        <v>88</v>
      </c>
      <c r="AW183" s="12" t="s">
        <v>34</v>
      </c>
      <c r="AX183" s="12" t="s">
        <v>78</v>
      </c>
      <c r="AY183" s="149" t="s">
        <v>139</v>
      </c>
    </row>
    <row r="184" spans="2:65" s="12" customFormat="1">
      <c r="B184" s="147"/>
      <c r="D184" s="148" t="s">
        <v>147</v>
      </c>
      <c r="E184" s="149" t="s">
        <v>1</v>
      </c>
      <c r="F184" s="150" t="s">
        <v>1286</v>
      </c>
      <c r="H184" s="151">
        <v>1.7649999999999999</v>
      </c>
      <c r="L184" s="147"/>
      <c r="M184" s="152"/>
      <c r="T184" s="153"/>
      <c r="AT184" s="149" t="s">
        <v>147</v>
      </c>
      <c r="AU184" s="149" t="s">
        <v>158</v>
      </c>
      <c r="AV184" s="12" t="s">
        <v>88</v>
      </c>
      <c r="AW184" s="12" t="s">
        <v>34</v>
      </c>
      <c r="AX184" s="12" t="s">
        <v>78</v>
      </c>
      <c r="AY184" s="149" t="s">
        <v>139</v>
      </c>
    </row>
    <row r="185" spans="2:65" s="13" customFormat="1">
      <c r="B185" s="154"/>
      <c r="D185" s="148" t="s">
        <v>147</v>
      </c>
      <c r="E185" s="155" t="s">
        <v>1</v>
      </c>
      <c r="F185" s="156" t="s">
        <v>151</v>
      </c>
      <c r="H185" s="157">
        <v>5.2249999999999996</v>
      </c>
      <c r="L185" s="154"/>
      <c r="M185" s="158"/>
      <c r="T185" s="159"/>
      <c r="AT185" s="155" t="s">
        <v>147</v>
      </c>
      <c r="AU185" s="155" t="s">
        <v>158</v>
      </c>
      <c r="AV185" s="13" t="s">
        <v>145</v>
      </c>
      <c r="AW185" s="13" t="s">
        <v>34</v>
      </c>
      <c r="AX185" s="13" t="s">
        <v>86</v>
      </c>
      <c r="AY185" s="155" t="s">
        <v>139</v>
      </c>
    </row>
    <row r="186" spans="2:65" s="1" customFormat="1" ht="62.65" customHeight="1">
      <c r="B186" s="133"/>
      <c r="C186" s="134" t="s">
        <v>221</v>
      </c>
      <c r="D186" s="134" t="s">
        <v>141</v>
      </c>
      <c r="E186" s="135" t="s">
        <v>179</v>
      </c>
      <c r="F186" s="136" t="s">
        <v>180</v>
      </c>
      <c r="G186" s="137" t="s">
        <v>154</v>
      </c>
      <c r="H186" s="138">
        <v>6.319</v>
      </c>
      <c r="I186" s="139"/>
      <c r="J186" s="139">
        <f>ROUND(I186*H186,2)</f>
        <v>0</v>
      </c>
      <c r="K186" s="140"/>
      <c r="L186" s="29"/>
      <c r="M186" s="141" t="s">
        <v>1</v>
      </c>
      <c r="N186" s="142" t="s">
        <v>43</v>
      </c>
      <c r="O186" s="143">
        <v>0.08</v>
      </c>
      <c r="P186" s="143">
        <f>O186*H186</f>
        <v>0.50551999999999997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145</v>
      </c>
      <c r="AT186" s="145" t="s">
        <v>141</v>
      </c>
      <c r="AU186" s="145" t="s">
        <v>158</v>
      </c>
      <c r="AY186" s="17" t="s">
        <v>139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86</v>
      </c>
      <c r="BK186" s="146">
        <f>ROUND(I186*H186,2)</f>
        <v>0</v>
      </c>
      <c r="BL186" s="17" t="s">
        <v>145</v>
      </c>
      <c r="BM186" s="145" t="s">
        <v>1287</v>
      </c>
    </row>
    <row r="187" spans="2:65" s="12" customFormat="1">
      <c r="B187" s="147"/>
      <c r="D187" s="148" t="s">
        <v>147</v>
      </c>
      <c r="E187" s="149" t="s">
        <v>1</v>
      </c>
      <c r="F187" s="150" t="s">
        <v>1288</v>
      </c>
      <c r="H187" s="151">
        <v>6.7590000000000003</v>
      </c>
      <c r="L187" s="147"/>
      <c r="M187" s="152"/>
      <c r="T187" s="153"/>
      <c r="AT187" s="149" t="s">
        <v>147</v>
      </c>
      <c r="AU187" s="149" t="s">
        <v>158</v>
      </c>
      <c r="AV187" s="12" t="s">
        <v>88</v>
      </c>
      <c r="AW187" s="12" t="s">
        <v>34</v>
      </c>
      <c r="AX187" s="12" t="s">
        <v>86</v>
      </c>
      <c r="AY187" s="149" t="s">
        <v>139</v>
      </c>
    </row>
    <row r="188" spans="2:65" s="1" customFormat="1" ht="37.9" customHeight="1">
      <c r="B188" s="133"/>
      <c r="C188" s="134" t="s">
        <v>300</v>
      </c>
      <c r="D188" s="134" t="s">
        <v>141</v>
      </c>
      <c r="E188" s="135" t="s">
        <v>1225</v>
      </c>
      <c r="F188" s="136" t="s">
        <v>1226</v>
      </c>
      <c r="G188" s="137" t="s">
        <v>154</v>
      </c>
      <c r="H188" s="138">
        <v>0.16500000000000001</v>
      </c>
      <c r="I188" s="139"/>
      <c r="J188" s="139">
        <f>ROUND(I188*H188,2)</f>
        <v>0</v>
      </c>
      <c r="K188" s="140"/>
      <c r="L188" s="29"/>
      <c r="M188" s="141" t="s">
        <v>1</v>
      </c>
      <c r="N188" s="142" t="s">
        <v>43</v>
      </c>
      <c r="O188" s="143">
        <v>1.0249999999999999</v>
      </c>
      <c r="P188" s="143">
        <f>O188*H188</f>
        <v>0.169125</v>
      </c>
      <c r="Q188" s="143">
        <v>2.16</v>
      </c>
      <c r="R188" s="143">
        <f>Q188*H188</f>
        <v>0.35640000000000005</v>
      </c>
      <c r="S188" s="143">
        <v>0</v>
      </c>
      <c r="T188" s="144">
        <f>S188*H188</f>
        <v>0</v>
      </c>
      <c r="AR188" s="145" t="s">
        <v>145</v>
      </c>
      <c r="AT188" s="145" t="s">
        <v>141</v>
      </c>
      <c r="AU188" s="145" t="s">
        <v>158</v>
      </c>
      <c r="AY188" s="17" t="s">
        <v>139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7" t="s">
        <v>86</v>
      </c>
      <c r="BK188" s="146">
        <f>ROUND(I188*H188,2)</f>
        <v>0</v>
      </c>
      <c r="BL188" s="17" t="s">
        <v>145</v>
      </c>
      <c r="BM188" s="145" t="s">
        <v>1289</v>
      </c>
    </row>
    <row r="189" spans="2:65" s="12" customFormat="1" ht="20">
      <c r="B189" s="147"/>
      <c r="D189" s="148" t="s">
        <v>147</v>
      </c>
      <c r="E189" s="149" t="s">
        <v>1</v>
      </c>
      <c r="F189" s="150" t="s">
        <v>1491</v>
      </c>
      <c r="H189" s="151">
        <v>0.13700000000000001</v>
      </c>
      <c r="L189" s="147"/>
      <c r="M189" s="152"/>
      <c r="T189" s="153"/>
      <c r="AT189" s="149" t="s">
        <v>147</v>
      </c>
      <c r="AU189" s="149" t="s">
        <v>158</v>
      </c>
      <c r="AV189" s="12" t="s">
        <v>88</v>
      </c>
      <c r="AW189" s="12" t="s">
        <v>34</v>
      </c>
      <c r="AX189" s="12" t="s">
        <v>78</v>
      </c>
      <c r="AY189" s="149" t="s">
        <v>139</v>
      </c>
    </row>
    <row r="190" spans="2:65" s="12" customFormat="1">
      <c r="B190" s="147"/>
      <c r="D190" s="148" t="s">
        <v>147</v>
      </c>
      <c r="E190" s="149" t="s">
        <v>1</v>
      </c>
      <c r="F190" s="150" t="s">
        <v>1486</v>
      </c>
      <c r="H190" s="151">
        <v>2.8000000000000001E-2</v>
      </c>
      <c r="L190" s="147"/>
      <c r="M190" s="152"/>
      <c r="T190" s="153"/>
      <c r="AT190" s="149" t="s">
        <v>147</v>
      </c>
      <c r="AU190" s="149" t="s">
        <v>158</v>
      </c>
      <c r="AV190" s="12" t="s">
        <v>88</v>
      </c>
      <c r="AW190" s="12" t="s">
        <v>34</v>
      </c>
      <c r="AX190" s="12" t="s">
        <v>78</v>
      </c>
      <c r="AY190" s="149" t="s">
        <v>139</v>
      </c>
    </row>
    <row r="191" spans="2:65" s="13" customFormat="1">
      <c r="B191" s="154"/>
      <c r="D191" s="148" t="s">
        <v>147</v>
      </c>
      <c r="E191" s="155" t="s">
        <v>1</v>
      </c>
      <c r="F191" s="156" t="s">
        <v>151</v>
      </c>
      <c r="H191" s="157">
        <f>SUM(H189:H190)</f>
        <v>0.16500000000000001</v>
      </c>
      <c r="L191" s="154"/>
      <c r="M191" s="158"/>
      <c r="T191" s="159"/>
      <c r="AT191" s="155" t="s">
        <v>147</v>
      </c>
      <c r="AU191" s="155" t="s">
        <v>158</v>
      </c>
      <c r="AV191" s="13" t="s">
        <v>145</v>
      </c>
      <c r="AW191" s="13" t="s">
        <v>34</v>
      </c>
      <c r="AX191" s="13" t="s">
        <v>86</v>
      </c>
      <c r="AY191" s="155" t="s">
        <v>139</v>
      </c>
    </row>
    <row r="192" spans="2:65" s="1" customFormat="1" ht="24.25" customHeight="1">
      <c r="B192" s="133"/>
      <c r="C192" s="134" t="s">
        <v>305</v>
      </c>
      <c r="D192" s="134" t="s">
        <v>141</v>
      </c>
      <c r="E192" s="135" t="s">
        <v>378</v>
      </c>
      <c r="F192" s="136" t="s">
        <v>379</v>
      </c>
      <c r="G192" s="137" t="s">
        <v>154</v>
      </c>
      <c r="H192" s="138">
        <v>3.1349999999999998</v>
      </c>
      <c r="I192" s="139"/>
      <c r="J192" s="139">
        <f>ROUND(I192*H192,2)</f>
        <v>0</v>
      </c>
      <c r="K192" s="140"/>
      <c r="L192" s="29"/>
      <c r="M192" s="141" t="s">
        <v>1</v>
      </c>
      <c r="N192" s="142" t="s">
        <v>43</v>
      </c>
      <c r="O192" s="143">
        <v>0.98499999999999999</v>
      </c>
      <c r="P192" s="143">
        <f>O192*H192</f>
        <v>3.0879749999999997</v>
      </c>
      <c r="Q192" s="143">
        <v>2.16</v>
      </c>
      <c r="R192" s="143">
        <f>Q192*H192</f>
        <v>6.7716000000000003</v>
      </c>
      <c r="S192" s="143">
        <v>0</v>
      </c>
      <c r="T192" s="144">
        <f>S192*H192</f>
        <v>0</v>
      </c>
      <c r="AR192" s="145" t="s">
        <v>145</v>
      </c>
      <c r="AT192" s="145" t="s">
        <v>141</v>
      </c>
      <c r="AU192" s="145" t="s">
        <v>158</v>
      </c>
      <c r="AY192" s="17" t="s">
        <v>139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86</v>
      </c>
      <c r="BK192" s="146">
        <f>ROUND(I192*H192,2)</f>
        <v>0</v>
      </c>
      <c r="BL192" s="17" t="s">
        <v>145</v>
      </c>
      <c r="BM192" s="145" t="s">
        <v>1290</v>
      </c>
    </row>
    <row r="193" spans="2:65" s="12" customFormat="1" ht="20">
      <c r="B193" s="147"/>
      <c r="D193" s="148" t="s">
        <v>147</v>
      </c>
      <c r="E193" s="149" t="s">
        <v>1</v>
      </c>
      <c r="F193" s="150" t="s">
        <v>1291</v>
      </c>
      <c r="H193" s="151">
        <v>2.0760000000000001</v>
      </c>
      <c r="L193" s="147"/>
      <c r="M193" s="152"/>
      <c r="T193" s="153"/>
      <c r="AT193" s="149" t="s">
        <v>147</v>
      </c>
      <c r="AU193" s="149" t="s">
        <v>158</v>
      </c>
      <c r="AV193" s="12" t="s">
        <v>88</v>
      </c>
      <c r="AW193" s="12" t="s">
        <v>34</v>
      </c>
      <c r="AX193" s="12" t="s">
        <v>78</v>
      </c>
      <c r="AY193" s="149" t="s">
        <v>139</v>
      </c>
    </row>
    <row r="194" spans="2:65" s="12" customFormat="1">
      <c r="B194" s="147"/>
      <c r="D194" s="148" t="s">
        <v>147</v>
      </c>
      <c r="E194" s="149" t="s">
        <v>1</v>
      </c>
      <c r="F194" s="150" t="s">
        <v>1292</v>
      </c>
      <c r="H194" s="151">
        <v>1.0589999999999999</v>
      </c>
      <c r="L194" s="147"/>
      <c r="M194" s="152"/>
      <c r="T194" s="153"/>
      <c r="AT194" s="149" t="s">
        <v>147</v>
      </c>
      <c r="AU194" s="149" t="s">
        <v>158</v>
      </c>
      <c r="AV194" s="12" t="s">
        <v>88</v>
      </c>
      <c r="AW194" s="12" t="s">
        <v>34</v>
      </c>
      <c r="AX194" s="12" t="s">
        <v>78</v>
      </c>
      <c r="AY194" s="149" t="s">
        <v>139</v>
      </c>
    </row>
    <row r="195" spans="2:65" s="13" customFormat="1">
      <c r="B195" s="154"/>
      <c r="D195" s="148" t="s">
        <v>147</v>
      </c>
      <c r="E195" s="155" t="s">
        <v>1</v>
      </c>
      <c r="F195" s="156" t="s">
        <v>151</v>
      </c>
      <c r="H195" s="157">
        <v>3.1349999999999998</v>
      </c>
      <c r="L195" s="154"/>
      <c r="M195" s="158"/>
      <c r="T195" s="159"/>
      <c r="AT195" s="155" t="s">
        <v>147</v>
      </c>
      <c r="AU195" s="155" t="s">
        <v>158</v>
      </c>
      <c r="AV195" s="13" t="s">
        <v>145</v>
      </c>
      <c r="AW195" s="13" t="s">
        <v>34</v>
      </c>
      <c r="AX195" s="13" t="s">
        <v>86</v>
      </c>
      <c r="AY195" s="155" t="s">
        <v>139</v>
      </c>
    </row>
    <row r="196" spans="2:65" s="1" customFormat="1" ht="24.25" customHeight="1">
      <c r="B196" s="133"/>
      <c r="C196" s="134" t="s">
        <v>309</v>
      </c>
      <c r="D196" s="134" t="s">
        <v>141</v>
      </c>
      <c r="E196" s="135" t="s">
        <v>1293</v>
      </c>
      <c r="F196" s="136" t="s">
        <v>1294</v>
      </c>
      <c r="G196" s="137" t="s">
        <v>154</v>
      </c>
      <c r="H196" s="138">
        <v>6.1130000000000004</v>
      </c>
      <c r="I196" s="139"/>
      <c r="J196" s="139">
        <f>ROUND(I196*H196,2)</f>
        <v>0</v>
      </c>
      <c r="K196" s="140"/>
      <c r="L196" s="29"/>
      <c r="M196" s="141" t="s">
        <v>1</v>
      </c>
      <c r="N196" s="142" t="s">
        <v>43</v>
      </c>
      <c r="O196" s="143">
        <v>0.58399999999999996</v>
      </c>
      <c r="P196" s="143">
        <f>O196*H196</f>
        <v>3.5699920000000001</v>
      </c>
      <c r="Q196" s="143">
        <v>2.5018699999999998</v>
      </c>
      <c r="R196" s="143">
        <f>Q196*H196</f>
        <v>15.29393131</v>
      </c>
      <c r="S196" s="143">
        <v>0</v>
      </c>
      <c r="T196" s="144">
        <f>S196*H196</f>
        <v>0</v>
      </c>
      <c r="AR196" s="145" t="s">
        <v>145</v>
      </c>
      <c r="AT196" s="145" t="s">
        <v>141</v>
      </c>
      <c r="AU196" s="145" t="s">
        <v>158</v>
      </c>
      <c r="AY196" s="17" t="s">
        <v>139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86</v>
      </c>
      <c r="BK196" s="146">
        <f>ROUND(I196*H196,2)</f>
        <v>0</v>
      </c>
      <c r="BL196" s="17" t="s">
        <v>145</v>
      </c>
      <c r="BM196" s="145" t="s">
        <v>1295</v>
      </c>
    </row>
    <row r="197" spans="2:65" s="12" customFormat="1" ht="20">
      <c r="B197" s="147"/>
      <c r="D197" s="148" t="s">
        <v>147</v>
      </c>
      <c r="E197" s="149" t="s">
        <v>1</v>
      </c>
      <c r="F197" s="150" t="s">
        <v>1296</v>
      </c>
      <c r="H197" s="151">
        <v>4.048</v>
      </c>
      <c r="L197" s="147"/>
      <c r="M197" s="152"/>
      <c r="T197" s="153"/>
      <c r="AT197" s="149" t="s">
        <v>147</v>
      </c>
      <c r="AU197" s="149" t="s">
        <v>158</v>
      </c>
      <c r="AV197" s="12" t="s">
        <v>88</v>
      </c>
      <c r="AW197" s="12" t="s">
        <v>34</v>
      </c>
      <c r="AX197" s="12" t="s">
        <v>78</v>
      </c>
      <c r="AY197" s="149" t="s">
        <v>139</v>
      </c>
    </row>
    <row r="198" spans="2:65" s="12" customFormat="1" ht="20">
      <c r="B198" s="147"/>
      <c r="D198" s="148" t="s">
        <v>147</v>
      </c>
      <c r="E198" s="149" t="s">
        <v>1</v>
      </c>
      <c r="F198" s="150" t="s">
        <v>1297</v>
      </c>
      <c r="H198" s="151">
        <v>2.0649999999999999</v>
      </c>
      <c r="L198" s="147"/>
      <c r="M198" s="152"/>
      <c r="T198" s="153"/>
      <c r="AT198" s="149" t="s">
        <v>147</v>
      </c>
      <c r="AU198" s="149" t="s">
        <v>158</v>
      </c>
      <c r="AV198" s="12" t="s">
        <v>88</v>
      </c>
      <c r="AW198" s="12" t="s">
        <v>34</v>
      </c>
      <c r="AX198" s="12" t="s">
        <v>78</v>
      </c>
      <c r="AY198" s="149" t="s">
        <v>139</v>
      </c>
    </row>
    <row r="199" spans="2:65" s="13" customFormat="1">
      <c r="B199" s="154"/>
      <c r="D199" s="148" t="s">
        <v>147</v>
      </c>
      <c r="E199" s="155" t="s">
        <v>1</v>
      </c>
      <c r="F199" s="156" t="s">
        <v>151</v>
      </c>
      <c r="H199" s="157">
        <v>6.1130000000000004</v>
      </c>
      <c r="L199" s="154"/>
      <c r="M199" s="158"/>
      <c r="T199" s="159"/>
      <c r="AT199" s="155" t="s">
        <v>147</v>
      </c>
      <c r="AU199" s="155" t="s">
        <v>158</v>
      </c>
      <c r="AV199" s="13" t="s">
        <v>145</v>
      </c>
      <c r="AW199" s="13" t="s">
        <v>34</v>
      </c>
      <c r="AX199" s="13" t="s">
        <v>86</v>
      </c>
      <c r="AY199" s="155" t="s">
        <v>139</v>
      </c>
    </row>
    <row r="200" spans="2:65" s="1" customFormat="1" ht="24.25" customHeight="1">
      <c r="B200" s="133"/>
      <c r="C200" s="134" t="s">
        <v>313</v>
      </c>
      <c r="D200" s="134" t="s">
        <v>141</v>
      </c>
      <c r="E200" s="135" t="s">
        <v>1298</v>
      </c>
      <c r="F200" s="136" t="s">
        <v>1299</v>
      </c>
      <c r="G200" s="137" t="s">
        <v>144</v>
      </c>
      <c r="H200" s="138">
        <v>24.452999999999999</v>
      </c>
      <c r="I200" s="139"/>
      <c r="J200" s="139">
        <f>ROUND(I200*H200,2)</f>
        <v>0</v>
      </c>
      <c r="K200" s="140"/>
      <c r="L200" s="29"/>
      <c r="M200" s="141" t="s">
        <v>1</v>
      </c>
      <c r="N200" s="142" t="s">
        <v>43</v>
      </c>
      <c r="O200" s="143">
        <v>0.48899999999999999</v>
      </c>
      <c r="P200" s="143">
        <f>O200*H200</f>
        <v>11.957516999999999</v>
      </c>
      <c r="Q200" s="143">
        <v>4.1900000000000001E-3</v>
      </c>
      <c r="R200" s="143">
        <f>Q200*H200</f>
        <v>0.10245807</v>
      </c>
      <c r="S200" s="143">
        <v>0</v>
      </c>
      <c r="T200" s="144">
        <f>S200*H200</f>
        <v>0</v>
      </c>
      <c r="AR200" s="145" t="s">
        <v>145</v>
      </c>
      <c r="AT200" s="145" t="s">
        <v>141</v>
      </c>
      <c r="AU200" s="145" t="s">
        <v>158</v>
      </c>
      <c r="AY200" s="17" t="s">
        <v>139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86</v>
      </c>
      <c r="BK200" s="146">
        <f>ROUND(I200*H200,2)</f>
        <v>0</v>
      </c>
      <c r="BL200" s="17" t="s">
        <v>145</v>
      </c>
      <c r="BM200" s="145" t="s">
        <v>1300</v>
      </c>
    </row>
    <row r="201" spans="2:65" s="12" customFormat="1">
      <c r="B201" s="147"/>
      <c r="D201" s="148" t="s">
        <v>147</v>
      </c>
      <c r="E201" s="149" t="s">
        <v>1</v>
      </c>
      <c r="F201" s="150" t="s">
        <v>1301</v>
      </c>
      <c r="H201" s="151">
        <v>16.193000000000001</v>
      </c>
      <c r="L201" s="147"/>
      <c r="M201" s="152"/>
      <c r="T201" s="153"/>
      <c r="AT201" s="149" t="s">
        <v>147</v>
      </c>
      <c r="AU201" s="149" t="s">
        <v>158</v>
      </c>
      <c r="AV201" s="12" t="s">
        <v>88</v>
      </c>
      <c r="AW201" s="12" t="s">
        <v>34</v>
      </c>
      <c r="AX201" s="12" t="s">
        <v>78</v>
      </c>
      <c r="AY201" s="149" t="s">
        <v>139</v>
      </c>
    </row>
    <row r="202" spans="2:65" s="12" customFormat="1">
      <c r="B202" s="147"/>
      <c r="D202" s="148" t="s">
        <v>147</v>
      </c>
      <c r="E202" s="149" t="s">
        <v>1</v>
      </c>
      <c r="F202" s="150" t="s">
        <v>1302</v>
      </c>
      <c r="H202" s="151">
        <v>8.26</v>
      </c>
      <c r="L202" s="147"/>
      <c r="M202" s="152"/>
      <c r="T202" s="153"/>
      <c r="AT202" s="149" t="s">
        <v>147</v>
      </c>
      <c r="AU202" s="149" t="s">
        <v>158</v>
      </c>
      <c r="AV202" s="12" t="s">
        <v>88</v>
      </c>
      <c r="AW202" s="12" t="s">
        <v>34</v>
      </c>
      <c r="AX202" s="12" t="s">
        <v>78</v>
      </c>
      <c r="AY202" s="149" t="s">
        <v>139</v>
      </c>
    </row>
    <row r="203" spans="2:65" s="13" customFormat="1">
      <c r="B203" s="154"/>
      <c r="D203" s="148" t="s">
        <v>147</v>
      </c>
      <c r="E203" s="155" t="s">
        <v>1</v>
      </c>
      <c r="F203" s="156" t="s">
        <v>151</v>
      </c>
      <c r="H203" s="157">
        <v>24.452999999999999</v>
      </c>
      <c r="L203" s="154"/>
      <c r="M203" s="158"/>
      <c r="T203" s="159"/>
      <c r="AT203" s="155" t="s">
        <v>147</v>
      </c>
      <c r="AU203" s="155" t="s">
        <v>158</v>
      </c>
      <c r="AV203" s="13" t="s">
        <v>145</v>
      </c>
      <c r="AW203" s="13" t="s">
        <v>34</v>
      </c>
      <c r="AX203" s="13" t="s">
        <v>86</v>
      </c>
      <c r="AY203" s="155" t="s">
        <v>139</v>
      </c>
    </row>
    <row r="204" spans="2:65" s="1" customFormat="1" ht="24.25" customHeight="1">
      <c r="B204" s="133"/>
      <c r="C204" s="134" t="s">
        <v>7</v>
      </c>
      <c r="D204" s="134" t="s">
        <v>141</v>
      </c>
      <c r="E204" s="135" t="s">
        <v>1303</v>
      </c>
      <c r="F204" s="136" t="s">
        <v>1304</v>
      </c>
      <c r="G204" s="137" t="s">
        <v>144</v>
      </c>
      <c r="H204" s="138">
        <v>22.452999999999999</v>
      </c>
      <c r="I204" s="139"/>
      <c r="J204" s="139">
        <f>ROUND(I204*H204,2)</f>
        <v>0</v>
      </c>
      <c r="K204" s="140"/>
      <c r="L204" s="29"/>
      <c r="M204" s="141" t="s">
        <v>1</v>
      </c>
      <c r="N204" s="142" t="s">
        <v>43</v>
      </c>
      <c r="O204" s="143">
        <v>0.157</v>
      </c>
      <c r="P204" s="143">
        <f>O204*H204</f>
        <v>3.5251209999999999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145</v>
      </c>
      <c r="AT204" s="145" t="s">
        <v>141</v>
      </c>
      <c r="AU204" s="145" t="s">
        <v>158</v>
      </c>
      <c r="AY204" s="17" t="s">
        <v>139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86</v>
      </c>
      <c r="BK204" s="146">
        <f>ROUND(I204*H204,2)</f>
        <v>0</v>
      </c>
      <c r="BL204" s="17" t="s">
        <v>145</v>
      </c>
      <c r="BM204" s="145" t="s">
        <v>1305</v>
      </c>
    </row>
    <row r="205" spans="2:65" s="1" customFormat="1" ht="24.25" customHeight="1">
      <c r="B205" s="133"/>
      <c r="C205" s="134" t="s">
        <v>424</v>
      </c>
      <c r="D205" s="134" t="s">
        <v>141</v>
      </c>
      <c r="E205" s="135" t="s">
        <v>1235</v>
      </c>
      <c r="F205" s="136" t="s">
        <v>1236</v>
      </c>
      <c r="G205" s="137" t="s">
        <v>154</v>
      </c>
      <c r="H205" s="138">
        <v>0.84899999999999998</v>
      </c>
      <c r="I205" s="139"/>
      <c r="J205" s="139">
        <f>ROUND(I205*H205,2)</f>
        <v>0</v>
      </c>
      <c r="K205" s="140"/>
      <c r="L205" s="29"/>
      <c r="M205" s="141" t="s">
        <v>1</v>
      </c>
      <c r="N205" s="142" t="s">
        <v>43</v>
      </c>
      <c r="O205" s="143">
        <v>0.58399999999999996</v>
      </c>
      <c r="P205" s="143">
        <f>O205*H205</f>
        <v>0.49581599999999998</v>
      </c>
      <c r="Q205" s="143">
        <v>2.5018699999999998</v>
      </c>
      <c r="R205" s="143">
        <f>Q205*H205</f>
        <v>2.12408763</v>
      </c>
      <c r="S205" s="143">
        <v>0</v>
      </c>
      <c r="T205" s="144">
        <f>S205*H205</f>
        <v>0</v>
      </c>
      <c r="AR205" s="145" t="s">
        <v>145</v>
      </c>
      <c r="AT205" s="145" t="s">
        <v>141</v>
      </c>
      <c r="AU205" s="145" t="s">
        <v>158</v>
      </c>
      <c r="AY205" s="17" t="s">
        <v>139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86</v>
      </c>
      <c r="BK205" s="146">
        <f>ROUND(I205*H205,2)</f>
        <v>0</v>
      </c>
      <c r="BL205" s="17" t="s">
        <v>145</v>
      </c>
      <c r="BM205" s="145" t="s">
        <v>1306</v>
      </c>
    </row>
    <row r="206" spans="2:65" s="12" customFormat="1" ht="20">
      <c r="B206" s="147"/>
      <c r="D206" s="148" t="s">
        <v>147</v>
      </c>
      <c r="E206" s="149" t="s">
        <v>1</v>
      </c>
      <c r="F206" s="150" t="s">
        <v>1488</v>
      </c>
      <c r="H206" s="151">
        <v>0.76800000000000002</v>
      </c>
      <c r="L206" s="147"/>
      <c r="M206" s="152"/>
      <c r="T206" s="153"/>
      <c r="AT206" s="149" t="s">
        <v>147</v>
      </c>
      <c r="AU206" s="149" t="s">
        <v>158</v>
      </c>
      <c r="AV206" s="12" t="s">
        <v>88</v>
      </c>
      <c r="AW206" s="12" t="s">
        <v>34</v>
      </c>
      <c r="AX206" s="12" t="s">
        <v>78</v>
      </c>
      <c r="AY206" s="149" t="s">
        <v>139</v>
      </c>
    </row>
    <row r="207" spans="2:65" s="12" customFormat="1">
      <c r="B207" s="147"/>
      <c r="D207" s="148" t="s">
        <v>147</v>
      </c>
      <c r="E207" s="149" t="s">
        <v>1</v>
      </c>
      <c r="F207" s="150" t="s">
        <v>1487</v>
      </c>
      <c r="H207" s="151">
        <v>8.1000000000000003E-2</v>
      </c>
      <c r="L207" s="147"/>
      <c r="M207" s="152"/>
      <c r="T207" s="153"/>
      <c r="AT207" s="149" t="s">
        <v>147</v>
      </c>
      <c r="AU207" s="149" t="s">
        <v>158</v>
      </c>
      <c r="AV207" s="12" t="s">
        <v>88</v>
      </c>
      <c r="AW207" s="12" t="s">
        <v>34</v>
      </c>
      <c r="AX207" s="12" t="s">
        <v>78</v>
      </c>
      <c r="AY207" s="149" t="s">
        <v>139</v>
      </c>
    </row>
    <row r="208" spans="2:65" s="13" customFormat="1">
      <c r="B208" s="154"/>
      <c r="D208" s="148" t="s">
        <v>147</v>
      </c>
      <c r="E208" s="155" t="s">
        <v>1</v>
      </c>
      <c r="F208" s="156" t="s">
        <v>151</v>
      </c>
      <c r="H208" s="157">
        <f>SUM(H206:H207)</f>
        <v>0.84899999999999998</v>
      </c>
      <c r="L208" s="154"/>
      <c r="M208" s="158"/>
      <c r="T208" s="159"/>
      <c r="AT208" s="155" t="s">
        <v>147</v>
      </c>
      <c r="AU208" s="155" t="s">
        <v>158</v>
      </c>
      <c r="AV208" s="13" t="s">
        <v>145</v>
      </c>
      <c r="AW208" s="13" t="s">
        <v>34</v>
      </c>
      <c r="AX208" s="13" t="s">
        <v>86</v>
      </c>
      <c r="AY208" s="155" t="s">
        <v>139</v>
      </c>
    </row>
    <row r="209" spans="2:65" s="1" customFormat="1" ht="49.15" customHeight="1">
      <c r="B209" s="133"/>
      <c r="C209" s="134" t="s">
        <v>430</v>
      </c>
      <c r="D209" s="134" t="s">
        <v>141</v>
      </c>
      <c r="E209" s="135" t="s">
        <v>1307</v>
      </c>
      <c r="F209" s="136" t="s">
        <v>1308</v>
      </c>
      <c r="G209" s="137" t="s">
        <v>144</v>
      </c>
      <c r="H209" s="138">
        <v>24.452999999999999</v>
      </c>
      <c r="I209" s="139"/>
      <c r="J209" s="139">
        <f>ROUND(I209*H209,2)</f>
        <v>0</v>
      </c>
      <c r="K209" s="140"/>
      <c r="L209" s="29"/>
      <c r="M209" s="141" t="s">
        <v>1</v>
      </c>
      <c r="N209" s="142" t="s">
        <v>43</v>
      </c>
      <c r="O209" s="143">
        <v>0.37</v>
      </c>
      <c r="P209" s="143">
        <f>O209*H209</f>
        <v>9.0476099999999988</v>
      </c>
      <c r="Q209" s="143">
        <v>6.3E-3</v>
      </c>
      <c r="R209" s="143">
        <f>Q209*H209</f>
        <v>0.15405389999999999</v>
      </c>
      <c r="S209" s="143">
        <v>0</v>
      </c>
      <c r="T209" s="144">
        <f>S209*H209</f>
        <v>0</v>
      </c>
      <c r="AR209" s="145" t="s">
        <v>145</v>
      </c>
      <c r="AT209" s="145" t="s">
        <v>141</v>
      </c>
      <c r="AU209" s="145" t="s">
        <v>158</v>
      </c>
      <c r="AY209" s="17" t="s">
        <v>139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86</v>
      </c>
      <c r="BK209" s="146">
        <f>ROUND(I209*H209,2)</f>
        <v>0</v>
      </c>
      <c r="BL209" s="17" t="s">
        <v>145</v>
      </c>
      <c r="BM209" s="145" t="s">
        <v>1309</v>
      </c>
    </row>
    <row r="210" spans="2:65" s="12" customFormat="1">
      <c r="B210" s="147"/>
      <c r="D210" s="148" t="s">
        <v>147</v>
      </c>
      <c r="E210" s="149" t="s">
        <v>1</v>
      </c>
      <c r="F210" s="150" t="s">
        <v>1301</v>
      </c>
      <c r="H210" s="151">
        <v>16.193000000000001</v>
      </c>
      <c r="L210" s="147"/>
      <c r="M210" s="152"/>
      <c r="T210" s="153"/>
      <c r="AT210" s="149" t="s">
        <v>147</v>
      </c>
      <c r="AU210" s="149" t="s">
        <v>158</v>
      </c>
      <c r="AV210" s="12" t="s">
        <v>88</v>
      </c>
      <c r="AW210" s="12" t="s">
        <v>34</v>
      </c>
      <c r="AX210" s="12" t="s">
        <v>78</v>
      </c>
      <c r="AY210" s="149" t="s">
        <v>139</v>
      </c>
    </row>
    <row r="211" spans="2:65" s="12" customFormat="1">
      <c r="B211" s="147"/>
      <c r="D211" s="148" t="s">
        <v>147</v>
      </c>
      <c r="E211" s="149" t="s">
        <v>1</v>
      </c>
      <c r="F211" s="150" t="s">
        <v>1302</v>
      </c>
      <c r="H211" s="151">
        <v>8.26</v>
      </c>
      <c r="L211" s="147"/>
      <c r="M211" s="152"/>
      <c r="T211" s="153"/>
      <c r="AT211" s="149" t="s">
        <v>147</v>
      </c>
      <c r="AU211" s="149" t="s">
        <v>158</v>
      </c>
      <c r="AV211" s="12" t="s">
        <v>88</v>
      </c>
      <c r="AW211" s="12" t="s">
        <v>34</v>
      </c>
      <c r="AX211" s="12" t="s">
        <v>78</v>
      </c>
      <c r="AY211" s="149" t="s">
        <v>139</v>
      </c>
    </row>
    <row r="212" spans="2:65" s="13" customFormat="1">
      <c r="B212" s="154"/>
      <c r="D212" s="148" t="s">
        <v>147</v>
      </c>
      <c r="E212" s="155" t="s">
        <v>1</v>
      </c>
      <c r="F212" s="156" t="s">
        <v>151</v>
      </c>
      <c r="H212" s="157">
        <v>24.452999999999999</v>
      </c>
      <c r="L212" s="154"/>
      <c r="M212" s="158"/>
      <c r="T212" s="159"/>
      <c r="AT212" s="155" t="s">
        <v>147</v>
      </c>
      <c r="AU212" s="155" t="s">
        <v>158</v>
      </c>
      <c r="AV212" s="13" t="s">
        <v>145</v>
      </c>
      <c r="AW212" s="13" t="s">
        <v>34</v>
      </c>
      <c r="AX212" s="13" t="s">
        <v>86</v>
      </c>
      <c r="AY212" s="155" t="s">
        <v>139</v>
      </c>
    </row>
    <row r="213" spans="2:65" s="1" customFormat="1" ht="37.9" customHeight="1">
      <c r="B213" s="133"/>
      <c r="C213" s="134" t="s">
        <v>435</v>
      </c>
      <c r="D213" s="134" t="s">
        <v>141</v>
      </c>
      <c r="E213" s="135" t="s">
        <v>1245</v>
      </c>
      <c r="F213" s="136" t="s">
        <v>1246</v>
      </c>
      <c r="G213" s="137" t="s">
        <v>388</v>
      </c>
      <c r="H213" s="138">
        <v>108</v>
      </c>
      <c r="I213" s="139"/>
      <c r="J213" s="139">
        <f>ROUND(I213*H213,2)</f>
        <v>0</v>
      </c>
      <c r="K213" s="140"/>
      <c r="L213" s="29"/>
      <c r="M213" s="141" t="s">
        <v>1</v>
      </c>
      <c r="N213" s="142" t="s">
        <v>43</v>
      </c>
      <c r="O213" s="143">
        <v>0.18</v>
      </c>
      <c r="P213" s="143">
        <f>O213*H213</f>
        <v>19.439999999999998</v>
      </c>
      <c r="Q213" s="143">
        <v>6.9999999999999994E-5</v>
      </c>
      <c r="R213" s="143">
        <f>Q213*H213</f>
        <v>7.559999999999999E-3</v>
      </c>
      <c r="S213" s="143">
        <v>0</v>
      </c>
      <c r="T213" s="144">
        <f>S213*H213</f>
        <v>0</v>
      </c>
      <c r="AR213" s="145" t="s">
        <v>145</v>
      </c>
      <c r="AT213" s="145" t="s">
        <v>141</v>
      </c>
      <c r="AU213" s="145" t="s">
        <v>158</v>
      </c>
      <c r="AY213" s="17" t="s">
        <v>139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7" t="s">
        <v>86</v>
      </c>
      <c r="BK213" s="146">
        <f>ROUND(I213*H213,2)</f>
        <v>0</v>
      </c>
      <c r="BL213" s="17" t="s">
        <v>145</v>
      </c>
      <c r="BM213" s="145" t="s">
        <v>1310</v>
      </c>
    </row>
    <row r="214" spans="2:65" s="12" customFormat="1">
      <c r="B214" s="147"/>
      <c r="D214" s="148" t="s">
        <v>147</v>
      </c>
      <c r="E214" s="149" t="s">
        <v>1</v>
      </c>
      <c r="F214" s="150" t="s">
        <v>1311</v>
      </c>
      <c r="H214" s="151">
        <v>28</v>
      </c>
      <c r="L214" s="147"/>
      <c r="M214" s="152"/>
      <c r="T214" s="153"/>
      <c r="AT214" s="149" t="s">
        <v>147</v>
      </c>
      <c r="AU214" s="149" t="s">
        <v>158</v>
      </c>
      <c r="AV214" s="12" t="s">
        <v>88</v>
      </c>
      <c r="AW214" s="12" t="s">
        <v>34</v>
      </c>
      <c r="AX214" s="12" t="s">
        <v>78</v>
      </c>
      <c r="AY214" s="149" t="s">
        <v>139</v>
      </c>
    </row>
    <row r="215" spans="2:65" s="12" customFormat="1">
      <c r="B215" s="147"/>
      <c r="D215" s="148" t="s">
        <v>147</v>
      </c>
      <c r="E215" s="149" t="s">
        <v>1</v>
      </c>
      <c r="F215" s="150" t="s">
        <v>1312</v>
      </c>
      <c r="H215" s="151">
        <v>16</v>
      </c>
      <c r="L215" s="147"/>
      <c r="M215" s="152"/>
      <c r="T215" s="153"/>
      <c r="AT215" s="149" t="s">
        <v>147</v>
      </c>
      <c r="AU215" s="149" t="s">
        <v>158</v>
      </c>
      <c r="AV215" s="12" t="s">
        <v>88</v>
      </c>
      <c r="AW215" s="12" t="s">
        <v>34</v>
      </c>
      <c r="AX215" s="12" t="s">
        <v>78</v>
      </c>
      <c r="AY215" s="149" t="s">
        <v>139</v>
      </c>
    </row>
    <row r="216" spans="2:65" s="12" customFormat="1">
      <c r="B216" s="147"/>
      <c r="D216" s="148" t="s">
        <v>147</v>
      </c>
      <c r="E216" s="149" t="s">
        <v>1</v>
      </c>
      <c r="F216" s="150" t="s">
        <v>1489</v>
      </c>
      <c r="H216" s="151">
        <v>48</v>
      </c>
      <c r="L216" s="147"/>
      <c r="M216" s="152"/>
      <c r="T216" s="153"/>
      <c r="AT216" s="149" t="s">
        <v>147</v>
      </c>
      <c r="AU216" s="149" t="s">
        <v>158</v>
      </c>
      <c r="AV216" s="12" t="s">
        <v>88</v>
      </c>
      <c r="AW216" s="12" t="s">
        <v>34</v>
      </c>
      <c r="AX216" s="12" t="s">
        <v>78</v>
      </c>
      <c r="AY216" s="149" t="s">
        <v>139</v>
      </c>
    </row>
    <row r="217" spans="2:65" s="12" customFormat="1">
      <c r="B217" s="147"/>
      <c r="D217" s="148" t="s">
        <v>147</v>
      </c>
      <c r="E217" s="149" t="s">
        <v>1</v>
      </c>
      <c r="F217" s="150" t="s">
        <v>1490</v>
      </c>
      <c r="H217" s="151">
        <v>8</v>
      </c>
      <c r="L217" s="147"/>
      <c r="M217" s="152"/>
      <c r="T217" s="153"/>
      <c r="AT217" s="149" t="s">
        <v>147</v>
      </c>
      <c r="AU217" s="149" t="s">
        <v>158</v>
      </c>
      <c r="AV217" s="12" t="s">
        <v>88</v>
      </c>
      <c r="AW217" s="12" t="s">
        <v>34</v>
      </c>
      <c r="AX217" s="12" t="s">
        <v>78</v>
      </c>
      <c r="AY217" s="149" t="s">
        <v>139</v>
      </c>
    </row>
    <row r="218" spans="2:65" s="13" customFormat="1">
      <c r="B218" s="154"/>
      <c r="D218" s="148" t="s">
        <v>147</v>
      </c>
      <c r="E218" s="155" t="s">
        <v>1</v>
      </c>
      <c r="F218" s="156" t="s">
        <v>151</v>
      </c>
      <c r="H218" s="157">
        <f>SUM(H214:H217)</f>
        <v>100</v>
      </c>
      <c r="L218" s="154"/>
      <c r="M218" s="158"/>
      <c r="T218" s="159"/>
      <c r="AT218" s="155" t="s">
        <v>147</v>
      </c>
      <c r="AU218" s="155" t="s">
        <v>158</v>
      </c>
      <c r="AV218" s="13" t="s">
        <v>145</v>
      </c>
      <c r="AW218" s="13" t="s">
        <v>34</v>
      </c>
      <c r="AX218" s="13" t="s">
        <v>86</v>
      </c>
      <c r="AY218" s="155" t="s">
        <v>139</v>
      </c>
    </row>
    <row r="219" spans="2:65" s="1" customFormat="1" ht="24.25" customHeight="1">
      <c r="B219" s="133"/>
      <c r="C219" s="134" t="s">
        <v>441</v>
      </c>
      <c r="D219" s="134" t="s">
        <v>141</v>
      </c>
      <c r="E219" s="135" t="s">
        <v>1313</v>
      </c>
      <c r="F219" s="136" t="s">
        <v>1314</v>
      </c>
      <c r="G219" s="137" t="s">
        <v>388</v>
      </c>
      <c r="H219" s="138">
        <v>1</v>
      </c>
      <c r="I219" s="139"/>
      <c r="J219" s="139">
        <f>ROUND(I219*H219,2)</f>
        <v>0</v>
      </c>
      <c r="K219" s="140"/>
      <c r="L219" s="29"/>
      <c r="M219" s="141" t="s">
        <v>1</v>
      </c>
      <c r="N219" s="142" t="s">
        <v>43</v>
      </c>
      <c r="O219" s="143">
        <v>0.65</v>
      </c>
      <c r="P219" s="143">
        <f>O219*H219</f>
        <v>0.65</v>
      </c>
      <c r="Q219" s="143">
        <v>8.0000000000000004E-4</v>
      </c>
      <c r="R219" s="143">
        <f>Q219*H219</f>
        <v>8.0000000000000004E-4</v>
      </c>
      <c r="S219" s="143">
        <v>0</v>
      </c>
      <c r="T219" s="144">
        <f>S219*H219</f>
        <v>0</v>
      </c>
      <c r="AR219" s="145" t="s">
        <v>145</v>
      </c>
      <c r="AT219" s="145" t="s">
        <v>141</v>
      </c>
      <c r="AU219" s="145" t="s">
        <v>158</v>
      </c>
      <c r="AY219" s="17" t="s">
        <v>139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86</v>
      </c>
      <c r="BK219" s="146">
        <f>ROUND(I219*H219,2)</f>
        <v>0</v>
      </c>
      <c r="BL219" s="17" t="s">
        <v>145</v>
      </c>
      <c r="BM219" s="145" t="s">
        <v>1315</v>
      </c>
    </row>
    <row r="220" spans="2:65" s="1" customFormat="1" ht="24.25" customHeight="1">
      <c r="B220" s="133"/>
      <c r="C220" s="134" t="s">
        <v>447</v>
      </c>
      <c r="D220" s="134" t="s">
        <v>141</v>
      </c>
      <c r="E220" s="135" t="s">
        <v>1316</v>
      </c>
      <c r="F220" s="136" t="s">
        <v>1317</v>
      </c>
      <c r="G220" s="137" t="s">
        <v>388</v>
      </c>
      <c r="H220" s="138">
        <v>9</v>
      </c>
      <c r="I220" s="139"/>
      <c r="J220" s="139">
        <f>ROUND(I220*H220,2)</f>
        <v>0</v>
      </c>
      <c r="K220" s="140"/>
      <c r="L220" s="29"/>
      <c r="M220" s="141" t="s">
        <v>1</v>
      </c>
      <c r="N220" s="142" t="s">
        <v>43</v>
      </c>
      <c r="O220" s="143">
        <v>0.85</v>
      </c>
      <c r="P220" s="143">
        <f>O220*H220</f>
        <v>7.6499999999999995</v>
      </c>
      <c r="Q220" s="143">
        <v>1E-3</v>
      </c>
      <c r="R220" s="143">
        <f>Q220*H220</f>
        <v>9.0000000000000011E-3</v>
      </c>
      <c r="S220" s="143">
        <v>0</v>
      </c>
      <c r="T220" s="144">
        <f>S220*H220</f>
        <v>0</v>
      </c>
      <c r="AR220" s="145" t="s">
        <v>145</v>
      </c>
      <c r="AT220" s="145" t="s">
        <v>141</v>
      </c>
      <c r="AU220" s="145" t="s">
        <v>158</v>
      </c>
      <c r="AY220" s="17" t="s">
        <v>139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86</v>
      </c>
      <c r="BK220" s="146">
        <f>ROUND(I220*H220,2)</f>
        <v>0</v>
      </c>
      <c r="BL220" s="17" t="s">
        <v>145</v>
      </c>
      <c r="BM220" s="145" t="s">
        <v>1318</v>
      </c>
    </row>
    <row r="221" spans="2:65" s="12" customFormat="1">
      <c r="B221" s="147"/>
      <c r="D221" s="148" t="s">
        <v>147</v>
      </c>
      <c r="E221" s="149" t="s">
        <v>1</v>
      </c>
      <c r="F221" s="150" t="s">
        <v>1319</v>
      </c>
      <c r="H221" s="151">
        <v>9</v>
      </c>
      <c r="L221" s="147"/>
      <c r="M221" s="152"/>
      <c r="T221" s="153"/>
      <c r="AT221" s="149" t="s">
        <v>147</v>
      </c>
      <c r="AU221" s="149" t="s">
        <v>158</v>
      </c>
      <c r="AV221" s="12" t="s">
        <v>88</v>
      </c>
      <c r="AW221" s="12" t="s">
        <v>34</v>
      </c>
      <c r="AX221" s="12" t="s">
        <v>86</v>
      </c>
      <c r="AY221" s="149" t="s">
        <v>139</v>
      </c>
    </row>
    <row r="222" spans="2:65" s="11" customFormat="1" ht="20.9" customHeight="1">
      <c r="B222" s="122"/>
      <c r="D222" s="123" t="s">
        <v>77</v>
      </c>
      <c r="E222" s="131" t="s">
        <v>890</v>
      </c>
      <c r="F222" s="131" t="s">
        <v>1258</v>
      </c>
      <c r="J222" s="132">
        <f>BK222</f>
        <v>0</v>
      </c>
      <c r="L222" s="122"/>
      <c r="M222" s="126"/>
      <c r="P222" s="127">
        <f>SUM(P223:P226)</f>
        <v>0</v>
      </c>
      <c r="R222" s="127">
        <f>SUM(R223:R226)</f>
        <v>1</v>
      </c>
      <c r="T222" s="128">
        <f>SUM(T223:T226)</f>
        <v>0</v>
      </c>
      <c r="W222" s="192"/>
      <c r="AR222" s="123" t="s">
        <v>86</v>
      </c>
      <c r="AT222" s="129" t="s">
        <v>77</v>
      </c>
      <c r="AU222" s="129" t="s">
        <v>88</v>
      </c>
      <c r="AY222" s="123" t="s">
        <v>139</v>
      </c>
      <c r="BK222" s="130">
        <f>SUM(BK223:BK226)</f>
        <v>0</v>
      </c>
    </row>
    <row r="223" spans="2:65" s="1" customFormat="1" ht="24.25" customHeight="1">
      <c r="B223" s="133"/>
      <c r="C223" s="171" t="s">
        <v>453</v>
      </c>
      <c r="D223" s="171" t="s">
        <v>278</v>
      </c>
      <c r="E223" s="172" t="s">
        <v>1320</v>
      </c>
      <c r="F223" s="173" t="s">
        <v>1321</v>
      </c>
      <c r="G223" s="174" t="s">
        <v>388</v>
      </c>
      <c r="H223" s="175">
        <v>1</v>
      </c>
      <c r="I223" s="176"/>
      <c r="J223" s="176">
        <f>ROUND(I223*H223,2)</f>
        <v>0</v>
      </c>
      <c r="K223" s="177"/>
      <c r="L223" s="178"/>
      <c r="M223" s="179" t="s">
        <v>1</v>
      </c>
      <c r="N223" s="180" t="s">
        <v>43</v>
      </c>
      <c r="O223" s="143">
        <v>0</v>
      </c>
      <c r="P223" s="143">
        <f>O223*H223</f>
        <v>0</v>
      </c>
      <c r="Q223" s="143">
        <v>0.1</v>
      </c>
      <c r="R223" s="143">
        <f>Q223*H223</f>
        <v>0.1</v>
      </c>
      <c r="S223" s="143">
        <v>0</v>
      </c>
      <c r="T223" s="144">
        <f>S223*H223</f>
        <v>0</v>
      </c>
      <c r="W223" s="193"/>
      <c r="X223" s="193"/>
      <c r="AR223" s="145" t="s">
        <v>183</v>
      </c>
      <c r="AT223" s="145" t="s">
        <v>278</v>
      </c>
      <c r="AU223" s="145" t="s">
        <v>158</v>
      </c>
      <c r="AY223" s="17" t="s">
        <v>139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86</v>
      </c>
      <c r="BK223" s="146">
        <f>ROUND(I223*H223,2)</f>
        <v>0</v>
      </c>
      <c r="BL223" s="17" t="s">
        <v>145</v>
      </c>
      <c r="BM223" s="145" t="s">
        <v>1322</v>
      </c>
    </row>
    <row r="224" spans="2:65" s="1" customFormat="1" ht="24.25" customHeight="1">
      <c r="B224" s="133"/>
      <c r="C224" s="171" t="s">
        <v>457</v>
      </c>
      <c r="D224" s="171" t="s">
        <v>278</v>
      </c>
      <c r="E224" s="172" t="s">
        <v>1323</v>
      </c>
      <c r="F224" s="173" t="s">
        <v>1324</v>
      </c>
      <c r="G224" s="174" t="s">
        <v>388</v>
      </c>
      <c r="H224" s="175">
        <v>1</v>
      </c>
      <c r="I224" s="176"/>
      <c r="J224" s="176">
        <f>ROUND(I224*H224,2)</f>
        <v>0</v>
      </c>
      <c r="K224" s="177"/>
      <c r="L224" s="178"/>
      <c r="M224" s="179" t="s">
        <v>1</v>
      </c>
      <c r="N224" s="180" t="s">
        <v>43</v>
      </c>
      <c r="O224" s="143">
        <v>0</v>
      </c>
      <c r="P224" s="143">
        <f>O224*H224</f>
        <v>0</v>
      </c>
      <c r="Q224" s="143">
        <v>0.1</v>
      </c>
      <c r="R224" s="143">
        <f>Q224*H224</f>
        <v>0.1</v>
      </c>
      <c r="S224" s="143">
        <v>0</v>
      </c>
      <c r="T224" s="144">
        <f>S224*H224</f>
        <v>0</v>
      </c>
      <c r="W224" s="193"/>
      <c r="X224" s="193"/>
      <c r="AR224" s="145" t="s">
        <v>183</v>
      </c>
      <c r="AT224" s="145" t="s">
        <v>278</v>
      </c>
      <c r="AU224" s="145" t="s">
        <v>158</v>
      </c>
      <c r="AY224" s="17" t="s">
        <v>139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86</v>
      </c>
      <c r="BK224" s="146">
        <f>ROUND(I224*H224,2)</f>
        <v>0</v>
      </c>
      <c r="BL224" s="17" t="s">
        <v>145</v>
      </c>
      <c r="BM224" s="145" t="s">
        <v>1325</v>
      </c>
    </row>
    <row r="225" spans="2:65" s="1" customFormat="1" ht="24.25" customHeight="1">
      <c r="B225" s="133"/>
      <c r="C225" s="171" t="s">
        <v>461</v>
      </c>
      <c r="D225" s="171" t="s">
        <v>278</v>
      </c>
      <c r="E225" s="172" t="s">
        <v>1326</v>
      </c>
      <c r="F225" s="173" t="s">
        <v>1327</v>
      </c>
      <c r="G225" s="174" t="s">
        <v>388</v>
      </c>
      <c r="H225" s="175">
        <v>6</v>
      </c>
      <c r="I225" s="176"/>
      <c r="J225" s="176">
        <f>ROUND(I225*H225,2)</f>
        <v>0</v>
      </c>
      <c r="K225" s="177"/>
      <c r="L225" s="178"/>
      <c r="M225" s="179" t="s">
        <v>1</v>
      </c>
      <c r="N225" s="180" t="s">
        <v>43</v>
      </c>
      <c r="O225" s="143">
        <v>0</v>
      </c>
      <c r="P225" s="143">
        <f>O225*H225</f>
        <v>0</v>
      </c>
      <c r="Q225" s="143">
        <v>0.1</v>
      </c>
      <c r="R225" s="143">
        <f>Q225*H225</f>
        <v>0.60000000000000009</v>
      </c>
      <c r="S225" s="143">
        <v>0</v>
      </c>
      <c r="T225" s="144">
        <f>S225*H225</f>
        <v>0</v>
      </c>
      <c r="W225" s="193"/>
      <c r="X225" s="193"/>
      <c r="AR225" s="145" t="s">
        <v>183</v>
      </c>
      <c r="AT225" s="145" t="s">
        <v>278</v>
      </c>
      <c r="AU225" s="145" t="s">
        <v>158</v>
      </c>
      <c r="AY225" s="17" t="s">
        <v>139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7" t="s">
        <v>86</v>
      </c>
      <c r="BK225" s="146">
        <f>ROUND(I225*H225,2)</f>
        <v>0</v>
      </c>
      <c r="BL225" s="17" t="s">
        <v>145</v>
      </c>
      <c r="BM225" s="145" t="s">
        <v>1328</v>
      </c>
    </row>
    <row r="226" spans="2:65" s="1" customFormat="1" ht="16.5" customHeight="1">
      <c r="B226" s="133"/>
      <c r="C226" s="171" t="s">
        <v>466</v>
      </c>
      <c r="D226" s="171" t="s">
        <v>278</v>
      </c>
      <c r="E226" s="172" t="s">
        <v>1329</v>
      </c>
      <c r="F226" s="173" t="s">
        <v>1493</v>
      </c>
      <c r="G226" s="174" t="s">
        <v>388</v>
      </c>
      <c r="H226" s="175">
        <v>2</v>
      </c>
      <c r="I226" s="176"/>
      <c r="J226" s="176">
        <f>ROUND(I226*H226,2)</f>
        <v>0</v>
      </c>
      <c r="K226" s="177"/>
      <c r="L226" s="178"/>
      <c r="M226" s="179" t="s">
        <v>1</v>
      </c>
      <c r="N226" s="180" t="s">
        <v>43</v>
      </c>
      <c r="O226" s="143">
        <v>0</v>
      </c>
      <c r="P226" s="143">
        <f>O226*H226</f>
        <v>0</v>
      </c>
      <c r="Q226" s="143">
        <v>0.1</v>
      </c>
      <c r="R226" s="143">
        <f>Q226*H226</f>
        <v>0.2</v>
      </c>
      <c r="S226" s="143">
        <v>0</v>
      </c>
      <c r="T226" s="144">
        <f>S226*H226</f>
        <v>0</v>
      </c>
      <c r="W226" s="193"/>
      <c r="X226" s="193"/>
      <c r="AR226" s="145" t="s">
        <v>183</v>
      </c>
      <c r="AT226" s="145" t="s">
        <v>278</v>
      </c>
      <c r="AU226" s="145" t="s">
        <v>158</v>
      </c>
      <c r="AY226" s="17" t="s">
        <v>139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86</v>
      </c>
      <c r="BK226" s="146">
        <f>ROUND(I226*H226,2)</f>
        <v>0</v>
      </c>
      <c r="BL226" s="17" t="s">
        <v>145</v>
      </c>
      <c r="BM226" s="145" t="s">
        <v>1330</v>
      </c>
    </row>
    <row r="227" spans="2:65" s="11" customFormat="1" ht="22.9" customHeight="1">
      <c r="B227" s="122"/>
      <c r="D227" s="123" t="s">
        <v>77</v>
      </c>
      <c r="E227" s="131">
        <v>3</v>
      </c>
      <c r="F227" s="131" t="s">
        <v>1331</v>
      </c>
      <c r="J227" s="132">
        <f>BK227</f>
        <v>0</v>
      </c>
      <c r="L227" s="122"/>
      <c r="M227" s="126"/>
      <c r="P227" s="127">
        <f>SUM(P228:P246)</f>
        <v>58.904899999999998</v>
      </c>
      <c r="R227" s="127">
        <f>SUM(R228:R246)</f>
        <v>7.1419505000000001</v>
      </c>
      <c r="T227" s="128">
        <f>SUM(T228:T246)</f>
        <v>0</v>
      </c>
      <c r="AR227" s="123" t="s">
        <v>86</v>
      </c>
      <c r="AT227" s="129" t="s">
        <v>77</v>
      </c>
      <c r="AU227" s="129" t="s">
        <v>86</v>
      </c>
      <c r="AY227" s="123" t="s">
        <v>139</v>
      </c>
      <c r="BK227" s="130">
        <f>SUM(BK228:BK246)</f>
        <v>0</v>
      </c>
    </row>
    <row r="228" spans="2:65" s="1" customFormat="1" ht="24.25" customHeight="1">
      <c r="B228" s="133"/>
      <c r="C228" s="134" t="s">
        <v>526</v>
      </c>
      <c r="D228" s="134" t="s">
        <v>141</v>
      </c>
      <c r="E228" s="135" t="s">
        <v>1332</v>
      </c>
      <c r="F228" s="136" t="s">
        <v>1333</v>
      </c>
      <c r="G228" s="137" t="s">
        <v>295</v>
      </c>
      <c r="H228" s="138">
        <v>21.7</v>
      </c>
      <c r="I228" s="139"/>
      <c r="J228" s="139">
        <f>ROUND(I228*H228,2)</f>
        <v>0</v>
      </c>
      <c r="K228" s="140"/>
      <c r="L228" s="29"/>
      <c r="M228" s="141" t="s">
        <v>1</v>
      </c>
      <c r="N228" s="142" t="s">
        <v>43</v>
      </c>
      <c r="O228" s="143">
        <v>0.48</v>
      </c>
      <c r="P228" s="143">
        <f>O228*H228</f>
        <v>10.415999999999999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145</v>
      </c>
      <c r="AT228" s="145" t="s">
        <v>141</v>
      </c>
      <c r="AU228" s="145" t="s">
        <v>88</v>
      </c>
      <c r="AY228" s="17" t="s">
        <v>139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7" t="s">
        <v>86</v>
      </c>
      <c r="BK228" s="146">
        <f>ROUND(I228*H228,2)</f>
        <v>0</v>
      </c>
      <c r="BL228" s="17" t="s">
        <v>145</v>
      </c>
      <c r="BM228" s="145" t="s">
        <v>1334</v>
      </c>
    </row>
    <row r="229" spans="2:65" s="12" customFormat="1">
      <c r="B229" s="147"/>
      <c r="D229" s="148" t="s">
        <v>147</v>
      </c>
      <c r="E229" s="149" t="s">
        <v>1</v>
      </c>
      <c r="F229" s="150" t="s">
        <v>1335</v>
      </c>
      <c r="H229" s="151">
        <v>21.7</v>
      </c>
      <c r="L229" s="147"/>
      <c r="M229" s="152"/>
      <c r="T229" s="153"/>
      <c r="AT229" s="149" t="s">
        <v>147</v>
      </c>
      <c r="AU229" s="149" t="s">
        <v>88</v>
      </c>
      <c r="AV229" s="12" t="s">
        <v>88</v>
      </c>
      <c r="AW229" s="12" t="s">
        <v>34</v>
      </c>
      <c r="AX229" s="12" t="s">
        <v>86</v>
      </c>
      <c r="AY229" s="149" t="s">
        <v>139</v>
      </c>
    </row>
    <row r="230" spans="2:65" s="1" customFormat="1" ht="49.15" customHeight="1">
      <c r="B230" s="133"/>
      <c r="C230" s="134" t="s">
        <v>531</v>
      </c>
      <c r="D230" s="134" t="s">
        <v>141</v>
      </c>
      <c r="E230" s="135" t="s">
        <v>1214</v>
      </c>
      <c r="F230" s="136" t="s">
        <v>1215</v>
      </c>
      <c r="G230" s="137" t="s">
        <v>154</v>
      </c>
      <c r="H230" s="138">
        <v>0.252</v>
      </c>
      <c r="I230" s="139"/>
      <c r="J230" s="139">
        <f>ROUND(I230*H230,2)</f>
        <v>0</v>
      </c>
      <c r="K230" s="140"/>
      <c r="L230" s="29"/>
      <c r="M230" s="141" t="s">
        <v>1</v>
      </c>
      <c r="N230" s="142" t="s">
        <v>43</v>
      </c>
      <c r="O230" s="143">
        <v>4.9649999999999999</v>
      </c>
      <c r="P230" s="143">
        <f>O230*H230</f>
        <v>1.25118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145</v>
      </c>
      <c r="AT230" s="145" t="s">
        <v>141</v>
      </c>
      <c r="AU230" s="145" t="s">
        <v>88</v>
      </c>
      <c r="AY230" s="17" t="s">
        <v>139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86</v>
      </c>
      <c r="BK230" s="146">
        <f>ROUND(I230*H230,2)</f>
        <v>0</v>
      </c>
      <c r="BL230" s="17" t="s">
        <v>145</v>
      </c>
      <c r="BM230" s="145" t="s">
        <v>1336</v>
      </c>
    </row>
    <row r="231" spans="2:65" s="12" customFormat="1">
      <c r="B231" s="147"/>
      <c r="D231" s="148" t="s">
        <v>147</v>
      </c>
      <c r="E231" s="149" t="s">
        <v>1</v>
      </c>
      <c r="F231" s="150" t="s">
        <v>1337</v>
      </c>
      <c r="H231" s="151">
        <v>0.252</v>
      </c>
      <c r="L231" s="147"/>
      <c r="M231" s="152"/>
      <c r="T231" s="153"/>
      <c r="AT231" s="149" t="s">
        <v>147</v>
      </c>
      <c r="AU231" s="149" t="s">
        <v>88</v>
      </c>
      <c r="AV231" s="12" t="s">
        <v>88</v>
      </c>
      <c r="AW231" s="12" t="s">
        <v>34</v>
      </c>
      <c r="AX231" s="12" t="s">
        <v>86</v>
      </c>
      <c r="AY231" s="149" t="s">
        <v>139</v>
      </c>
    </row>
    <row r="232" spans="2:65" s="1" customFormat="1" ht="62.65" customHeight="1">
      <c r="B232" s="133"/>
      <c r="C232" s="134" t="s">
        <v>537</v>
      </c>
      <c r="D232" s="134" t="s">
        <v>141</v>
      </c>
      <c r="E232" s="135" t="s">
        <v>179</v>
      </c>
      <c r="F232" s="136" t="s">
        <v>180</v>
      </c>
      <c r="G232" s="137" t="s">
        <v>154</v>
      </c>
      <c r="H232" s="138">
        <v>0.93400000000000005</v>
      </c>
      <c r="I232" s="139"/>
      <c r="J232" s="139">
        <f>ROUND(I232*H232,2)</f>
        <v>0</v>
      </c>
      <c r="K232" s="140"/>
      <c r="L232" s="29"/>
      <c r="M232" s="141" t="s">
        <v>1</v>
      </c>
      <c r="N232" s="142" t="s">
        <v>43</v>
      </c>
      <c r="O232" s="143">
        <v>0.08</v>
      </c>
      <c r="P232" s="143">
        <f>O232*H232</f>
        <v>7.4720000000000009E-2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145</v>
      </c>
      <c r="AT232" s="145" t="s">
        <v>141</v>
      </c>
      <c r="AU232" s="145" t="s">
        <v>88</v>
      </c>
      <c r="AY232" s="17" t="s">
        <v>139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86</v>
      </c>
      <c r="BK232" s="146">
        <f>ROUND(I232*H232,2)</f>
        <v>0</v>
      </c>
      <c r="BL232" s="17" t="s">
        <v>145</v>
      </c>
      <c r="BM232" s="145" t="s">
        <v>1338</v>
      </c>
    </row>
    <row r="233" spans="2:65" s="12" customFormat="1">
      <c r="B233" s="147"/>
      <c r="D233" s="148" t="s">
        <v>147</v>
      </c>
      <c r="E233" s="149" t="s">
        <v>1</v>
      </c>
      <c r="F233" s="150" t="s">
        <v>1339</v>
      </c>
      <c r="H233" s="151">
        <v>0.68200000000000005</v>
      </c>
      <c r="L233" s="147"/>
      <c r="M233" s="152"/>
      <c r="T233" s="153"/>
      <c r="AT233" s="149" t="s">
        <v>147</v>
      </c>
      <c r="AU233" s="149" t="s">
        <v>88</v>
      </c>
      <c r="AV233" s="12" t="s">
        <v>88</v>
      </c>
      <c r="AW233" s="12" t="s">
        <v>34</v>
      </c>
      <c r="AX233" s="12" t="s">
        <v>78</v>
      </c>
      <c r="AY233" s="149" t="s">
        <v>139</v>
      </c>
    </row>
    <row r="234" spans="2:65" s="12" customFormat="1">
      <c r="B234" s="147"/>
      <c r="D234" s="148" t="s">
        <v>147</v>
      </c>
      <c r="E234" s="149" t="s">
        <v>1</v>
      </c>
      <c r="F234" s="150" t="s">
        <v>1337</v>
      </c>
      <c r="H234" s="151">
        <v>0.252</v>
      </c>
      <c r="L234" s="147"/>
      <c r="M234" s="152"/>
      <c r="T234" s="153"/>
      <c r="AT234" s="149" t="s">
        <v>147</v>
      </c>
      <c r="AU234" s="149" t="s">
        <v>88</v>
      </c>
      <c r="AV234" s="12" t="s">
        <v>88</v>
      </c>
      <c r="AW234" s="12" t="s">
        <v>34</v>
      </c>
      <c r="AX234" s="12" t="s">
        <v>78</v>
      </c>
      <c r="AY234" s="149" t="s">
        <v>139</v>
      </c>
    </row>
    <row r="235" spans="2:65" s="13" customFormat="1">
      <c r="B235" s="154"/>
      <c r="D235" s="148" t="s">
        <v>147</v>
      </c>
      <c r="E235" s="155" t="s">
        <v>1</v>
      </c>
      <c r="F235" s="156" t="s">
        <v>151</v>
      </c>
      <c r="H235" s="157">
        <v>0.93400000000000005</v>
      </c>
      <c r="L235" s="154"/>
      <c r="M235" s="158"/>
      <c r="T235" s="159"/>
      <c r="AT235" s="155" t="s">
        <v>147</v>
      </c>
      <c r="AU235" s="155" t="s">
        <v>88</v>
      </c>
      <c r="AV235" s="13" t="s">
        <v>145</v>
      </c>
      <c r="AW235" s="13" t="s">
        <v>34</v>
      </c>
      <c r="AX235" s="13" t="s">
        <v>86</v>
      </c>
      <c r="AY235" s="155" t="s">
        <v>139</v>
      </c>
    </row>
    <row r="236" spans="2:65" s="1" customFormat="1" ht="44.25" customHeight="1">
      <c r="B236" s="133"/>
      <c r="C236" s="134" t="s">
        <v>542</v>
      </c>
      <c r="D236" s="134" t="s">
        <v>141</v>
      </c>
      <c r="E236" s="135" t="s">
        <v>1340</v>
      </c>
      <c r="F236" s="136" t="s">
        <v>1341</v>
      </c>
      <c r="G236" s="137" t="s">
        <v>388</v>
      </c>
      <c r="H236" s="138">
        <v>39</v>
      </c>
      <c r="I236" s="139"/>
      <c r="J236" s="139">
        <f>ROUND(I236*H236,2)</f>
        <v>0</v>
      </c>
      <c r="K236" s="140"/>
      <c r="L236" s="29"/>
      <c r="M236" s="141" t="s">
        <v>1</v>
      </c>
      <c r="N236" s="142" t="s">
        <v>43</v>
      </c>
      <c r="O236" s="143">
        <v>0.36</v>
      </c>
      <c r="P236" s="143">
        <f>O236*H236</f>
        <v>14.04</v>
      </c>
      <c r="Q236" s="143">
        <v>0.17488999999999999</v>
      </c>
      <c r="R236" s="143">
        <f>Q236*H236</f>
        <v>6.8207100000000001</v>
      </c>
      <c r="S236" s="143">
        <v>0</v>
      </c>
      <c r="T236" s="144">
        <f>S236*H236</f>
        <v>0</v>
      </c>
      <c r="AR236" s="145" t="s">
        <v>145</v>
      </c>
      <c r="AT236" s="145" t="s">
        <v>141</v>
      </c>
      <c r="AU236" s="145" t="s">
        <v>88</v>
      </c>
      <c r="AY236" s="17" t="s">
        <v>139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86</v>
      </c>
      <c r="BK236" s="146">
        <f>ROUND(I236*H236,2)</f>
        <v>0</v>
      </c>
      <c r="BL236" s="17" t="s">
        <v>145</v>
      </c>
      <c r="BM236" s="145" t="s">
        <v>1342</v>
      </c>
    </row>
    <row r="237" spans="2:65" s="12" customFormat="1">
      <c r="B237" s="147"/>
      <c r="D237" s="148" t="s">
        <v>147</v>
      </c>
      <c r="E237" s="149" t="s">
        <v>1</v>
      </c>
      <c r="F237" s="150" t="s">
        <v>1343</v>
      </c>
      <c r="H237" s="151">
        <v>39</v>
      </c>
      <c r="L237" s="147"/>
      <c r="M237" s="152"/>
      <c r="T237" s="153"/>
      <c r="AT237" s="149" t="s">
        <v>147</v>
      </c>
      <c r="AU237" s="149" t="s">
        <v>88</v>
      </c>
      <c r="AV237" s="12" t="s">
        <v>88</v>
      </c>
      <c r="AW237" s="12" t="s">
        <v>34</v>
      </c>
      <c r="AX237" s="12" t="s">
        <v>86</v>
      </c>
      <c r="AY237" s="149" t="s">
        <v>139</v>
      </c>
    </row>
    <row r="238" spans="2:65" s="1" customFormat="1" ht="24.25" customHeight="1">
      <c r="B238" s="133"/>
      <c r="C238" s="171" t="s">
        <v>547</v>
      </c>
      <c r="D238" s="171" t="s">
        <v>278</v>
      </c>
      <c r="E238" s="172" t="s">
        <v>1344</v>
      </c>
      <c r="F238" s="173" t="s">
        <v>1345</v>
      </c>
      <c r="G238" s="174" t="s">
        <v>388</v>
      </c>
      <c r="H238" s="175">
        <v>31</v>
      </c>
      <c r="I238" s="176"/>
      <c r="J238" s="176">
        <f>ROUND(I238*H238,2)</f>
        <v>0</v>
      </c>
      <c r="K238" s="177"/>
      <c r="L238" s="178"/>
      <c r="M238" s="179" t="s">
        <v>1</v>
      </c>
      <c r="N238" s="180" t="s">
        <v>43</v>
      </c>
      <c r="O238" s="143">
        <v>0</v>
      </c>
      <c r="P238" s="143">
        <f>O238*H238</f>
        <v>0</v>
      </c>
      <c r="Q238" s="143">
        <v>4.7000000000000002E-3</v>
      </c>
      <c r="R238" s="143">
        <f>Q238*H238</f>
        <v>0.1457</v>
      </c>
      <c r="S238" s="143">
        <v>0</v>
      </c>
      <c r="T238" s="144">
        <f>S238*H238</f>
        <v>0</v>
      </c>
      <c r="AR238" s="145" t="s">
        <v>183</v>
      </c>
      <c r="AT238" s="145" t="s">
        <v>278</v>
      </c>
      <c r="AU238" s="145" t="s">
        <v>88</v>
      </c>
      <c r="AY238" s="17" t="s">
        <v>139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86</v>
      </c>
      <c r="BK238" s="146">
        <f>ROUND(I238*H238,2)</f>
        <v>0</v>
      </c>
      <c r="BL238" s="17" t="s">
        <v>145</v>
      </c>
      <c r="BM238" s="145" t="s">
        <v>1346</v>
      </c>
    </row>
    <row r="239" spans="2:65" s="1" customFormat="1" ht="24.25" customHeight="1">
      <c r="B239" s="133"/>
      <c r="C239" s="171" t="s">
        <v>552</v>
      </c>
      <c r="D239" s="171" t="s">
        <v>278</v>
      </c>
      <c r="E239" s="172" t="s">
        <v>1347</v>
      </c>
      <c r="F239" s="173" t="s">
        <v>1348</v>
      </c>
      <c r="G239" s="174" t="s">
        <v>388</v>
      </c>
      <c r="H239" s="175">
        <v>8</v>
      </c>
      <c r="I239" s="176"/>
      <c r="J239" s="176">
        <f>ROUND(I239*H239,2)</f>
        <v>0</v>
      </c>
      <c r="K239" s="177"/>
      <c r="L239" s="178"/>
      <c r="M239" s="179" t="s">
        <v>1</v>
      </c>
      <c r="N239" s="180" t="s">
        <v>43</v>
      </c>
      <c r="O239" s="143">
        <v>0</v>
      </c>
      <c r="P239" s="143">
        <f>O239*H239</f>
        <v>0</v>
      </c>
      <c r="Q239" s="143">
        <v>2.7000000000000001E-3</v>
      </c>
      <c r="R239" s="143">
        <f>Q239*H239</f>
        <v>2.1600000000000001E-2</v>
      </c>
      <c r="S239" s="143">
        <v>0</v>
      </c>
      <c r="T239" s="144">
        <f>S239*H239</f>
        <v>0</v>
      </c>
      <c r="AR239" s="145" t="s">
        <v>183</v>
      </c>
      <c r="AT239" s="145" t="s">
        <v>278</v>
      </c>
      <c r="AU239" s="145" t="s">
        <v>88</v>
      </c>
      <c r="AY239" s="17" t="s">
        <v>139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86</v>
      </c>
      <c r="BK239" s="146">
        <f>ROUND(I239*H239,2)</f>
        <v>0</v>
      </c>
      <c r="BL239" s="17" t="s">
        <v>145</v>
      </c>
      <c r="BM239" s="145" t="s">
        <v>1349</v>
      </c>
    </row>
    <row r="240" spans="2:65" s="1" customFormat="1" ht="24.25" customHeight="1">
      <c r="B240" s="133"/>
      <c r="C240" s="134" t="s">
        <v>557</v>
      </c>
      <c r="D240" s="134" t="s">
        <v>141</v>
      </c>
      <c r="E240" s="135" t="s">
        <v>1350</v>
      </c>
      <c r="F240" s="136" t="s">
        <v>1351</v>
      </c>
      <c r="G240" s="137" t="s">
        <v>295</v>
      </c>
      <c r="H240" s="138">
        <v>90.5</v>
      </c>
      <c r="I240" s="139"/>
      <c r="J240" s="139">
        <f>ROUND(I240*H240,2)</f>
        <v>0</v>
      </c>
      <c r="K240" s="140"/>
      <c r="L240" s="29"/>
      <c r="M240" s="141" t="s">
        <v>1</v>
      </c>
      <c r="N240" s="142" t="s">
        <v>43</v>
      </c>
      <c r="O240" s="143">
        <v>0.3</v>
      </c>
      <c r="P240" s="143">
        <f>O240*H240</f>
        <v>27.15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145</v>
      </c>
      <c r="AT240" s="145" t="s">
        <v>141</v>
      </c>
      <c r="AU240" s="145" t="s">
        <v>88</v>
      </c>
      <c r="AY240" s="17" t="s">
        <v>139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86</v>
      </c>
      <c r="BK240" s="146">
        <f>ROUND(I240*H240,2)</f>
        <v>0</v>
      </c>
      <c r="BL240" s="17" t="s">
        <v>145</v>
      </c>
      <c r="BM240" s="145" t="s">
        <v>1352</v>
      </c>
    </row>
    <row r="241" spans="2:65" s="1" customFormat="1" ht="24.25" customHeight="1">
      <c r="B241" s="133"/>
      <c r="C241" s="171" t="s">
        <v>562</v>
      </c>
      <c r="D241" s="171" t="s">
        <v>278</v>
      </c>
      <c r="E241" s="172" t="s">
        <v>1353</v>
      </c>
      <c r="F241" s="173" t="s">
        <v>1354</v>
      </c>
      <c r="G241" s="174" t="s">
        <v>295</v>
      </c>
      <c r="H241" s="175">
        <v>95.025000000000006</v>
      </c>
      <c r="I241" s="176"/>
      <c r="J241" s="176">
        <f>ROUND(I241*H241,2)</f>
        <v>0</v>
      </c>
      <c r="K241" s="177"/>
      <c r="L241" s="178"/>
      <c r="M241" s="179" t="s">
        <v>1</v>
      </c>
      <c r="N241" s="180" t="s">
        <v>43</v>
      </c>
      <c r="O241" s="143">
        <v>0</v>
      </c>
      <c r="P241" s="143">
        <f>O241*H241</f>
        <v>0</v>
      </c>
      <c r="Q241" s="143">
        <v>1.5E-3</v>
      </c>
      <c r="R241" s="143">
        <f>Q241*H241</f>
        <v>0.14253750000000001</v>
      </c>
      <c r="S241" s="143">
        <v>0</v>
      </c>
      <c r="T241" s="144">
        <f>S241*H241</f>
        <v>0</v>
      </c>
      <c r="AR241" s="145" t="s">
        <v>183</v>
      </c>
      <c r="AT241" s="145" t="s">
        <v>278</v>
      </c>
      <c r="AU241" s="145" t="s">
        <v>88</v>
      </c>
      <c r="AY241" s="17" t="s">
        <v>139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86</v>
      </c>
      <c r="BK241" s="146">
        <f>ROUND(I241*H241,2)</f>
        <v>0</v>
      </c>
      <c r="BL241" s="17" t="s">
        <v>145</v>
      </c>
      <c r="BM241" s="145" t="s">
        <v>1355</v>
      </c>
    </row>
    <row r="242" spans="2:65" s="12" customFormat="1">
      <c r="B242" s="147"/>
      <c r="D242" s="148" t="s">
        <v>147</v>
      </c>
      <c r="F242" s="150" t="s">
        <v>1356</v>
      </c>
      <c r="H242" s="151">
        <v>95.025000000000006</v>
      </c>
      <c r="L242" s="147"/>
      <c r="M242" s="152"/>
      <c r="T242" s="153"/>
      <c r="AT242" s="149" t="s">
        <v>147</v>
      </c>
      <c r="AU242" s="149" t="s">
        <v>88</v>
      </c>
      <c r="AV242" s="12" t="s">
        <v>88</v>
      </c>
      <c r="AW242" s="12" t="s">
        <v>3</v>
      </c>
      <c r="AX242" s="12" t="s">
        <v>86</v>
      </c>
      <c r="AY242" s="149" t="s">
        <v>139</v>
      </c>
    </row>
    <row r="243" spans="2:65" s="1" customFormat="1" ht="24.25" customHeight="1">
      <c r="B243" s="133"/>
      <c r="C243" s="134" t="s">
        <v>570</v>
      </c>
      <c r="D243" s="134" t="s">
        <v>141</v>
      </c>
      <c r="E243" s="135" t="s">
        <v>1357</v>
      </c>
      <c r="F243" s="136" t="s">
        <v>1358</v>
      </c>
      <c r="G243" s="137" t="s">
        <v>295</v>
      </c>
      <c r="H243" s="138">
        <v>271.5</v>
      </c>
      <c r="I243" s="139"/>
      <c r="J243" s="139">
        <f>ROUND(I243*H243,2)</f>
        <v>0</v>
      </c>
      <c r="K243" s="140"/>
      <c r="L243" s="29"/>
      <c r="M243" s="141" t="s">
        <v>1</v>
      </c>
      <c r="N243" s="142" t="s">
        <v>43</v>
      </c>
      <c r="O243" s="143">
        <v>2.1999999999999999E-2</v>
      </c>
      <c r="P243" s="143">
        <f>O243*H243</f>
        <v>5.9729999999999999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145</v>
      </c>
      <c r="AT243" s="145" t="s">
        <v>141</v>
      </c>
      <c r="AU243" s="145" t="s">
        <v>88</v>
      </c>
      <c r="AY243" s="17" t="s">
        <v>139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86</v>
      </c>
      <c r="BK243" s="146">
        <f>ROUND(I243*H243,2)</f>
        <v>0</v>
      </c>
      <c r="BL243" s="17" t="s">
        <v>145</v>
      </c>
      <c r="BM243" s="145" t="s">
        <v>1359</v>
      </c>
    </row>
    <row r="244" spans="2:65" s="12" customFormat="1">
      <c r="B244" s="147"/>
      <c r="D244" s="148" t="s">
        <v>147</v>
      </c>
      <c r="E244" s="149" t="s">
        <v>1</v>
      </c>
      <c r="F244" s="150" t="s">
        <v>1360</v>
      </c>
      <c r="H244" s="151">
        <v>271.5</v>
      </c>
      <c r="L244" s="147"/>
      <c r="M244" s="152"/>
      <c r="T244" s="153"/>
      <c r="AT244" s="149" t="s">
        <v>147</v>
      </c>
      <c r="AU244" s="149" t="s">
        <v>88</v>
      </c>
      <c r="AV244" s="12" t="s">
        <v>88</v>
      </c>
      <c r="AW244" s="12" t="s">
        <v>34</v>
      </c>
      <c r="AX244" s="12" t="s">
        <v>86</v>
      </c>
      <c r="AY244" s="149" t="s">
        <v>139</v>
      </c>
    </row>
    <row r="245" spans="2:65" s="1" customFormat="1" ht="16.5" customHeight="1">
      <c r="B245" s="133"/>
      <c r="C245" s="171" t="s">
        <v>576</v>
      </c>
      <c r="D245" s="171" t="s">
        <v>278</v>
      </c>
      <c r="E245" s="172" t="s">
        <v>1361</v>
      </c>
      <c r="F245" s="173" t="s">
        <v>1362</v>
      </c>
      <c r="G245" s="174" t="s">
        <v>295</v>
      </c>
      <c r="H245" s="175">
        <v>285.07499999999999</v>
      </c>
      <c r="I245" s="176"/>
      <c r="J245" s="176">
        <f>ROUND(I245*H245,2)</f>
        <v>0</v>
      </c>
      <c r="K245" s="177"/>
      <c r="L245" s="178"/>
      <c r="M245" s="179" t="s">
        <v>1</v>
      </c>
      <c r="N245" s="180" t="s">
        <v>43</v>
      </c>
      <c r="O245" s="143">
        <v>0</v>
      </c>
      <c r="P245" s="143">
        <f>O245*H245</f>
        <v>0</v>
      </c>
      <c r="Q245" s="143">
        <v>4.0000000000000003E-5</v>
      </c>
      <c r="R245" s="143">
        <f>Q245*H245</f>
        <v>1.1403E-2</v>
      </c>
      <c r="S245" s="143">
        <v>0</v>
      </c>
      <c r="T245" s="144">
        <f>S245*H245</f>
        <v>0</v>
      </c>
      <c r="AR245" s="145" t="s">
        <v>183</v>
      </c>
      <c r="AT245" s="145" t="s">
        <v>278</v>
      </c>
      <c r="AU245" s="145" t="s">
        <v>88</v>
      </c>
      <c r="AY245" s="17" t="s">
        <v>139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86</v>
      </c>
      <c r="BK245" s="146">
        <f>ROUND(I245*H245,2)</f>
        <v>0</v>
      </c>
      <c r="BL245" s="17" t="s">
        <v>145</v>
      </c>
      <c r="BM245" s="145" t="s">
        <v>1363</v>
      </c>
    </row>
    <row r="246" spans="2:65" s="12" customFormat="1">
      <c r="B246" s="147"/>
      <c r="D246" s="148" t="s">
        <v>147</v>
      </c>
      <c r="F246" s="150" t="s">
        <v>1364</v>
      </c>
      <c r="H246" s="151">
        <v>285.07499999999999</v>
      </c>
      <c r="L246" s="147"/>
      <c r="M246" s="152"/>
      <c r="T246" s="153"/>
      <c r="AT246" s="149" t="s">
        <v>147</v>
      </c>
      <c r="AU246" s="149" t="s">
        <v>88</v>
      </c>
      <c r="AV246" s="12" t="s">
        <v>88</v>
      </c>
      <c r="AW246" s="12" t="s">
        <v>3</v>
      </c>
      <c r="AX246" s="12" t="s">
        <v>86</v>
      </c>
      <c r="AY246" s="149" t="s">
        <v>139</v>
      </c>
    </row>
    <row r="247" spans="2:65" s="11" customFormat="1" ht="22.9" customHeight="1">
      <c r="B247" s="122"/>
      <c r="D247" s="123" t="s">
        <v>77</v>
      </c>
      <c r="E247" s="131">
        <v>4</v>
      </c>
      <c r="F247" s="131" t="s">
        <v>1365</v>
      </c>
      <c r="J247" s="132">
        <f>BK247</f>
        <v>0</v>
      </c>
      <c r="L247" s="122"/>
      <c r="M247" s="126"/>
      <c r="P247" s="127">
        <f>SUM(P248:P284)</f>
        <v>90.246791000000016</v>
      </c>
      <c r="R247" s="127">
        <f>SUM(R248:R284)</f>
        <v>30.531860599999991</v>
      </c>
      <c r="T247" s="128">
        <f>SUM(T248:T284)</f>
        <v>0</v>
      </c>
      <c r="AR247" s="123" t="s">
        <v>86</v>
      </c>
      <c r="AT247" s="129" t="s">
        <v>77</v>
      </c>
      <c r="AU247" s="129" t="s">
        <v>86</v>
      </c>
      <c r="AY247" s="123" t="s">
        <v>139</v>
      </c>
      <c r="BK247" s="130">
        <f>SUM(BK248:BK284)</f>
        <v>0</v>
      </c>
    </row>
    <row r="248" spans="2:65" s="1" customFormat="1" ht="33" customHeight="1">
      <c r="B248" s="133"/>
      <c r="C248" s="134" t="s">
        <v>580</v>
      </c>
      <c r="D248" s="134" t="s">
        <v>141</v>
      </c>
      <c r="E248" s="135" t="s">
        <v>1366</v>
      </c>
      <c r="F248" s="136" t="s">
        <v>1367</v>
      </c>
      <c r="G248" s="137" t="s">
        <v>154</v>
      </c>
      <c r="H248" s="138">
        <v>4.25</v>
      </c>
      <c r="I248" s="139"/>
      <c r="J248" s="139">
        <f>ROUND(I248*H248,2)</f>
        <v>0</v>
      </c>
      <c r="K248" s="140"/>
      <c r="L248" s="29"/>
      <c r="M248" s="141" t="s">
        <v>1</v>
      </c>
      <c r="N248" s="142" t="s">
        <v>43</v>
      </c>
      <c r="O248" s="143">
        <v>4.1390000000000002</v>
      </c>
      <c r="P248" s="143">
        <f>O248*H248</f>
        <v>17.59075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145</v>
      </c>
      <c r="AT248" s="145" t="s">
        <v>141</v>
      </c>
      <c r="AU248" s="145" t="s">
        <v>88</v>
      </c>
      <c r="AY248" s="17" t="s">
        <v>139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86</v>
      </c>
      <c r="BK248" s="146">
        <f>ROUND(I248*H248,2)</f>
        <v>0</v>
      </c>
      <c r="BL248" s="17" t="s">
        <v>145</v>
      </c>
      <c r="BM248" s="145" t="s">
        <v>1368</v>
      </c>
    </row>
    <row r="249" spans="2:65" s="12" customFormat="1">
      <c r="B249" s="147"/>
      <c r="D249" s="148" t="s">
        <v>147</v>
      </c>
      <c r="E249" s="149" t="s">
        <v>1</v>
      </c>
      <c r="F249" s="150" t="s">
        <v>1369</v>
      </c>
      <c r="H249" s="151">
        <v>4.25</v>
      </c>
      <c r="L249" s="147"/>
      <c r="M249" s="152"/>
      <c r="T249" s="153"/>
      <c r="AT249" s="149" t="s">
        <v>147</v>
      </c>
      <c r="AU249" s="149" t="s">
        <v>88</v>
      </c>
      <c r="AV249" s="12" t="s">
        <v>88</v>
      </c>
      <c r="AW249" s="12" t="s">
        <v>34</v>
      </c>
      <c r="AX249" s="12" t="s">
        <v>86</v>
      </c>
      <c r="AY249" s="149" t="s">
        <v>139</v>
      </c>
    </row>
    <row r="250" spans="2:65" s="1" customFormat="1" ht="62.65" customHeight="1">
      <c r="B250" s="133"/>
      <c r="C250" s="134" t="s">
        <v>585</v>
      </c>
      <c r="D250" s="134" t="s">
        <v>141</v>
      </c>
      <c r="E250" s="135" t="s">
        <v>179</v>
      </c>
      <c r="F250" s="136" t="s">
        <v>180</v>
      </c>
      <c r="G250" s="137" t="s">
        <v>154</v>
      </c>
      <c r="H250" s="138">
        <v>4.25</v>
      </c>
      <c r="I250" s="139"/>
      <c r="J250" s="139">
        <f t="shared" ref="J250:J259" si="10">ROUND(I250*H250,2)</f>
        <v>0</v>
      </c>
      <c r="K250" s="140"/>
      <c r="L250" s="29"/>
      <c r="M250" s="141" t="s">
        <v>1</v>
      </c>
      <c r="N250" s="142" t="s">
        <v>43</v>
      </c>
      <c r="O250" s="143">
        <v>0.08</v>
      </c>
      <c r="P250" s="143">
        <f t="shared" ref="P250:P259" si="11">O250*H250</f>
        <v>0.34</v>
      </c>
      <c r="Q250" s="143">
        <v>0</v>
      </c>
      <c r="R250" s="143">
        <f t="shared" ref="R250:R259" si="12">Q250*H250</f>
        <v>0</v>
      </c>
      <c r="S250" s="143">
        <v>0</v>
      </c>
      <c r="T250" s="144">
        <f t="shared" ref="T250:T259" si="13">S250*H250</f>
        <v>0</v>
      </c>
      <c r="AR250" s="145" t="s">
        <v>145</v>
      </c>
      <c r="AT250" s="145" t="s">
        <v>141</v>
      </c>
      <c r="AU250" s="145" t="s">
        <v>88</v>
      </c>
      <c r="AY250" s="17" t="s">
        <v>139</v>
      </c>
      <c r="BE250" s="146">
        <f t="shared" ref="BE250:BE259" si="14">IF(N250="základní",J250,0)</f>
        <v>0</v>
      </c>
      <c r="BF250" s="146">
        <f t="shared" ref="BF250:BF259" si="15">IF(N250="snížená",J250,0)</f>
        <v>0</v>
      </c>
      <c r="BG250" s="146">
        <f t="shared" ref="BG250:BG259" si="16">IF(N250="zákl. přenesená",J250,0)</f>
        <v>0</v>
      </c>
      <c r="BH250" s="146">
        <f t="shared" ref="BH250:BH259" si="17">IF(N250="sníž. přenesená",J250,0)</f>
        <v>0</v>
      </c>
      <c r="BI250" s="146">
        <f t="shared" ref="BI250:BI259" si="18">IF(N250="nulová",J250,0)</f>
        <v>0</v>
      </c>
      <c r="BJ250" s="17" t="s">
        <v>86</v>
      </c>
      <c r="BK250" s="146">
        <f t="shared" ref="BK250:BK259" si="19">ROUND(I250*H250,2)</f>
        <v>0</v>
      </c>
      <c r="BL250" s="17" t="s">
        <v>145</v>
      </c>
      <c r="BM250" s="145" t="s">
        <v>1370</v>
      </c>
    </row>
    <row r="251" spans="2:65" s="1" customFormat="1" ht="33" customHeight="1">
      <c r="B251" s="133"/>
      <c r="C251" s="134" t="s">
        <v>592</v>
      </c>
      <c r="D251" s="134" t="s">
        <v>141</v>
      </c>
      <c r="E251" s="135" t="s">
        <v>1371</v>
      </c>
      <c r="F251" s="136" t="s">
        <v>1372</v>
      </c>
      <c r="G251" s="137" t="s">
        <v>144</v>
      </c>
      <c r="H251" s="138">
        <v>17</v>
      </c>
      <c r="I251" s="139"/>
      <c r="J251" s="139">
        <f t="shared" si="10"/>
        <v>0</v>
      </c>
      <c r="K251" s="140"/>
      <c r="L251" s="29"/>
      <c r="M251" s="141" t="s">
        <v>1</v>
      </c>
      <c r="N251" s="142" t="s">
        <v>43</v>
      </c>
      <c r="O251" s="143">
        <v>0.16400000000000001</v>
      </c>
      <c r="P251" s="143">
        <f t="shared" si="11"/>
        <v>2.7880000000000003</v>
      </c>
      <c r="Q251" s="143">
        <v>0</v>
      </c>
      <c r="R251" s="143">
        <f t="shared" si="12"/>
        <v>0</v>
      </c>
      <c r="S251" s="143">
        <v>0</v>
      </c>
      <c r="T251" s="144">
        <f t="shared" si="13"/>
        <v>0</v>
      </c>
      <c r="AR251" s="145" t="s">
        <v>145</v>
      </c>
      <c r="AT251" s="145" t="s">
        <v>141</v>
      </c>
      <c r="AU251" s="145" t="s">
        <v>88</v>
      </c>
      <c r="AY251" s="17" t="s">
        <v>139</v>
      </c>
      <c r="BE251" s="146">
        <f t="shared" si="14"/>
        <v>0</v>
      </c>
      <c r="BF251" s="146">
        <f t="shared" si="15"/>
        <v>0</v>
      </c>
      <c r="BG251" s="146">
        <f t="shared" si="16"/>
        <v>0</v>
      </c>
      <c r="BH251" s="146">
        <f t="shared" si="17"/>
        <v>0</v>
      </c>
      <c r="BI251" s="146">
        <f t="shared" si="18"/>
        <v>0</v>
      </c>
      <c r="BJ251" s="17" t="s">
        <v>86</v>
      </c>
      <c r="BK251" s="146">
        <f t="shared" si="19"/>
        <v>0</v>
      </c>
      <c r="BL251" s="17" t="s">
        <v>145</v>
      </c>
      <c r="BM251" s="145" t="s">
        <v>1373</v>
      </c>
    </row>
    <row r="252" spans="2:65" s="1" customFormat="1" ht="44.25" customHeight="1">
      <c r="B252" s="133"/>
      <c r="C252" s="134" t="s">
        <v>597</v>
      </c>
      <c r="D252" s="134" t="s">
        <v>141</v>
      </c>
      <c r="E252" s="135" t="s">
        <v>1374</v>
      </c>
      <c r="F252" s="136" t="s">
        <v>1375</v>
      </c>
      <c r="G252" s="137" t="s">
        <v>144</v>
      </c>
      <c r="H252" s="138">
        <v>17</v>
      </c>
      <c r="I252" s="139"/>
      <c r="J252" s="139">
        <f t="shared" si="10"/>
        <v>0</v>
      </c>
      <c r="K252" s="140"/>
      <c r="L252" s="29"/>
      <c r="M252" s="141" t="s">
        <v>1</v>
      </c>
      <c r="N252" s="142" t="s">
        <v>43</v>
      </c>
      <c r="O252" s="143">
        <v>8.5999999999999993E-2</v>
      </c>
      <c r="P252" s="143">
        <f t="shared" si="11"/>
        <v>1.462</v>
      </c>
      <c r="Q252" s="143">
        <v>0.19800000000000001</v>
      </c>
      <c r="R252" s="143">
        <f t="shared" si="12"/>
        <v>3.3660000000000001</v>
      </c>
      <c r="S252" s="143">
        <v>0</v>
      </c>
      <c r="T252" s="144">
        <f t="shared" si="13"/>
        <v>0</v>
      </c>
      <c r="AR252" s="145" t="s">
        <v>145</v>
      </c>
      <c r="AT252" s="145" t="s">
        <v>141</v>
      </c>
      <c r="AU252" s="145" t="s">
        <v>88</v>
      </c>
      <c r="AY252" s="17" t="s">
        <v>139</v>
      </c>
      <c r="BE252" s="146">
        <f t="shared" si="14"/>
        <v>0</v>
      </c>
      <c r="BF252" s="146">
        <f t="shared" si="15"/>
        <v>0</v>
      </c>
      <c r="BG252" s="146">
        <f t="shared" si="16"/>
        <v>0</v>
      </c>
      <c r="BH252" s="146">
        <f t="shared" si="17"/>
        <v>0</v>
      </c>
      <c r="BI252" s="146">
        <f t="shared" si="18"/>
        <v>0</v>
      </c>
      <c r="BJ252" s="17" t="s">
        <v>86</v>
      </c>
      <c r="BK252" s="146">
        <f t="shared" si="19"/>
        <v>0</v>
      </c>
      <c r="BL252" s="17" t="s">
        <v>145</v>
      </c>
      <c r="BM252" s="145" t="s">
        <v>1376</v>
      </c>
    </row>
    <row r="253" spans="2:65" s="1" customFormat="1" ht="21.75" customHeight="1">
      <c r="B253" s="133"/>
      <c r="C253" s="134" t="s">
        <v>601</v>
      </c>
      <c r="D253" s="134" t="s">
        <v>141</v>
      </c>
      <c r="E253" s="135" t="s">
        <v>1377</v>
      </c>
      <c r="F253" s="136" t="s">
        <v>1378</v>
      </c>
      <c r="G253" s="137" t="s">
        <v>144</v>
      </c>
      <c r="H253" s="138">
        <v>17</v>
      </c>
      <c r="I253" s="139"/>
      <c r="J253" s="139">
        <f t="shared" si="10"/>
        <v>0</v>
      </c>
      <c r="K253" s="140"/>
      <c r="L253" s="29"/>
      <c r="M253" s="141" t="s">
        <v>1</v>
      </c>
      <c r="N253" s="142" t="s">
        <v>43</v>
      </c>
      <c r="O253" s="143">
        <v>0.27</v>
      </c>
      <c r="P253" s="143">
        <f t="shared" si="11"/>
        <v>4.59</v>
      </c>
      <c r="Q253" s="143">
        <v>0.36924000000000001</v>
      </c>
      <c r="R253" s="143">
        <f t="shared" si="12"/>
        <v>6.2770799999999998</v>
      </c>
      <c r="S253" s="143">
        <v>0</v>
      </c>
      <c r="T253" s="144">
        <f t="shared" si="13"/>
        <v>0</v>
      </c>
      <c r="AR253" s="145" t="s">
        <v>145</v>
      </c>
      <c r="AT253" s="145" t="s">
        <v>141</v>
      </c>
      <c r="AU253" s="145" t="s">
        <v>88</v>
      </c>
      <c r="AY253" s="17" t="s">
        <v>139</v>
      </c>
      <c r="BE253" s="146">
        <f t="shared" si="14"/>
        <v>0</v>
      </c>
      <c r="BF253" s="146">
        <f t="shared" si="15"/>
        <v>0</v>
      </c>
      <c r="BG253" s="146">
        <f t="shared" si="16"/>
        <v>0</v>
      </c>
      <c r="BH253" s="146">
        <f t="shared" si="17"/>
        <v>0</v>
      </c>
      <c r="BI253" s="146">
        <f t="shared" si="18"/>
        <v>0</v>
      </c>
      <c r="BJ253" s="17" t="s">
        <v>86</v>
      </c>
      <c r="BK253" s="146">
        <f t="shared" si="19"/>
        <v>0</v>
      </c>
      <c r="BL253" s="17" t="s">
        <v>145</v>
      </c>
      <c r="BM253" s="145" t="s">
        <v>1379</v>
      </c>
    </row>
    <row r="254" spans="2:65" s="1" customFormat="1" ht="21.75" customHeight="1">
      <c r="B254" s="133"/>
      <c r="C254" s="134" t="s">
        <v>605</v>
      </c>
      <c r="D254" s="134" t="s">
        <v>141</v>
      </c>
      <c r="E254" s="135" t="s">
        <v>1380</v>
      </c>
      <c r="F254" s="136" t="s">
        <v>1381</v>
      </c>
      <c r="G254" s="137" t="s">
        <v>144</v>
      </c>
      <c r="H254" s="138">
        <v>17</v>
      </c>
      <c r="I254" s="139"/>
      <c r="J254" s="139">
        <f t="shared" si="10"/>
        <v>0</v>
      </c>
      <c r="K254" s="140"/>
      <c r="L254" s="29"/>
      <c r="M254" s="141" t="s">
        <v>1</v>
      </c>
      <c r="N254" s="142" t="s">
        <v>43</v>
      </c>
      <c r="O254" s="143">
        <v>2.6160000000000001</v>
      </c>
      <c r="P254" s="143">
        <f t="shared" si="11"/>
        <v>44.472000000000001</v>
      </c>
      <c r="Q254" s="143">
        <v>0.13403999999999999</v>
      </c>
      <c r="R254" s="143">
        <f t="shared" si="12"/>
        <v>2.27868</v>
      </c>
      <c r="S254" s="143">
        <v>0</v>
      </c>
      <c r="T254" s="144">
        <f t="shared" si="13"/>
        <v>0</v>
      </c>
      <c r="AR254" s="145" t="s">
        <v>145</v>
      </c>
      <c r="AT254" s="145" t="s">
        <v>141</v>
      </c>
      <c r="AU254" s="145" t="s">
        <v>88</v>
      </c>
      <c r="AY254" s="17" t="s">
        <v>139</v>
      </c>
      <c r="BE254" s="146">
        <f t="shared" si="14"/>
        <v>0</v>
      </c>
      <c r="BF254" s="146">
        <f t="shared" si="15"/>
        <v>0</v>
      </c>
      <c r="BG254" s="146">
        <f t="shared" si="16"/>
        <v>0</v>
      </c>
      <c r="BH254" s="146">
        <f t="shared" si="17"/>
        <v>0</v>
      </c>
      <c r="BI254" s="146">
        <f t="shared" si="18"/>
        <v>0</v>
      </c>
      <c r="BJ254" s="17" t="s">
        <v>86</v>
      </c>
      <c r="BK254" s="146">
        <f t="shared" si="19"/>
        <v>0</v>
      </c>
      <c r="BL254" s="17" t="s">
        <v>145</v>
      </c>
      <c r="BM254" s="145" t="s">
        <v>1382</v>
      </c>
    </row>
    <row r="255" spans="2:65" s="1" customFormat="1" ht="16.5" customHeight="1">
      <c r="B255" s="133"/>
      <c r="C255" s="171" t="s">
        <v>909</v>
      </c>
      <c r="D255" s="171" t="s">
        <v>278</v>
      </c>
      <c r="E255" s="172" t="s">
        <v>1383</v>
      </c>
      <c r="F255" s="173" t="s">
        <v>1384</v>
      </c>
      <c r="G255" s="174" t="s">
        <v>196</v>
      </c>
      <c r="H255" s="175">
        <v>4.9000000000000004</v>
      </c>
      <c r="I255" s="176"/>
      <c r="J255" s="176">
        <f t="shared" si="10"/>
        <v>0</v>
      </c>
      <c r="K255" s="177"/>
      <c r="L255" s="178"/>
      <c r="M255" s="179" t="s">
        <v>1</v>
      </c>
      <c r="N255" s="180" t="s">
        <v>43</v>
      </c>
      <c r="O255" s="143">
        <v>0</v>
      </c>
      <c r="P255" s="143">
        <f t="shared" si="11"/>
        <v>0</v>
      </c>
      <c r="Q255" s="143">
        <v>1</v>
      </c>
      <c r="R255" s="143">
        <f t="shared" si="12"/>
        <v>4.9000000000000004</v>
      </c>
      <c r="S255" s="143">
        <v>0</v>
      </c>
      <c r="T255" s="144">
        <f t="shared" si="13"/>
        <v>0</v>
      </c>
      <c r="AR255" s="145" t="s">
        <v>183</v>
      </c>
      <c r="AT255" s="145" t="s">
        <v>278</v>
      </c>
      <c r="AU255" s="145" t="s">
        <v>88</v>
      </c>
      <c r="AY255" s="17" t="s">
        <v>139</v>
      </c>
      <c r="BE255" s="146">
        <f t="shared" si="14"/>
        <v>0</v>
      </c>
      <c r="BF255" s="146">
        <f t="shared" si="15"/>
        <v>0</v>
      </c>
      <c r="BG255" s="146">
        <f t="shared" si="16"/>
        <v>0</v>
      </c>
      <c r="BH255" s="146">
        <f t="shared" si="17"/>
        <v>0</v>
      </c>
      <c r="BI255" s="146">
        <f t="shared" si="18"/>
        <v>0</v>
      </c>
      <c r="BJ255" s="17" t="s">
        <v>86</v>
      </c>
      <c r="BK255" s="146">
        <f t="shared" si="19"/>
        <v>0</v>
      </c>
      <c r="BL255" s="17" t="s">
        <v>145</v>
      </c>
      <c r="BM255" s="145" t="s">
        <v>1385</v>
      </c>
    </row>
    <row r="256" spans="2:65" s="1" customFormat="1" ht="16.5" customHeight="1">
      <c r="B256" s="133"/>
      <c r="C256" s="171" t="s">
        <v>913</v>
      </c>
      <c r="D256" s="171" t="s">
        <v>278</v>
      </c>
      <c r="E256" s="172" t="s">
        <v>1386</v>
      </c>
      <c r="F256" s="173" t="s">
        <v>1387</v>
      </c>
      <c r="G256" s="174" t="s">
        <v>196</v>
      </c>
      <c r="H256" s="175">
        <v>8.3000000000000007</v>
      </c>
      <c r="I256" s="176"/>
      <c r="J256" s="176">
        <f t="shared" si="10"/>
        <v>0</v>
      </c>
      <c r="K256" s="177"/>
      <c r="L256" s="178"/>
      <c r="M256" s="179" t="s">
        <v>1</v>
      </c>
      <c r="N256" s="180" t="s">
        <v>43</v>
      </c>
      <c r="O256" s="143">
        <v>0</v>
      </c>
      <c r="P256" s="143">
        <f t="shared" si="11"/>
        <v>0</v>
      </c>
      <c r="Q256" s="143">
        <v>1</v>
      </c>
      <c r="R256" s="143">
        <f t="shared" si="12"/>
        <v>8.3000000000000007</v>
      </c>
      <c r="S256" s="143">
        <v>0</v>
      </c>
      <c r="T256" s="144">
        <f t="shared" si="13"/>
        <v>0</v>
      </c>
      <c r="AR256" s="145" t="s">
        <v>183</v>
      </c>
      <c r="AT256" s="145" t="s">
        <v>278</v>
      </c>
      <c r="AU256" s="145" t="s">
        <v>88</v>
      </c>
      <c r="AY256" s="17" t="s">
        <v>139</v>
      </c>
      <c r="BE256" s="146">
        <f t="shared" si="14"/>
        <v>0</v>
      </c>
      <c r="BF256" s="146">
        <f t="shared" si="15"/>
        <v>0</v>
      </c>
      <c r="BG256" s="146">
        <f t="shared" si="16"/>
        <v>0</v>
      </c>
      <c r="BH256" s="146">
        <f t="shared" si="17"/>
        <v>0</v>
      </c>
      <c r="BI256" s="146">
        <f t="shared" si="18"/>
        <v>0</v>
      </c>
      <c r="BJ256" s="17" t="s">
        <v>86</v>
      </c>
      <c r="BK256" s="146">
        <f t="shared" si="19"/>
        <v>0</v>
      </c>
      <c r="BL256" s="17" t="s">
        <v>145</v>
      </c>
      <c r="BM256" s="145" t="s">
        <v>1388</v>
      </c>
    </row>
    <row r="257" spans="2:65" s="1" customFormat="1" ht="24.25" customHeight="1">
      <c r="B257" s="133"/>
      <c r="C257" s="171" t="s">
        <v>917</v>
      </c>
      <c r="D257" s="171" t="s">
        <v>278</v>
      </c>
      <c r="E257" s="172" t="s">
        <v>1389</v>
      </c>
      <c r="F257" s="173" t="s">
        <v>1390</v>
      </c>
      <c r="G257" s="174" t="s">
        <v>196</v>
      </c>
      <c r="H257" s="175">
        <v>2.5</v>
      </c>
      <c r="I257" s="176"/>
      <c r="J257" s="176">
        <f t="shared" si="10"/>
        <v>0</v>
      </c>
      <c r="K257" s="177"/>
      <c r="L257" s="178"/>
      <c r="M257" s="179" t="s">
        <v>1</v>
      </c>
      <c r="N257" s="180" t="s">
        <v>43</v>
      </c>
      <c r="O257" s="143">
        <v>0</v>
      </c>
      <c r="P257" s="143">
        <f t="shared" si="11"/>
        <v>0</v>
      </c>
      <c r="Q257" s="143">
        <v>1</v>
      </c>
      <c r="R257" s="143">
        <f t="shared" si="12"/>
        <v>2.5</v>
      </c>
      <c r="S257" s="143">
        <v>0</v>
      </c>
      <c r="T257" s="144">
        <f t="shared" si="13"/>
        <v>0</v>
      </c>
      <c r="AR257" s="145" t="s">
        <v>183</v>
      </c>
      <c r="AT257" s="145" t="s">
        <v>278</v>
      </c>
      <c r="AU257" s="145" t="s">
        <v>88</v>
      </c>
      <c r="AY257" s="17" t="s">
        <v>139</v>
      </c>
      <c r="BE257" s="146">
        <f t="shared" si="14"/>
        <v>0</v>
      </c>
      <c r="BF257" s="146">
        <f t="shared" si="15"/>
        <v>0</v>
      </c>
      <c r="BG257" s="146">
        <f t="shared" si="16"/>
        <v>0</v>
      </c>
      <c r="BH257" s="146">
        <f t="shared" si="17"/>
        <v>0</v>
      </c>
      <c r="BI257" s="146">
        <f t="shared" si="18"/>
        <v>0</v>
      </c>
      <c r="BJ257" s="17" t="s">
        <v>86</v>
      </c>
      <c r="BK257" s="146">
        <f t="shared" si="19"/>
        <v>0</v>
      </c>
      <c r="BL257" s="17" t="s">
        <v>145</v>
      </c>
      <c r="BM257" s="145" t="s">
        <v>1391</v>
      </c>
    </row>
    <row r="258" spans="2:65" s="1" customFormat="1" ht="16.5" customHeight="1">
      <c r="B258" s="133"/>
      <c r="C258" s="171" t="s">
        <v>770</v>
      </c>
      <c r="D258" s="171" t="s">
        <v>278</v>
      </c>
      <c r="E258" s="172" t="s">
        <v>1392</v>
      </c>
      <c r="F258" s="173" t="s">
        <v>1393</v>
      </c>
      <c r="G258" s="174" t="s">
        <v>196</v>
      </c>
      <c r="H258" s="175">
        <v>2.2999999999999998</v>
      </c>
      <c r="I258" s="176"/>
      <c r="J258" s="176">
        <f t="shared" si="10"/>
        <v>0</v>
      </c>
      <c r="K258" s="177"/>
      <c r="L258" s="178"/>
      <c r="M258" s="179" t="s">
        <v>1</v>
      </c>
      <c r="N258" s="180" t="s">
        <v>43</v>
      </c>
      <c r="O258" s="143">
        <v>0</v>
      </c>
      <c r="P258" s="143">
        <f t="shared" si="11"/>
        <v>0</v>
      </c>
      <c r="Q258" s="143">
        <v>1</v>
      </c>
      <c r="R258" s="143">
        <f t="shared" si="12"/>
        <v>2.2999999999999998</v>
      </c>
      <c r="S258" s="143">
        <v>0</v>
      </c>
      <c r="T258" s="144">
        <f t="shared" si="13"/>
        <v>0</v>
      </c>
      <c r="AR258" s="145" t="s">
        <v>183</v>
      </c>
      <c r="AT258" s="145" t="s">
        <v>278</v>
      </c>
      <c r="AU258" s="145" t="s">
        <v>88</v>
      </c>
      <c r="AY258" s="17" t="s">
        <v>139</v>
      </c>
      <c r="BE258" s="146">
        <f t="shared" si="14"/>
        <v>0</v>
      </c>
      <c r="BF258" s="146">
        <f t="shared" si="15"/>
        <v>0</v>
      </c>
      <c r="BG258" s="146">
        <f t="shared" si="16"/>
        <v>0</v>
      </c>
      <c r="BH258" s="146">
        <f t="shared" si="17"/>
        <v>0</v>
      </c>
      <c r="BI258" s="146">
        <f t="shared" si="18"/>
        <v>0</v>
      </c>
      <c r="BJ258" s="17" t="s">
        <v>86</v>
      </c>
      <c r="BK258" s="146">
        <f t="shared" si="19"/>
        <v>0</v>
      </c>
      <c r="BL258" s="17" t="s">
        <v>145</v>
      </c>
      <c r="BM258" s="145" t="s">
        <v>1394</v>
      </c>
    </row>
    <row r="259" spans="2:65" s="1" customFormat="1" ht="44.25" customHeight="1">
      <c r="B259" s="133"/>
      <c r="C259" s="134" t="s">
        <v>767</v>
      </c>
      <c r="D259" s="134" t="s">
        <v>141</v>
      </c>
      <c r="E259" s="135" t="s">
        <v>1395</v>
      </c>
      <c r="F259" s="136" t="s">
        <v>1396</v>
      </c>
      <c r="G259" s="137" t="s">
        <v>295</v>
      </c>
      <c r="H259" s="138">
        <v>4</v>
      </c>
      <c r="I259" s="139"/>
      <c r="J259" s="139">
        <f t="shared" si="10"/>
        <v>0</v>
      </c>
      <c r="K259" s="140"/>
      <c r="L259" s="29"/>
      <c r="M259" s="141" t="s">
        <v>1</v>
      </c>
      <c r="N259" s="142" t="s">
        <v>43</v>
      </c>
      <c r="O259" s="143">
        <v>0.314</v>
      </c>
      <c r="P259" s="143">
        <f t="shared" si="11"/>
        <v>1.256</v>
      </c>
      <c r="Q259" s="143">
        <v>1.0000000000000001E-5</v>
      </c>
      <c r="R259" s="143">
        <f t="shared" si="12"/>
        <v>4.0000000000000003E-5</v>
      </c>
      <c r="S259" s="143">
        <v>0</v>
      </c>
      <c r="T259" s="144">
        <f t="shared" si="13"/>
        <v>0</v>
      </c>
      <c r="AR259" s="145" t="s">
        <v>145</v>
      </c>
      <c r="AT259" s="145" t="s">
        <v>141</v>
      </c>
      <c r="AU259" s="145" t="s">
        <v>88</v>
      </c>
      <c r="AY259" s="17" t="s">
        <v>139</v>
      </c>
      <c r="BE259" s="146">
        <f t="shared" si="14"/>
        <v>0</v>
      </c>
      <c r="BF259" s="146">
        <f t="shared" si="15"/>
        <v>0</v>
      </c>
      <c r="BG259" s="146">
        <f t="shared" si="16"/>
        <v>0</v>
      </c>
      <c r="BH259" s="146">
        <f t="shared" si="17"/>
        <v>0</v>
      </c>
      <c r="BI259" s="146">
        <f t="shared" si="18"/>
        <v>0</v>
      </c>
      <c r="BJ259" s="17" t="s">
        <v>86</v>
      </c>
      <c r="BK259" s="146">
        <f t="shared" si="19"/>
        <v>0</v>
      </c>
      <c r="BL259" s="17" t="s">
        <v>145</v>
      </c>
      <c r="BM259" s="145" t="s">
        <v>1397</v>
      </c>
    </row>
    <row r="260" spans="2:65" s="12" customFormat="1">
      <c r="B260" s="147"/>
      <c r="D260" s="148" t="s">
        <v>147</v>
      </c>
      <c r="E260" s="149" t="s">
        <v>1</v>
      </c>
      <c r="F260" s="150" t="s">
        <v>1398</v>
      </c>
      <c r="H260" s="151">
        <v>4</v>
      </c>
      <c r="L260" s="147"/>
      <c r="M260" s="152"/>
      <c r="T260" s="153"/>
      <c r="AT260" s="149" t="s">
        <v>147</v>
      </c>
      <c r="AU260" s="149" t="s">
        <v>88</v>
      </c>
      <c r="AV260" s="12" t="s">
        <v>88</v>
      </c>
      <c r="AW260" s="12" t="s">
        <v>34</v>
      </c>
      <c r="AX260" s="12" t="s">
        <v>86</v>
      </c>
      <c r="AY260" s="149" t="s">
        <v>139</v>
      </c>
    </row>
    <row r="261" spans="2:65" s="1" customFormat="1" ht="37.9" customHeight="1">
      <c r="B261" s="133"/>
      <c r="C261" s="134" t="s">
        <v>763</v>
      </c>
      <c r="D261" s="134" t="s">
        <v>141</v>
      </c>
      <c r="E261" s="135" t="s">
        <v>1399</v>
      </c>
      <c r="F261" s="136" t="s">
        <v>1400</v>
      </c>
      <c r="G261" s="137" t="s">
        <v>295</v>
      </c>
      <c r="H261" s="138">
        <v>4</v>
      </c>
      <c r="I261" s="139"/>
      <c r="J261" s="139">
        <f>ROUND(I261*H261,2)</f>
        <v>0</v>
      </c>
      <c r="K261" s="140"/>
      <c r="L261" s="29"/>
      <c r="M261" s="141" t="s">
        <v>1</v>
      </c>
      <c r="N261" s="142" t="s">
        <v>43</v>
      </c>
      <c r="O261" s="143">
        <v>0.19</v>
      </c>
      <c r="P261" s="143">
        <f>O261*H261</f>
        <v>0.76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145</v>
      </c>
      <c r="AT261" s="145" t="s">
        <v>141</v>
      </c>
      <c r="AU261" s="145" t="s">
        <v>88</v>
      </c>
      <c r="AY261" s="17" t="s">
        <v>139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7" t="s">
        <v>86</v>
      </c>
      <c r="BK261" s="146">
        <f>ROUND(I261*H261,2)</f>
        <v>0</v>
      </c>
      <c r="BL261" s="17" t="s">
        <v>145</v>
      </c>
      <c r="BM261" s="145" t="s">
        <v>1401</v>
      </c>
    </row>
    <row r="262" spans="2:65" s="12" customFormat="1">
      <c r="B262" s="147"/>
      <c r="D262" s="148" t="s">
        <v>147</v>
      </c>
      <c r="E262" s="149" t="s">
        <v>1</v>
      </c>
      <c r="F262" s="150" t="s">
        <v>1398</v>
      </c>
      <c r="H262" s="151">
        <v>4</v>
      </c>
      <c r="L262" s="147"/>
      <c r="M262" s="152"/>
      <c r="T262" s="153"/>
      <c r="AT262" s="149" t="s">
        <v>147</v>
      </c>
      <c r="AU262" s="149" t="s">
        <v>88</v>
      </c>
      <c r="AV262" s="12" t="s">
        <v>88</v>
      </c>
      <c r="AW262" s="12" t="s">
        <v>34</v>
      </c>
      <c r="AX262" s="12" t="s">
        <v>86</v>
      </c>
      <c r="AY262" s="149" t="s">
        <v>139</v>
      </c>
    </row>
    <row r="263" spans="2:65" s="1" customFormat="1" ht="55.5" customHeight="1">
      <c r="B263" s="133"/>
      <c r="C263" s="134" t="s">
        <v>928</v>
      </c>
      <c r="D263" s="134" t="s">
        <v>141</v>
      </c>
      <c r="E263" s="135" t="s">
        <v>1402</v>
      </c>
      <c r="F263" s="136" t="s">
        <v>1403</v>
      </c>
      <c r="G263" s="137" t="s">
        <v>295</v>
      </c>
      <c r="H263" s="138">
        <v>4</v>
      </c>
      <c r="I263" s="139"/>
      <c r="J263" s="139">
        <f>ROUND(I263*H263,2)</f>
        <v>0</v>
      </c>
      <c r="K263" s="140"/>
      <c r="L263" s="29"/>
      <c r="M263" s="141" t="s">
        <v>1</v>
      </c>
      <c r="N263" s="142" t="s">
        <v>43</v>
      </c>
      <c r="O263" s="143">
        <v>0.154</v>
      </c>
      <c r="P263" s="143">
        <f>O263*H263</f>
        <v>0.61599999999999999</v>
      </c>
      <c r="Q263" s="143">
        <v>2.7999999999999998E-4</v>
      </c>
      <c r="R263" s="143">
        <f>Q263*H263</f>
        <v>1.1199999999999999E-3</v>
      </c>
      <c r="S263" s="143">
        <v>0</v>
      </c>
      <c r="T263" s="144">
        <f>S263*H263</f>
        <v>0</v>
      </c>
      <c r="AR263" s="145" t="s">
        <v>145</v>
      </c>
      <c r="AT263" s="145" t="s">
        <v>141</v>
      </c>
      <c r="AU263" s="145" t="s">
        <v>88</v>
      </c>
      <c r="AY263" s="17" t="s">
        <v>139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7" t="s">
        <v>86</v>
      </c>
      <c r="BK263" s="146">
        <f>ROUND(I263*H263,2)</f>
        <v>0</v>
      </c>
      <c r="BL263" s="17" t="s">
        <v>145</v>
      </c>
      <c r="BM263" s="145" t="s">
        <v>1404</v>
      </c>
    </row>
    <row r="264" spans="2:65" s="12" customFormat="1">
      <c r="B264" s="147"/>
      <c r="D264" s="148" t="s">
        <v>147</v>
      </c>
      <c r="E264" s="149" t="s">
        <v>1</v>
      </c>
      <c r="F264" s="150" t="s">
        <v>1398</v>
      </c>
      <c r="H264" s="151">
        <v>4</v>
      </c>
      <c r="L264" s="147"/>
      <c r="M264" s="152"/>
      <c r="T264" s="153"/>
      <c r="AT264" s="149" t="s">
        <v>147</v>
      </c>
      <c r="AU264" s="149" t="s">
        <v>88</v>
      </c>
      <c r="AV264" s="12" t="s">
        <v>88</v>
      </c>
      <c r="AW264" s="12" t="s">
        <v>34</v>
      </c>
      <c r="AX264" s="12" t="s">
        <v>86</v>
      </c>
      <c r="AY264" s="149" t="s">
        <v>139</v>
      </c>
    </row>
    <row r="265" spans="2:65" s="1" customFormat="1" ht="21.75" customHeight="1">
      <c r="B265" s="133"/>
      <c r="C265" s="134" t="s">
        <v>717</v>
      </c>
      <c r="D265" s="134" t="s">
        <v>141</v>
      </c>
      <c r="E265" s="135" t="s">
        <v>1405</v>
      </c>
      <c r="F265" s="136" t="s">
        <v>1406</v>
      </c>
      <c r="G265" s="137" t="s">
        <v>144</v>
      </c>
      <c r="H265" s="138">
        <v>170</v>
      </c>
      <c r="I265" s="139"/>
      <c r="J265" s="139">
        <f>ROUND(I265*H265,2)</f>
        <v>0</v>
      </c>
      <c r="K265" s="140"/>
      <c r="L265" s="29"/>
      <c r="M265" s="141" t="s">
        <v>1</v>
      </c>
      <c r="N265" s="142" t="s">
        <v>43</v>
      </c>
      <c r="O265" s="143">
        <v>0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145</v>
      </c>
      <c r="AT265" s="145" t="s">
        <v>141</v>
      </c>
      <c r="AU265" s="145" t="s">
        <v>88</v>
      </c>
      <c r="AY265" s="17" t="s">
        <v>139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7" t="s">
        <v>86</v>
      </c>
      <c r="BK265" s="146">
        <f>ROUND(I265*H265,2)</f>
        <v>0</v>
      </c>
      <c r="BL265" s="17" t="s">
        <v>145</v>
      </c>
      <c r="BM265" s="145" t="s">
        <v>1407</v>
      </c>
    </row>
    <row r="266" spans="2:65" s="12" customFormat="1">
      <c r="B266" s="147"/>
      <c r="D266" s="148" t="s">
        <v>147</v>
      </c>
      <c r="E266" s="149" t="s">
        <v>1</v>
      </c>
      <c r="F266" s="150" t="s">
        <v>1408</v>
      </c>
      <c r="H266" s="151">
        <v>170</v>
      </c>
      <c r="L266" s="147"/>
      <c r="M266" s="152"/>
      <c r="T266" s="153"/>
      <c r="AT266" s="149" t="s">
        <v>147</v>
      </c>
      <c r="AU266" s="149" t="s">
        <v>88</v>
      </c>
      <c r="AV266" s="12" t="s">
        <v>88</v>
      </c>
      <c r="AW266" s="12" t="s">
        <v>34</v>
      </c>
      <c r="AX266" s="12" t="s">
        <v>86</v>
      </c>
      <c r="AY266" s="149" t="s">
        <v>139</v>
      </c>
    </row>
    <row r="267" spans="2:65" s="1" customFormat="1" ht="24.25" customHeight="1">
      <c r="B267" s="133"/>
      <c r="C267" s="134" t="s">
        <v>933</v>
      </c>
      <c r="D267" s="134" t="s">
        <v>141</v>
      </c>
      <c r="E267" s="135" t="s">
        <v>1409</v>
      </c>
      <c r="F267" s="136" t="s">
        <v>1410</v>
      </c>
      <c r="G267" s="137" t="s">
        <v>144</v>
      </c>
      <c r="H267" s="138">
        <v>6.78</v>
      </c>
      <c r="I267" s="139"/>
      <c r="J267" s="139">
        <f>ROUND(I267*H267,2)</f>
        <v>0</v>
      </c>
      <c r="K267" s="140"/>
      <c r="L267" s="29"/>
      <c r="M267" s="141" t="s">
        <v>1</v>
      </c>
      <c r="N267" s="142" t="s">
        <v>43</v>
      </c>
      <c r="O267" s="143">
        <v>0.90400000000000003</v>
      </c>
      <c r="P267" s="143">
        <f>O267*H267</f>
        <v>6.1291200000000003</v>
      </c>
      <c r="Q267" s="143">
        <v>2.3700000000000001E-3</v>
      </c>
      <c r="R267" s="143">
        <f>Q267*H267</f>
        <v>1.6068600000000002E-2</v>
      </c>
      <c r="S267" s="143">
        <v>0</v>
      </c>
      <c r="T267" s="144">
        <f>S267*H267</f>
        <v>0</v>
      </c>
      <c r="AR267" s="145" t="s">
        <v>145</v>
      </c>
      <c r="AT267" s="145" t="s">
        <v>141</v>
      </c>
      <c r="AU267" s="145" t="s">
        <v>88</v>
      </c>
      <c r="AY267" s="17" t="s">
        <v>139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7" t="s">
        <v>86</v>
      </c>
      <c r="BK267" s="146">
        <f>ROUND(I267*H267,2)</f>
        <v>0</v>
      </c>
      <c r="BL267" s="17" t="s">
        <v>145</v>
      </c>
      <c r="BM267" s="145" t="s">
        <v>1411</v>
      </c>
    </row>
    <row r="268" spans="2:65" s="12" customFormat="1">
      <c r="B268" s="147"/>
      <c r="D268" s="148" t="s">
        <v>147</v>
      </c>
      <c r="E268" s="149" t="s">
        <v>1</v>
      </c>
      <c r="F268" s="150" t="s">
        <v>1412</v>
      </c>
      <c r="H268" s="151">
        <v>6.78</v>
      </c>
      <c r="L268" s="147"/>
      <c r="M268" s="152"/>
      <c r="T268" s="153"/>
      <c r="AT268" s="149" t="s">
        <v>147</v>
      </c>
      <c r="AU268" s="149" t="s">
        <v>88</v>
      </c>
      <c r="AV268" s="12" t="s">
        <v>88</v>
      </c>
      <c r="AW268" s="12" t="s">
        <v>34</v>
      </c>
      <c r="AX268" s="12" t="s">
        <v>86</v>
      </c>
      <c r="AY268" s="149" t="s">
        <v>139</v>
      </c>
    </row>
    <row r="269" spans="2:65" s="1" customFormat="1" ht="24.25" customHeight="1">
      <c r="B269" s="133"/>
      <c r="C269" s="134" t="s">
        <v>937</v>
      </c>
      <c r="D269" s="134" t="s">
        <v>141</v>
      </c>
      <c r="E269" s="135" t="s">
        <v>1413</v>
      </c>
      <c r="F269" s="136" t="s">
        <v>1414</v>
      </c>
      <c r="G269" s="137" t="s">
        <v>144</v>
      </c>
      <c r="H269" s="138">
        <v>6.78</v>
      </c>
      <c r="I269" s="139"/>
      <c r="J269" s="139">
        <f>ROUND(I269*H269,2)</f>
        <v>0</v>
      </c>
      <c r="K269" s="140"/>
      <c r="L269" s="29"/>
      <c r="M269" s="141" t="s">
        <v>1</v>
      </c>
      <c r="N269" s="142" t="s">
        <v>43</v>
      </c>
      <c r="O269" s="143">
        <v>0.48599999999999999</v>
      </c>
      <c r="P269" s="143">
        <f>O269*H269</f>
        <v>3.29508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145</v>
      </c>
      <c r="AT269" s="145" t="s">
        <v>141</v>
      </c>
      <c r="AU269" s="145" t="s">
        <v>88</v>
      </c>
      <c r="AY269" s="17" t="s">
        <v>139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7" t="s">
        <v>86</v>
      </c>
      <c r="BK269" s="146">
        <f>ROUND(I269*H269,2)</f>
        <v>0</v>
      </c>
      <c r="BL269" s="17" t="s">
        <v>145</v>
      </c>
      <c r="BM269" s="145" t="s">
        <v>1415</v>
      </c>
    </row>
    <row r="270" spans="2:65" s="1" customFormat="1" ht="16.5" customHeight="1">
      <c r="B270" s="133"/>
      <c r="C270" s="134" t="s">
        <v>941</v>
      </c>
      <c r="D270" s="134" t="s">
        <v>141</v>
      </c>
      <c r="E270" s="135" t="s">
        <v>1416</v>
      </c>
      <c r="F270" s="136" t="s">
        <v>1417</v>
      </c>
      <c r="G270" s="137" t="s">
        <v>295</v>
      </c>
      <c r="H270" s="138">
        <v>13</v>
      </c>
      <c r="I270" s="139"/>
      <c r="J270" s="139">
        <f>ROUND(I270*H270,2)</f>
        <v>0</v>
      </c>
      <c r="K270" s="140"/>
      <c r="L270" s="29"/>
      <c r="M270" s="141" t="s">
        <v>1</v>
      </c>
      <c r="N270" s="142" t="s">
        <v>43</v>
      </c>
      <c r="O270" s="143">
        <v>0.22800000000000001</v>
      </c>
      <c r="P270" s="143">
        <f>O270*H270</f>
        <v>2.964</v>
      </c>
      <c r="Q270" s="143">
        <v>4.0079999999999998E-2</v>
      </c>
      <c r="R270" s="143">
        <f>Q270*H270</f>
        <v>0.52103999999999995</v>
      </c>
      <c r="S270" s="143">
        <v>0</v>
      </c>
      <c r="T270" s="144">
        <f>S270*H270</f>
        <v>0</v>
      </c>
      <c r="AR270" s="145" t="s">
        <v>145</v>
      </c>
      <c r="AT270" s="145" t="s">
        <v>141</v>
      </c>
      <c r="AU270" s="145" t="s">
        <v>88</v>
      </c>
      <c r="AY270" s="17" t="s">
        <v>139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86</v>
      </c>
      <c r="BK270" s="146">
        <f>ROUND(I270*H270,2)</f>
        <v>0</v>
      </c>
      <c r="BL270" s="17" t="s">
        <v>145</v>
      </c>
      <c r="BM270" s="145" t="s">
        <v>1418</v>
      </c>
    </row>
    <row r="271" spans="2:65" s="1" customFormat="1" ht="24.25" customHeight="1">
      <c r="B271" s="133"/>
      <c r="C271" s="171" t="s">
        <v>947</v>
      </c>
      <c r="D271" s="171" t="s">
        <v>278</v>
      </c>
      <c r="E271" s="172" t="s">
        <v>1419</v>
      </c>
      <c r="F271" s="173" t="s">
        <v>1420</v>
      </c>
      <c r="G271" s="174" t="s">
        <v>196</v>
      </c>
      <c r="H271" s="175">
        <v>1.2E-2</v>
      </c>
      <c r="I271" s="176"/>
      <c r="J271" s="176">
        <f>ROUND(I271*H271,2)</f>
        <v>0</v>
      </c>
      <c r="K271" s="177"/>
      <c r="L271" s="178"/>
      <c r="M271" s="179" t="s">
        <v>1</v>
      </c>
      <c r="N271" s="180" t="s">
        <v>43</v>
      </c>
      <c r="O271" s="143">
        <v>0</v>
      </c>
      <c r="P271" s="143">
        <f>O271*H271</f>
        <v>0</v>
      </c>
      <c r="Q271" s="143">
        <v>1</v>
      </c>
      <c r="R271" s="143">
        <f>Q271*H271</f>
        <v>1.2E-2</v>
      </c>
      <c r="S271" s="143">
        <v>0</v>
      </c>
      <c r="T271" s="144">
        <f>S271*H271</f>
        <v>0</v>
      </c>
      <c r="AR271" s="145" t="s">
        <v>183</v>
      </c>
      <c r="AT271" s="145" t="s">
        <v>278</v>
      </c>
      <c r="AU271" s="145" t="s">
        <v>88</v>
      </c>
      <c r="AY271" s="17" t="s">
        <v>139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86</v>
      </c>
      <c r="BK271" s="146">
        <f>ROUND(I271*H271,2)</f>
        <v>0</v>
      </c>
      <c r="BL271" s="17" t="s">
        <v>145</v>
      </c>
      <c r="BM271" s="145" t="s">
        <v>1421</v>
      </c>
    </row>
    <row r="272" spans="2:65" s="12" customFormat="1">
      <c r="B272" s="147"/>
      <c r="D272" s="148" t="s">
        <v>147</v>
      </c>
      <c r="E272" s="149" t="s">
        <v>1</v>
      </c>
      <c r="F272" s="150" t="s">
        <v>1422</v>
      </c>
      <c r="H272" s="151">
        <v>1.2E-2</v>
      </c>
      <c r="L272" s="147"/>
      <c r="M272" s="152"/>
      <c r="T272" s="153"/>
      <c r="AT272" s="149" t="s">
        <v>147</v>
      </c>
      <c r="AU272" s="149" t="s">
        <v>88</v>
      </c>
      <c r="AV272" s="12" t="s">
        <v>88</v>
      </c>
      <c r="AW272" s="12" t="s">
        <v>34</v>
      </c>
      <c r="AX272" s="12" t="s">
        <v>86</v>
      </c>
      <c r="AY272" s="149" t="s">
        <v>139</v>
      </c>
    </row>
    <row r="273" spans="2:65" s="1" customFormat="1" ht="21.75" customHeight="1">
      <c r="B273" s="133"/>
      <c r="C273" s="171" t="s">
        <v>950</v>
      </c>
      <c r="D273" s="171" t="s">
        <v>278</v>
      </c>
      <c r="E273" s="172" t="s">
        <v>1423</v>
      </c>
      <c r="F273" s="173" t="s">
        <v>1424</v>
      </c>
      <c r="G273" s="174" t="s">
        <v>196</v>
      </c>
      <c r="H273" s="175">
        <v>5.0999999999999997E-2</v>
      </c>
      <c r="I273" s="176"/>
      <c r="J273" s="176">
        <f>ROUND(I273*H273,2)</f>
        <v>0</v>
      </c>
      <c r="K273" s="177"/>
      <c r="L273" s="178"/>
      <c r="M273" s="179" t="s">
        <v>1</v>
      </c>
      <c r="N273" s="180" t="s">
        <v>43</v>
      </c>
      <c r="O273" s="143">
        <v>0</v>
      </c>
      <c r="P273" s="143">
        <f>O273*H273</f>
        <v>0</v>
      </c>
      <c r="Q273" s="143">
        <v>1</v>
      </c>
      <c r="R273" s="143">
        <f>Q273*H273</f>
        <v>5.0999999999999997E-2</v>
      </c>
      <c r="S273" s="143">
        <v>0</v>
      </c>
      <c r="T273" s="144">
        <f>S273*H273</f>
        <v>0</v>
      </c>
      <c r="AR273" s="145" t="s">
        <v>183</v>
      </c>
      <c r="AT273" s="145" t="s">
        <v>278</v>
      </c>
      <c r="AU273" s="145" t="s">
        <v>88</v>
      </c>
      <c r="AY273" s="17" t="s">
        <v>139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86</v>
      </c>
      <c r="BK273" s="146">
        <f>ROUND(I273*H273,2)</f>
        <v>0</v>
      </c>
      <c r="BL273" s="17" t="s">
        <v>145</v>
      </c>
      <c r="BM273" s="145" t="s">
        <v>1425</v>
      </c>
    </row>
    <row r="274" spans="2:65" s="12" customFormat="1">
      <c r="B274" s="147"/>
      <c r="D274" s="148" t="s">
        <v>147</v>
      </c>
      <c r="E274" s="149" t="s">
        <v>1</v>
      </c>
      <c r="F274" s="150" t="s">
        <v>1426</v>
      </c>
      <c r="H274" s="151">
        <v>5.0999999999999997E-2</v>
      </c>
      <c r="L274" s="147"/>
      <c r="M274" s="152"/>
      <c r="T274" s="153"/>
      <c r="AT274" s="149" t="s">
        <v>147</v>
      </c>
      <c r="AU274" s="149" t="s">
        <v>88</v>
      </c>
      <c r="AV274" s="12" t="s">
        <v>88</v>
      </c>
      <c r="AW274" s="12" t="s">
        <v>34</v>
      </c>
      <c r="AX274" s="12" t="s">
        <v>86</v>
      </c>
      <c r="AY274" s="149" t="s">
        <v>139</v>
      </c>
    </row>
    <row r="275" spans="2:65" s="1" customFormat="1" ht="37.9" customHeight="1">
      <c r="B275" s="133"/>
      <c r="C275" s="134" t="s">
        <v>954</v>
      </c>
      <c r="D275" s="134" t="s">
        <v>141</v>
      </c>
      <c r="E275" s="135" t="s">
        <v>581</v>
      </c>
      <c r="F275" s="136" t="s">
        <v>1427</v>
      </c>
      <c r="G275" s="137" t="s">
        <v>388</v>
      </c>
      <c r="H275" s="138">
        <v>2</v>
      </c>
      <c r="I275" s="139"/>
      <c r="J275" s="139">
        <f>ROUND(I275*H275,2)</f>
        <v>0</v>
      </c>
      <c r="K275" s="140"/>
      <c r="L275" s="29"/>
      <c r="M275" s="141" t="s">
        <v>1</v>
      </c>
      <c r="N275" s="142" t="s">
        <v>43</v>
      </c>
      <c r="O275" s="143">
        <v>0.6</v>
      </c>
      <c r="P275" s="143">
        <f>O275*H275</f>
        <v>1.2</v>
      </c>
      <c r="Q275" s="143">
        <v>2.0000000000000001E-4</v>
      </c>
      <c r="R275" s="143">
        <f>Q275*H275</f>
        <v>4.0000000000000002E-4</v>
      </c>
      <c r="S275" s="143">
        <v>0</v>
      </c>
      <c r="T275" s="144">
        <f>S275*H275</f>
        <v>0</v>
      </c>
      <c r="AR275" s="145" t="s">
        <v>145</v>
      </c>
      <c r="AT275" s="145" t="s">
        <v>141</v>
      </c>
      <c r="AU275" s="145" t="s">
        <v>88</v>
      </c>
      <c r="AY275" s="17" t="s">
        <v>139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86</v>
      </c>
      <c r="BK275" s="146">
        <f>ROUND(I275*H275,2)</f>
        <v>0</v>
      </c>
      <c r="BL275" s="17" t="s">
        <v>145</v>
      </c>
      <c r="BM275" s="145" t="s">
        <v>1428</v>
      </c>
    </row>
    <row r="276" spans="2:65" s="1" customFormat="1" ht="44.25" customHeight="1">
      <c r="B276" s="133"/>
      <c r="C276" s="134" t="s">
        <v>958</v>
      </c>
      <c r="D276" s="134" t="s">
        <v>141</v>
      </c>
      <c r="E276" s="135" t="s">
        <v>1429</v>
      </c>
      <c r="F276" s="136" t="s">
        <v>1430</v>
      </c>
      <c r="G276" s="137" t="s">
        <v>196</v>
      </c>
      <c r="H276" s="138">
        <v>6.3E-2</v>
      </c>
      <c r="I276" s="139"/>
      <c r="J276" s="139">
        <f>ROUND(I276*H276,2)</f>
        <v>0</v>
      </c>
      <c r="K276" s="140"/>
      <c r="L276" s="29"/>
      <c r="M276" s="141" t="s">
        <v>1</v>
      </c>
      <c r="N276" s="142" t="s">
        <v>43</v>
      </c>
      <c r="O276" s="143">
        <v>3.327</v>
      </c>
      <c r="P276" s="143">
        <f>O276*H276</f>
        <v>0.20960100000000001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145</v>
      </c>
      <c r="AT276" s="145" t="s">
        <v>141</v>
      </c>
      <c r="AU276" s="145" t="s">
        <v>88</v>
      </c>
      <c r="AY276" s="17" t="s">
        <v>139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86</v>
      </c>
      <c r="BK276" s="146">
        <f>ROUND(I276*H276,2)</f>
        <v>0</v>
      </c>
      <c r="BL276" s="17" t="s">
        <v>145</v>
      </c>
      <c r="BM276" s="145" t="s">
        <v>1431</v>
      </c>
    </row>
    <row r="277" spans="2:65" s="1" customFormat="1" ht="33" customHeight="1">
      <c r="B277" s="133"/>
      <c r="C277" s="134" t="s">
        <v>962</v>
      </c>
      <c r="D277" s="134" t="s">
        <v>141</v>
      </c>
      <c r="E277" s="135" t="s">
        <v>1432</v>
      </c>
      <c r="F277" s="136" t="s">
        <v>1433</v>
      </c>
      <c r="G277" s="137" t="s">
        <v>144</v>
      </c>
      <c r="H277" s="138">
        <v>2.48</v>
      </c>
      <c r="I277" s="139"/>
      <c r="J277" s="139">
        <f>ROUND(I277*H277,2)</f>
        <v>0</v>
      </c>
      <c r="K277" s="140"/>
      <c r="L277" s="29"/>
      <c r="M277" s="141" t="s">
        <v>1</v>
      </c>
      <c r="N277" s="142" t="s">
        <v>43</v>
      </c>
      <c r="O277" s="143">
        <v>0.68200000000000005</v>
      </c>
      <c r="P277" s="143">
        <f>O277*H277</f>
        <v>1.6913600000000002</v>
      </c>
      <c r="Q277" s="143">
        <v>1.2600000000000001E-3</v>
      </c>
      <c r="R277" s="143">
        <f>Q277*H277</f>
        <v>3.1248000000000001E-3</v>
      </c>
      <c r="S277" s="143">
        <v>0</v>
      </c>
      <c r="T277" s="144">
        <f>S277*H277</f>
        <v>0</v>
      </c>
      <c r="AR277" s="145" t="s">
        <v>145</v>
      </c>
      <c r="AT277" s="145" t="s">
        <v>141</v>
      </c>
      <c r="AU277" s="145" t="s">
        <v>88</v>
      </c>
      <c r="AY277" s="17" t="s">
        <v>139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86</v>
      </c>
      <c r="BK277" s="146">
        <f>ROUND(I277*H277,2)</f>
        <v>0</v>
      </c>
      <c r="BL277" s="17" t="s">
        <v>145</v>
      </c>
      <c r="BM277" s="145" t="s">
        <v>1434</v>
      </c>
    </row>
    <row r="278" spans="2:65" s="12" customFormat="1">
      <c r="B278" s="147"/>
      <c r="D278" s="148" t="s">
        <v>147</v>
      </c>
      <c r="E278" s="149" t="s">
        <v>1</v>
      </c>
      <c r="F278" s="150" t="s">
        <v>1435</v>
      </c>
      <c r="H278" s="151">
        <v>0.92</v>
      </c>
      <c r="L278" s="147"/>
      <c r="M278" s="152"/>
      <c r="T278" s="153"/>
      <c r="AT278" s="149" t="s">
        <v>147</v>
      </c>
      <c r="AU278" s="149" t="s">
        <v>88</v>
      </c>
      <c r="AV278" s="12" t="s">
        <v>88</v>
      </c>
      <c r="AW278" s="12" t="s">
        <v>34</v>
      </c>
      <c r="AX278" s="12" t="s">
        <v>78</v>
      </c>
      <c r="AY278" s="149" t="s">
        <v>139</v>
      </c>
    </row>
    <row r="279" spans="2:65" s="12" customFormat="1">
      <c r="B279" s="147"/>
      <c r="D279" s="148" t="s">
        <v>147</v>
      </c>
      <c r="E279" s="149" t="s">
        <v>1</v>
      </c>
      <c r="F279" s="150" t="s">
        <v>1436</v>
      </c>
      <c r="H279" s="151">
        <v>1.56</v>
      </c>
      <c r="L279" s="147"/>
      <c r="M279" s="152"/>
      <c r="T279" s="153"/>
      <c r="AT279" s="149" t="s">
        <v>147</v>
      </c>
      <c r="AU279" s="149" t="s">
        <v>88</v>
      </c>
      <c r="AV279" s="12" t="s">
        <v>88</v>
      </c>
      <c r="AW279" s="12" t="s">
        <v>34</v>
      </c>
      <c r="AX279" s="12" t="s">
        <v>78</v>
      </c>
      <c r="AY279" s="149" t="s">
        <v>139</v>
      </c>
    </row>
    <row r="280" spans="2:65" s="13" customFormat="1">
      <c r="B280" s="154"/>
      <c r="D280" s="148" t="s">
        <v>147</v>
      </c>
      <c r="E280" s="155" t="s">
        <v>1</v>
      </c>
      <c r="F280" s="156" t="s">
        <v>151</v>
      </c>
      <c r="H280" s="157">
        <v>2.48</v>
      </c>
      <c r="L280" s="154"/>
      <c r="M280" s="158"/>
      <c r="T280" s="159"/>
      <c r="AT280" s="155" t="s">
        <v>147</v>
      </c>
      <c r="AU280" s="155" t="s">
        <v>88</v>
      </c>
      <c r="AV280" s="13" t="s">
        <v>145</v>
      </c>
      <c r="AW280" s="13" t="s">
        <v>34</v>
      </c>
      <c r="AX280" s="13" t="s">
        <v>86</v>
      </c>
      <c r="AY280" s="155" t="s">
        <v>139</v>
      </c>
    </row>
    <row r="281" spans="2:65" s="1" customFormat="1" ht="16.5" customHeight="1">
      <c r="B281" s="133"/>
      <c r="C281" s="171" t="s">
        <v>966</v>
      </c>
      <c r="D281" s="171" t="s">
        <v>278</v>
      </c>
      <c r="E281" s="172" t="s">
        <v>1437</v>
      </c>
      <c r="F281" s="173" t="s">
        <v>1438</v>
      </c>
      <c r="G281" s="174" t="s">
        <v>751</v>
      </c>
      <c r="H281" s="175">
        <v>4.5880000000000001</v>
      </c>
      <c r="I281" s="176"/>
      <c r="J281" s="176">
        <f>ROUND(I281*H281,2)</f>
        <v>0</v>
      </c>
      <c r="K281" s="177"/>
      <c r="L281" s="178"/>
      <c r="M281" s="179" t="s">
        <v>1</v>
      </c>
      <c r="N281" s="180" t="s">
        <v>43</v>
      </c>
      <c r="O281" s="143">
        <v>0</v>
      </c>
      <c r="P281" s="143">
        <f>O281*H281</f>
        <v>0</v>
      </c>
      <c r="Q281" s="143">
        <v>1E-3</v>
      </c>
      <c r="R281" s="143">
        <f>Q281*H281</f>
        <v>4.5880000000000001E-3</v>
      </c>
      <c r="S281" s="143">
        <v>0</v>
      </c>
      <c r="T281" s="144">
        <f>S281*H281</f>
        <v>0</v>
      </c>
      <c r="AR281" s="145" t="s">
        <v>183</v>
      </c>
      <c r="AT281" s="145" t="s">
        <v>278</v>
      </c>
      <c r="AU281" s="145" t="s">
        <v>88</v>
      </c>
      <c r="AY281" s="17" t="s">
        <v>139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7" t="s">
        <v>86</v>
      </c>
      <c r="BK281" s="146">
        <f>ROUND(I281*H281,2)</f>
        <v>0</v>
      </c>
      <c r="BL281" s="17" t="s">
        <v>145</v>
      </c>
      <c r="BM281" s="145" t="s">
        <v>1439</v>
      </c>
    </row>
    <row r="282" spans="2:65" s="12" customFormat="1">
      <c r="B282" s="147"/>
      <c r="D282" s="148" t="s">
        <v>147</v>
      </c>
      <c r="F282" s="150" t="s">
        <v>1440</v>
      </c>
      <c r="H282" s="151">
        <v>4.5880000000000001</v>
      </c>
      <c r="L282" s="147"/>
      <c r="M282" s="152"/>
      <c r="T282" s="153"/>
      <c r="AT282" s="149" t="s">
        <v>147</v>
      </c>
      <c r="AU282" s="149" t="s">
        <v>88</v>
      </c>
      <c r="AV282" s="12" t="s">
        <v>88</v>
      </c>
      <c r="AW282" s="12" t="s">
        <v>3</v>
      </c>
      <c r="AX282" s="12" t="s">
        <v>86</v>
      </c>
      <c r="AY282" s="149" t="s">
        <v>139</v>
      </c>
    </row>
    <row r="283" spans="2:65" s="1" customFormat="1" ht="24.25" customHeight="1">
      <c r="B283" s="133"/>
      <c r="C283" s="134" t="s">
        <v>970</v>
      </c>
      <c r="D283" s="134" t="s">
        <v>141</v>
      </c>
      <c r="E283" s="135" t="s">
        <v>598</v>
      </c>
      <c r="F283" s="136" t="s">
        <v>599</v>
      </c>
      <c r="G283" s="137" t="s">
        <v>144</v>
      </c>
      <c r="H283" s="138">
        <v>2.48</v>
      </c>
      <c r="I283" s="139"/>
      <c r="J283" s="139">
        <f>ROUND(I283*H283,2)</f>
        <v>0</v>
      </c>
      <c r="K283" s="140"/>
      <c r="L283" s="29"/>
      <c r="M283" s="141" t="s">
        <v>1</v>
      </c>
      <c r="N283" s="142" t="s">
        <v>43</v>
      </c>
      <c r="O283" s="143">
        <v>0.184</v>
      </c>
      <c r="P283" s="143">
        <f>O283*H283</f>
        <v>0.45632</v>
      </c>
      <c r="Q283" s="143">
        <v>1.7000000000000001E-4</v>
      </c>
      <c r="R283" s="143">
        <f>Q283*H283</f>
        <v>4.216E-4</v>
      </c>
      <c r="S283" s="143">
        <v>0</v>
      </c>
      <c r="T283" s="144">
        <f>S283*H283</f>
        <v>0</v>
      </c>
      <c r="AR283" s="145" t="s">
        <v>145</v>
      </c>
      <c r="AT283" s="145" t="s">
        <v>141</v>
      </c>
      <c r="AU283" s="145" t="s">
        <v>88</v>
      </c>
      <c r="AY283" s="17" t="s">
        <v>139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7" t="s">
        <v>86</v>
      </c>
      <c r="BK283" s="146">
        <f>ROUND(I283*H283,2)</f>
        <v>0</v>
      </c>
      <c r="BL283" s="17" t="s">
        <v>145</v>
      </c>
      <c r="BM283" s="145" t="s">
        <v>1441</v>
      </c>
    </row>
    <row r="284" spans="2:65" s="1" customFormat="1" ht="24.25" customHeight="1">
      <c r="B284" s="133"/>
      <c r="C284" s="134" t="s">
        <v>974</v>
      </c>
      <c r="D284" s="134" t="s">
        <v>141</v>
      </c>
      <c r="E284" s="135" t="s">
        <v>606</v>
      </c>
      <c r="F284" s="136" t="s">
        <v>607</v>
      </c>
      <c r="G284" s="137" t="s">
        <v>144</v>
      </c>
      <c r="H284" s="138">
        <v>2.48</v>
      </c>
      <c r="I284" s="139"/>
      <c r="J284" s="139">
        <f>ROUND(I284*H284,2)</f>
        <v>0</v>
      </c>
      <c r="K284" s="140"/>
      <c r="L284" s="29"/>
      <c r="M284" s="141" t="s">
        <v>1</v>
      </c>
      <c r="N284" s="142" t="s">
        <v>43</v>
      </c>
      <c r="O284" s="143">
        <v>0.17199999999999999</v>
      </c>
      <c r="P284" s="143">
        <f>O284*H284</f>
        <v>0.42655999999999994</v>
      </c>
      <c r="Q284" s="143">
        <v>1.2E-4</v>
      </c>
      <c r="R284" s="143">
        <f>Q284*H284</f>
        <v>2.9760000000000002E-4</v>
      </c>
      <c r="S284" s="143">
        <v>0</v>
      </c>
      <c r="T284" s="144">
        <f>S284*H284</f>
        <v>0</v>
      </c>
      <c r="AR284" s="145" t="s">
        <v>221</v>
      </c>
      <c r="AT284" s="145" t="s">
        <v>141</v>
      </c>
      <c r="AU284" s="145" t="s">
        <v>88</v>
      </c>
      <c r="AY284" s="17" t="s">
        <v>139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7" t="s">
        <v>86</v>
      </c>
      <c r="BK284" s="146">
        <f>ROUND(I284*H284,2)</f>
        <v>0</v>
      </c>
      <c r="BL284" s="17" t="s">
        <v>221</v>
      </c>
      <c r="BM284" s="145" t="s">
        <v>1442</v>
      </c>
    </row>
    <row r="285" spans="2:65" s="11" customFormat="1" ht="22.9" customHeight="1">
      <c r="B285" s="122"/>
      <c r="D285" s="123" t="s">
        <v>77</v>
      </c>
      <c r="E285" s="131" t="s">
        <v>318</v>
      </c>
      <c r="F285" s="131" t="s">
        <v>319</v>
      </c>
      <c r="J285" s="132">
        <f>BK285</f>
        <v>0</v>
      </c>
      <c r="L285" s="122"/>
      <c r="M285" s="126"/>
      <c r="P285" s="127">
        <f>P286</f>
        <v>196.79749999999999</v>
      </c>
      <c r="R285" s="127">
        <f>R286</f>
        <v>0</v>
      </c>
      <c r="T285" s="128">
        <f>T286</f>
        <v>0</v>
      </c>
      <c r="AR285" s="123" t="s">
        <v>86</v>
      </c>
      <c r="AT285" s="129" t="s">
        <v>77</v>
      </c>
      <c r="AU285" s="129" t="s">
        <v>86</v>
      </c>
      <c r="AY285" s="123" t="s">
        <v>139</v>
      </c>
      <c r="BK285" s="130">
        <f>BK286</f>
        <v>0</v>
      </c>
    </row>
    <row r="286" spans="2:65" s="1" customFormat="1" ht="37.9" customHeight="1">
      <c r="B286" s="133"/>
      <c r="C286" s="134" t="s">
        <v>978</v>
      </c>
      <c r="D286" s="134" t="s">
        <v>141</v>
      </c>
      <c r="E286" s="135" t="s">
        <v>1200</v>
      </c>
      <c r="F286" s="136" t="s">
        <v>1201</v>
      </c>
      <c r="G286" s="137" t="s">
        <v>196</v>
      </c>
      <c r="H286" s="138">
        <v>55.75</v>
      </c>
      <c r="I286" s="139"/>
      <c r="J286" s="139">
        <f>ROUND(I286*H286,2)</f>
        <v>0</v>
      </c>
      <c r="K286" s="140"/>
      <c r="L286" s="29"/>
      <c r="M286" s="181" t="s">
        <v>1</v>
      </c>
      <c r="N286" s="182" t="s">
        <v>43</v>
      </c>
      <c r="O286" s="183">
        <v>3.53</v>
      </c>
      <c r="P286" s="183">
        <f>O286*H286</f>
        <v>196.79749999999999</v>
      </c>
      <c r="Q286" s="183">
        <v>0</v>
      </c>
      <c r="R286" s="183">
        <f>Q286*H286</f>
        <v>0</v>
      </c>
      <c r="S286" s="183">
        <v>0</v>
      </c>
      <c r="T286" s="184">
        <f>S286*H286</f>
        <v>0</v>
      </c>
      <c r="AR286" s="145" t="s">
        <v>145</v>
      </c>
      <c r="AT286" s="145" t="s">
        <v>141</v>
      </c>
      <c r="AU286" s="145" t="s">
        <v>88</v>
      </c>
      <c r="AY286" s="17" t="s">
        <v>139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7" t="s">
        <v>86</v>
      </c>
      <c r="BK286" s="146">
        <f>ROUND(I286*H286,2)</f>
        <v>0</v>
      </c>
      <c r="BL286" s="17" t="s">
        <v>145</v>
      </c>
      <c r="BM286" s="145" t="s">
        <v>1443</v>
      </c>
    </row>
    <row r="287" spans="2:65" s="1" customFormat="1" ht="7" customHeight="1">
      <c r="B287" s="41"/>
      <c r="C287" s="42"/>
      <c r="D287" s="42"/>
      <c r="E287" s="42"/>
      <c r="F287" s="42"/>
      <c r="G287" s="42"/>
      <c r="H287" s="42"/>
      <c r="I287" s="42"/>
      <c r="J287" s="42"/>
      <c r="K287" s="42"/>
      <c r="L287" s="29"/>
    </row>
  </sheetData>
  <autoFilter ref="C125:K286" xr:uid="{00000000-0009-0000-0000-000006000000}"/>
  <mergeCells count="10">
    <mergeCell ref="J120:K120"/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6"/>
  <sheetViews>
    <sheetView showGridLines="0" topLeftCell="A126" workbookViewId="0">
      <selection activeCell="I123" sqref="I123:I13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7" t="s">
        <v>110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5" customHeight="1">
      <c r="B4" s="20"/>
      <c r="D4" s="21" t="s">
        <v>111</v>
      </c>
      <c r="L4" s="20"/>
      <c r="M4" s="90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3" t="str">
        <f>'Rekapitulace stavby'!K6</f>
        <v>Rehabilitačně-relaxační zahrada Nemocnice Strakonice, a.s.</v>
      </c>
      <c r="F7" s="234"/>
      <c r="G7" s="234"/>
      <c r="H7" s="234"/>
      <c r="L7" s="20"/>
    </row>
    <row r="8" spans="2:46" s="1" customFormat="1" ht="12" customHeight="1">
      <c r="B8" s="29"/>
      <c r="D8" s="26" t="s">
        <v>112</v>
      </c>
      <c r="L8" s="29"/>
    </row>
    <row r="9" spans="2:46" s="1" customFormat="1" ht="16.5" customHeight="1">
      <c r="B9" s="29"/>
      <c r="E9" s="223" t="s">
        <v>1444</v>
      </c>
      <c r="F9" s="232"/>
      <c r="G9" s="232"/>
      <c r="H9" s="232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20. 11. 2022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24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27</v>
      </c>
      <c r="L15" s="29"/>
    </row>
    <row r="16" spans="2:46" s="1" customFormat="1" ht="7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23</v>
      </c>
      <c r="J17" s="24" t="str">
        <f>'Rekapitulace stavby'!AN13</f>
        <v>Vyplňte údaj</v>
      </c>
      <c r="L17" s="29"/>
    </row>
    <row r="18" spans="2:12" s="1" customFormat="1" ht="18" customHeight="1">
      <c r="B18" s="29"/>
      <c r="E18" s="203" t="str">
        <f>'Rekapitulace stavby'!E14</f>
        <v xml:space="preserve"> </v>
      </c>
      <c r="F18" s="203"/>
      <c r="G18" s="203"/>
      <c r="H18" s="203"/>
      <c r="I18" s="26" t="s">
        <v>26</v>
      </c>
      <c r="J18" s="24" t="str">
        <f>'Rekapitulace stavby'!AN14</f>
        <v>Vyplňte údaj</v>
      </c>
      <c r="L18" s="29"/>
    </row>
    <row r="19" spans="2:12" s="1" customFormat="1" ht="7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23</v>
      </c>
      <c r="J20" s="24" t="s">
        <v>31</v>
      </c>
      <c r="L20" s="29"/>
    </row>
    <row r="21" spans="2:12" s="1" customFormat="1" ht="18" customHeight="1">
      <c r="B21" s="29"/>
      <c r="E21" s="24" t="s">
        <v>32</v>
      </c>
      <c r="I21" s="26" t="s">
        <v>26</v>
      </c>
      <c r="J21" s="24" t="s">
        <v>33</v>
      </c>
      <c r="L21" s="29"/>
    </row>
    <row r="22" spans="2:12" s="1" customFormat="1" ht="7" customHeight="1">
      <c r="B22" s="29"/>
      <c r="L22" s="29"/>
    </row>
    <row r="23" spans="2:12" s="1" customFormat="1" ht="12" customHeight="1">
      <c r="B23" s="29"/>
      <c r="D23" s="26" t="s">
        <v>35</v>
      </c>
      <c r="I23" s="26" t="s">
        <v>23</v>
      </c>
      <c r="J23" s="24" t="s">
        <v>1</v>
      </c>
      <c r="L23" s="29"/>
    </row>
    <row r="24" spans="2:12" s="1" customFormat="1" ht="18" customHeight="1">
      <c r="B24" s="29"/>
      <c r="E24" s="24" t="s">
        <v>36</v>
      </c>
      <c r="I24" s="26" t="s">
        <v>26</v>
      </c>
      <c r="J24" s="24" t="s">
        <v>1</v>
      </c>
      <c r="L24" s="29"/>
    </row>
    <row r="25" spans="2:12" s="1" customFormat="1" ht="7" customHeight="1">
      <c r="B25" s="29"/>
      <c r="L25" s="29"/>
    </row>
    <row r="26" spans="2:12" s="1" customFormat="1" ht="12" customHeight="1">
      <c r="B26" s="29"/>
      <c r="D26" s="26" t="s">
        <v>37</v>
      </c>
      <c r="L26" s="29"/>
    </row>
    <row r="27" spans="2:12" s="7" customFormat="1" ht="16.5" customHeight="1">
      <c r="B27" s="91"/>
      <c r="E27" s="205" t="s">
        <v>1</v>
      </c>
      <c r="F27" s="205"/>
      <c r="G27" s="205"/>
      <c r="H27" s="205"/>
      <c r="L27" s="91"/>
    </row>
    <row r="28" spans="2:12" s="1" customFormat="1" ht="7" customHeight="1">
      <c r="B28" s="29"/>
      <c r="L28" s="29"/>
    </row>
    <row r="29" spans="2:12" s="1" customFormat="1" ht="7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4" customHeight="1">
      <c r="B30" s="29"/>
      <c r="D30" s="92" t="s">
        <v>38</v>
      </c>
      <c r="J30" s="63">
        <f>ROUND(J120, 2)</f>
        <v>0</v>
      </c>
      <c r="L30" s="29"/>
    </row>
    <row r="31" spans="2:12" s="1" customFormat="1" ht="7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5" customHeight="1">
      <c r="B33" s="29"/>
      <c r="D33" s="52" t="s">
        <v>42</v>
      </c>
      <c r="E33" s="26" t="s">
        <v>43</v>
      </c>
      <c r="F33" s="83">
        <f>ROUND((SUM(BE120:BE135)),  2)</f>
        <v>0</v>
      </c>
      <c r="I33" s="93">
        <v>0.21</v>
      </c>
      <c r="J33" s="83">
        <f>ROUND(((SUM(BE120:BE135))*I33),  2)</f>
        <v>0</v>
      </c>
      <c r="L33" s="29"/>
    </row>
    <row r="34" spans="2:12" s="1" customFormat="1" ht="14.5" customHeight="1">
      <c r="B34" s="29"/>
      <c r="E34" s="26" t="s">
        <v>44</v>
      </c>
      <c r="F34" s="83">
        <f>ROUND((SUM(BF120:BF135)),  2)</f>
        <v>0</v>
      </c>
      <c r="I34" s="93">
        <v>0.15</v>
      </c>
      <c r="J34" s="83">
        <f>ROUND(((SUM(BF120:BF135))*I34),  2)</f>
        <v>0</v>
      </c>
      <c r="L34" s="29"/>
    </row>
    <row r="35" spans="2:12" s="1" customFormat="1" ht="14.5" hidden="1" customHeight="1">
      <c r="B35" s="29"/>
      <c r="E35" s="26" t="s">
        <v>45</v>
      </c>
      <c r="F35" s="83">
        <f>ROUND((SUM(BG120:BG135)),  2)</f>
        <v>0</v>
      </c>
      <c r="I35" s="93">
        <v>0.21</v>
      </c>
      <c r="J35" s="83">
        <f>0</f>
        <v>0</v>
      </c>
      <c r="L35" s="29"/>
    </row>
    <row r="36" spans="2:12" s="1" customFormat="1" ht="14.5" hidden="1" customHeight="1">
      <c r="B36" s="29"/>
      <c r="E36" s="26" t="s">
        <v>46</v>
      </c>
      <c r="F36" s="83">
        <f>ROUND((SUM(BH120:BH135)),  2)</f>
        <v>0</v>
      </c>
      <c r="I36" s="93">
        <v>0.15</v>
      </c>
      <c r="J36" s="83">
        <f>0</f>
        <v>0</v>
      </c>
      <c r="L36" s="29"/>
    </row>
    <row r="37" spans="2:12" s="1" customFormat="1" ht="14.5" hidden="1" customHeight="1">
      <c r="B37" s="29"/>
      <c r="E37" s="26" t="s">
        <v>47</v>
      </c>
      <c r="F37" s="83">
        <f>ROUND((SUM(BI120:BI135)),  2)</f>
        <v>0</v>
      </c>
      <c r="I37" s="93">
        <v>0</v>
      </c>
      <c r="J37" s="83">
        <f>0</f>
        <v>0</v>
      </c>
      <c r="L37" s="29"/>
    </row>
    <row r="38" spans="2:12" s="1" customFormat="1" ht="7" customHeight="1">
      <c r="B38" s="29"/>
      <c r="L38" s="29"/>
    </row>
    <row r="39" spans="2:12" s="1" customFormat="1" ht="25.4" customHeight="1">
      <c r="B39" s="29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29"/>
    </row>
    <row r="40" spans="2:12" s="1" customFormat="1" ht="14.5" customHeight="1">
      <c r="B40" s="29"/>
      <c r="L40" s="29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29"/>
      <c r="D61" s="40" t="s">
        <v>53</v>
      </c>
      <c r="E61" s="31"/>
      <c r="F61" s="100" t="s">
        <v>54</v>
      </c>
      <c r="G61" s="40" t="s">
        <v>53</v>
      </c>
      <c r="H61" s="31"/>
      <c r="I61" s="31"/>
      <c r="J61" s="101" t="s">
        <v>54</v>
      </c>
      <c r="K61" s="31"/>
      <c r="L61" s="29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29"/>
      <c r="D76" s="40" t="s">
        <v>53</v>
      </c>
      <c r="E76" s="31"/>
      <c r="F76" s="100" t="s">
        <v>54</v>
      </c>
      <c r="G76" s="40" t="s">
        <v>53</v>
      </c>
      <c r="H76" s="31"/>
      <c r="I76" s="31"/>
      <c r="J76" s="101" t="s">
        <v>54</v>
      </c>
      <c r="K76" s="31"/>
      <c r="L76" s="29"/>
    </row>
    <row r="77" spans="2:12" s="1" customFormat="1" ht="14.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7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5" customHeight="1">
      <c r="B82" s="29"/>
      <c r="C82" s="21" t="s">
        <v>117</v>
      </c>
      <c r="L82" s="29"/>
    </row>
    <row r="83" spans="2:47" s="1" customFormat="1" ht="7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3" t="str">
        <f>E7</f>
        <v>Rehabilitačně-relaxační zahrada Nemocnice Strakonice, a.s.</v>
      </c>
      <c r="F85" s="234"/>
      <c r="G85" s="234"/>
      <c r="H85" s="234"/>
      <c r="L85" s="29"/>
    </row>
    <row r="86" spans="2:47" s="1" customFormat="1" ht="12" customHeight="1">
      <c r="B86" s="29"/>
      <c r="C86" s="26" t="s">
        <v>112</v>
      </c>
      <c r="L86" s="29"/>
    </row>
    <row r="87" spans="2:47" s="1" customFormat="1" ht="16.5" customHeight="1">
      <c r="B87" s="29"/>
      <c r="E87" s="223" t="str">
        <f>E9</f>
        <v>VRN - Vedlejší rozpočtové náklady</v>
      </c>
      <c r="F87" s="232"/>
      <c r="G87" s="232"/>
      <c r="H87" s="232"/>
      <c r="L87" s="29"/>
    </row>
    <row r="88" spans="2:47" s="1" customFormat="1" ht="7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>Strakonice</v>
      </c>
      <c r="I89" s="26" t="s">
        <v>20</v>
      </c>
      <c r="J89" s="49" t="str">
        <f>IF(J12="","",J12)</f>
        <v>20. 11. 2022</v>
      </c>
      <c r="L89" s="29"/>
    </row>
    <row r="90" spans="2:47" s="1" customFormat="1" ht="7" customHeight="1">
      <c r="B90" s="29"/>
      <c r="L90" s="29"/>
    </row>
    <row r="91" spans="2:47" s="1" customFormat="1" ht="40.15" customHeight="1">
      <c r="B91" s="29"/>
      <c r="C91" s="26" t="s">
        <v>22</v>
      </c>
      <c r="F91" s="24" t="str">
        <f>E15</f>
        <v>Nemocnice Strakonice,a.s., Radomyšlská 336, 386 29</v>
      </c>
      <c r="I91" s="26" t="s">
        <v>30</v>
      </c>
      <c r="J91" s="27" t="str">
        <f>E21</f>
        <v>Atelier Gaia - L. Langová, Polská 4, 669 02 Znojmo</v>
      </c>
      <c r="L91" s="29"/>
    </row>
    <row r="92" spans="2:47" s="1" customFormat="1" ht="25.75" customHeight="1">
      <c r="B92" s="29"/>
      <c r="C92" s="26" t="s">
        <v>28</v>
      </c>
      <c r="F92" s="24" t="str">
        <f>IF(E18="","",E18)</f>
        <v xml:space="preserve"> </v>
      </c>
      <c r="I92" s="26" t="s">
        <v>35</v>
      </c>
      <c r="J92" s="27" t="str">
        <f>E24</f>
        <v>Ing. Jaromír Skoupil, Ph.D.</v>
      </c>
      <c r="L92" s="29"/>
    </row>
    <row r="93" spans="2:47" s="1" customFormat="1" ht="10.4" customHeight="1">
      <c r="B93" s="29"/>
      <c r="L93" s="29"/>
    </row>
    <row r="94" spans="2:47" s="1" customFormat="1" ht="29.25" customHeight="1">
      <c r="B94" s="29"/>
      <c r="C94" s="102" t="s">
        <v>118</v>
      </c>
      <c r="D94" s="94"/>
      <c r="E94" s="94"/>
      <c r="F94" s="94"/>
      <c r="G94" s="94"/>
      <c r="H94" s="94"/>
      <c r="I94" s="94"/>
      <c r="J94" s="103" t="s">
        <v>119</v>
      </c>
      <c r="K94" s="94"/>
      <c r="L94" s="29"/>
    </row>
    <row r="95" spans="2:47" s="1" customFormat="1" ht="10.4" customHeight="1">
      <c r="B95" s="29"/>
      <c r="L95" s="29"/>
    </row>
    <row r="96" spans="2:47" s="1" customFormat="1" ht="22.9" customHeight="1">
      <c r="B96" s="29"/>
      <c r="C96" s="104" t="s">
        <v>120</v>
      </c>
      <c r="J96" s="63">
        <f>J120</f>
        <v>0</v>
      </c>
      <c r="L96" s="29"/>
      <c r="AU96" s="17" t="s">
        <v>121</v>
      </c>
    </row>
    <row r="97" spans="2:12" s="8" customFormat="1" ht="25" customHeight="1">
      <c r="B97" s="105"/>
      <c r="D97" s="106" t="s">
        <v>1444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customHeight="1">
      <c r="B98" s="109"/>
      <c r="D98" s="110" t="s">
        <v>1445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customHeight="1">
      <c r="B99" s="109"/>
      <c r="D99" s="110" t="s">
        <v>1446</v>
      </c>
      <c r="E99" s="111"/>
      <c r="F99" s="111"/>
      <c r="G99" s="111"/>
      <c r="H99" s="111"/>
      <c r="I99" s="111"/>
      <c r="J99" s="112">
        <f>J125</f>
        <v>0</v>
      </c>
      <c r="L99" s="109"/>
    </row>
    <row r="100" spans="2:12" s="9" customFormat="1" ht="19.899999999999999" customHeight="1">
      <c r="B100" s="109"/>
      <c r="D100" s="110" t="s">
        <v>1447</v>
      </c>
      <c r="E100" s="111"/>
      <c r="F100" s="111"/>
      <c r="G100" s="111"/>
      <c r="H100" s="111"/>
      <c r="I100" s="111"/>
      <c r="J100" s="112">
        <f>J134</f>
        <v>0</v>
      </c>
      <c r="L100" s="109"/>
    </row>
    <row r="101" spans="2:12" s="1" customFormat="1" ht="21.75" customHeight="1">
      <c r="B101" s="29"/>
      <c r="L101" s="29"/>
    </row>
    <row r="102" spans="2:12" s="1" customFormat="1" ht="7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7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5" customHeight="1">
      <c r="B107" s="29"/>
      <c r="C107" s="21" t="s">
        <v>124</v>
      </c>
      <c r="L107" s="29"/>
    </row>
    <row r="108" spans="2:12" s="1" customFormat="1" ht="7" customHeight="1">
      <c r="B108" s="29"/>
      <c r="L108" s="29"/>
    </row>
    <row r="109" spans="2:12" s="1" customFormat="1" ht="12" customHeight="1">
      <c r="B109" s="29"/>
      <c r="C109" s="26" t="s">
        <v>14</v>
      </c>
      <c r="L109" s="29"/>
    </row>
    <row r="110" spans="2:12" s="1" customFormat="1" ht="16.5" customHeight="1">
      <c r="B110" s="29"/>
      <c r="E110" s="233" t="str">
        <f>E7</f>
        <v>Rehabilitačně-relaxační zahrada Nemocnice Strakonice, a.s.</v>
      </c>
      <c r="F110" s="234"/>
      <c r="G110" s="234"/>
      <c r="H110" s="234"/>
      <c r="L110" s="29"/>
    </row>
    <row r="111" spans="2:12" s="1" customFormat="1" ht="12" customHeight="1">
      <c r="B111" s="29"/>
      <c r="C111" s="26" t="s">
        <v>112</v>
      </c>
      <c r="L111" s="29"/>
    </row>
    <row r="112" spans="2:12" s="1" customFormat="1" ht="16.5" customHeight="1">
      <c r="B112" s="29"/>
      <c r="E112" s="223" t="str">
        <f>E9</f>
        <v>VRN - Vedlejší rozpočtové náklady</v>
      </c>
      <c r="F112" s="232"/>
      <c r="G112" s="232"/>
      <c r="H112" s="232"/>
      <c r="L112" s="29"/>
    </row>
    <row r="113" spans="2:65" s="1" customFormat="1" ht="7" customHeight="1">
      <c r="B113" s="29"/>
      <c r="L113" s="29"/>
    </row>
    <row r="114" spans="2:65" s="1" customFormat="1" ht="12" customHeight="1">
      <c r="B114" s="29"/>
      <c r="C114" s="26" t="s">
        <v>18</v>
      </c>
      <c r="F114" s="24" t="str">
        <f>F12</f>
        <v>Strakonice</v>
      </c>
      <c r="I114" s="26" t="s">
        <v>20</v>
      </c>
      <c r="J114" s="49" t="str">
        <f>IF(J12="","",J12)</f>
        <v>20. 11. 2022</v>
      </c>
      <c r="L114" s="29"/>
    </row>
    <row r="115" spans="2:65" s="1" customFormat="1" ht="7" customHeight="1">
      <c r="B115" s="29"/>
      <c r="L115" s="29"/>
    </row>
    <row r="116" spans="2:65" s="1" customFormat="1" ht="40.15" customHeight="1">
      <c r="B116" s="29"/>
      <c r="C116" s="26" t="s">
        <v>22</v>
      </c>
      <c r="F116" s="24" t="str">
        <f>E15</f>
        <v>Nemocnice Strakonice,a.s., Radomyšlská 336, 386 29</v>
      </c>
      <c r="I116" s="26" t="s">
        <v>30</v>
      </c>
      <c r="J116" s="27" t="str">
        <f>E21</f>
        <v>Atelier Gaia - L. Langová, Polská 4, 669 02 Znojmo</v>
      </c>
      <c r="L116" s="29"/>
    </row>
    <row r="117" spans="2:65" s="1" customFormat="1" ht="25.75" customHeight="1">
      <c r="B117" s="29"/>
      <c r="C117" s="26" t="s">
        <v>28</v>
      </c>
      <c r="F117" s="24" t="str">
        <f>IF(E18="","",E18)</f>
        <v xml:space="preserve"> </v>
      </c>
      <c r="I117" s="26" t="s">
        <v>35</v>
      </c>
      <c r="J117" s="27" t="str">
        <f>E24</f>
        <v>Ing. Jaromír Skoupil, Ph.D.</v>
      </c>
      <c r="L117" s="29"/>
    </row>
    <row r="118" spans="2:65" s="1" customFormat="1" ht="10.4" customHeight="1">
      <c r="B118" s="29"/>
      <c r="L118" s="29"/>
    </row>
    <row r="119" spans="2:65" s="10" customFormat="1" ht="29.25" customHeight="1">
      <c r="B119" s="113"/>
      <c r="C119" s="114" t="s">
        <v>125</v>
      </c>
      <c r="D119" s="115" t="s">
        <v>63</v>
      </c>
      <c r="E119" s="115" t="s">
        <v>59</v>
      </c>
      <c r="F119" s="115" t="s">
        <v>60</v>
      </c>
      <c r="G119" s="115" t="s">
        <v>126</v>
      </c>
      <c r="H119" s="115" t="s">
        <v>127</v>
      </c>
      <c r="I119" s="115" t="s">
        <v>128</v>
      </c>
      <c r="J119" s="116" t="s">
        <v>119</v>
      </c>
      <c r="K119" s="117" t="s">
        <v>129</v>
      </c>
      <c r="L119" s="113"/>
      <c r="M119" s="56" t="s">
        <v>1</v>
      </c>
      <c r="N119" s="57" t="s">
        <v>42</v>
      </c>
      <c r="O119" s="57" t="s">
        <v>130</v>
      </c>
      <c r="P119" s="57" t="s">
        <v>131</v>
      </c>
      <c r="Q119" s="57" t="s">
        <v>132</v>
      </c>
      <c r="R119" s="57" t="s">
        <v>133</v>
      </c>
      <c r="S119" s="57" t="s">
        <v>134</v>
      </c>
      <c r="T119" s="58" t="s">
        <v>135</v>
      </c>
    </row>
    <row r="120" spans="2:65" s="1" customFormat="1" ht="22.9" customHeight="1">
      <c r="B120" s="29"/>
      <c r="C120" s="61" t="s">
        <v>136</v>
      </c>
      <c r="J120" s="118">
        <f>BK120</f>
        <v>0</v>
      </c>
      <c r="L120" s="29"/>
      <c r="M120" s="59"/>
      <c r="N120" s="50"/>
      <c r="O120" s="50"/>
      <c r="P120" s="119">
        <f>P121</f>
        <v>93.163999999999987</v>
      </c>
      <c r="Q120" s="50"/>
      <c r="R120" s="119">
        <f>R121</f>
        <v>13.05795</v>
      </c>
      <c r="S120" s="50"/>
      <c r="T120" s="120">
        <f>T121</f>
        <v>42.599999999999994</v>
      </c>
      <c r="AT120" s="17" t="s">
        <v>77</v>
      </c>
      <c r="AU120" s="17" t="s">
        <v>121</v>
      </c>
      <c r="BK120" s="121">
        <f>BK121</f>
        <v>0</v>
      </c>
    </row>
    <row r="121" spans="2:65" s="11" customFormat="1" ht="25.9" customHeight="1">
      <c r="B121" s="122"/>
      <c r="D121" s="123" t="s">
        <v>77</v>
      </c>
      <c r="E121" s="124" t="s">
        <v>108</v>
      </c>
      <c r="F121" s="124" t="s">
        <v>109</v>
      </c>
      <c r="J121" s="125">
        <f>BK121</f>
        <v>0</v>
      </c>
      <c r="L121" s="122"/>
      <c r="M121" s="126"/>
      <c r="P121" s="127">
        <f>P122+P125+P134</f>
        <v>93.163999999999987</v>
      </c>
      <c r="R121" s="127">
        <f>R122+R125+R134</f>
        <v>13.05795</v>
      </c>
      <c r="T121" s="128">
        <f>T122+T125+T134</f>
        <v>42.599999999999994</v>
      </c>
      <c r="AR121" s="123" t="s">
        <v>168</v>
      </c>
      <c r="AT121" s="129" t="s">
        <v>77</v>
      </c>
      <c r="AU121" s="129" t="s">
        <v>78</v>
      </c>
      <c r="AY121" s="123" t="s">
        <v>139</v>
      </c>
      <c r="BK121" s="130">
        <f>BK122+BK125+BK134</f>
        <v>0</v>
      </c>
    </row>
    <row r="122" spans="2:65" s="11" customFormat="1" ht="22.9" customHeight="1">
      <c r="B122" s="122"/>
      <c r="D122" s="123" t="s">
        <v>77</v>
      </c>
      <c r="E122" s="131" t="s">
        <v>1448</v>
      </c>
      <c r="F122" s="131" t="s">
        <v>1449</v>
      </c>
      <c r="J122" s="132">
        <f>BK122</f>
        <v>0</v>
      </c>
      <c r="L122" s="122"/>
      <c r="M122" s="126"/>
      <c r="P122" s="127">
        <f>SUM(P123:P124)</f>
        <v>0</v>
      </c>
      <c r="R122" s="127">
        <f>SUM(R123:R124)</f>
        <v>0</v>
      </c>
      <c r="T122" s="128">
        <f>SUM(T123:T124)</f>
        <v>0</v>
      </c>
      <c r="AR122" s="123" t="s">
        <v>168</v>
      </c>
      <c r="AT122" s="129" t="s">
        <v>77</v>
      </c>
      <c r="AU122" s="129" t="s">
        <v>86</v>
      </c>
      <c r="AY122" s="123" t="s">
        <v>139</v>
      </c>
      <c r="BK122" s="130">
        <f>SUM(BK123:BK124)</f>
        <v>0</v>
      </c>
    </row>
    <row r="123" spans="2:65" s="1" customFormat="1" ht="16.5" customHeight="1">
      <c r="B123" s="133"/>
      <c r="C123" s="134" t="s">
        <v>86</v>
      </c>
      <c r="D123" s="134" t="s">
        <v>141</v>
      </c>
      <c r="E123" s="135" t="s">
        <v>1450</v>
      </c>
      <c r="F123" s="136" t="s">
        <v>1451</v>
      </c>
      <c r="G123" s="137" t="s">
        <v>1452</v>
      </c>
      <c r="H123" s="138">
        <v>1</v>
      </c>
      <c r="I123" s="139"/>
      <c r="J123" s="139">
        <f>ROUND(I123*H123,2)</f>
        <v>0</v>
      </c>
      <c r="K123" s="140"/>
      <c r="L123" s="29"/>
      <c r="M123" s="141" t="s">
        <v>1</v>
      </c>
      <c r="N123" s="142" t="s">
        <v>43</v>
      </c>
      <c r="O123" s="143">
        <v>0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1453</v>
      </c>
      <c r="AT123" s="145" t="s">
        <v>141</v>
      </c>
      <c r="AU123" s="145" t="s">
        <v>88</v>
      </c>
      <c r="AY123" s="17" t="s">
        <v>139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7" t="s">
        <v>86</v>
      </c>
      <c r="BK123" s="146">
        <f>ROUND(I123*H123,2)</f>
        <v>0</v>
      </c>
      <c r="BL123" s="17" t="s">
        <v>1453</v>
      </c>
      <c r="BM123" s="145" t="s">
        <v>1454</v>
      </c>
    </row>
    <row r="124" spans="2:65" s="1" customFormat="1" ht="18">
      <c r="B124" s="29"/>
      <c r="D124" s="148" t="s">
        <v>248</v>
      </c>
      <c r="F124" s="169" t="s">
        <v>1455</v>
      </c>
      <c r="L124" s="29"/>
      <c r="M124" s="170"/>
      <c r="T124" s="53"/>
      <c r="AT124" s="17" t="s">
        <v>248</v>
      </c>
      <c r="AU124" s="17" t="s">
        <v>88</v>
      </c>
    </row>
    <row r="125" spans="2:65" s="11" customFormat="1" ht="22.9" customHeight="1">
      <c r="B125" s="122"/>
      <c r="D125" s="123" t="s">
        <v>77</v>
      </c>
      <c r="E125" s="131" t="s">
        <v>1456</v>
      </c>
      <c r="F125" s="131" t="s">
        <v>1457</v>
      </c>
      <c r="J125" s="132">
        <f>BK125</f>
        <v>0</v>
      </c>
      <c r="L125" s="122"/>
      <c r="M125" s="126"/>
      <c r="P125" s="127">
        <f>SUM(P126:P133)</f>
        <v>93.163999999999987</v>
      </c>
      <c r="R125" s="127">
        <f>SUM(R126:R133)</f>
        <v>13.05795</v>
      </c>
      <c r="T125" s="128">
        <f>SUM(T126:T133)</f>
        <v>42.599999999999994</v>
      </c>
      <c r="AR125" s="123" t="s">
        <v>168</v>
      </c>
      <c r="AT125" s="129" t="s">
        <v>77</v>
      </c>
      <c r="AU125" s="129" t="s">
        <v>86</v>
      </c>
      <c r="AY125" s="123" t="s">
        <v>139</v>
      </c>
      <c r="BK125" s="130">
        <f>SUM(BK126:BK133)</f>
        <v>0</v>
      </c>
    </row>
    <row r="126" spans="2:65" s="1" customFormat="1" ht="24.25" customHeight="1">
      <c r="B126" s="133"/>
      <c r="C126" s="134" t="s">
        <v>88</v>
      </c>
      <c r="D126" s="134" t="s">
        <v>141</v>
      </c>
      <c r="E126" s="135" t="s">
        <v>1458</v>
      </c>
      <c r="F126" s="136" t="s">
        <v>1459</v>
      </c>
      <c r="G126" s="137" t="s">
        <v>144</v>
      </c>
      <c r="H126" s="138">
        <v>120</v>
      </c>
      <c r="I126" s="139"/>
      <c r="J126" s="139">
        <f>ROUND(I126*H126,2)</f>
        <v>0</v>
      </c>
      <c r="K126" s="140"/>
      <c r="L126" s="29"/>
      <c r="M126" s="141" t="s">
        <v>1</v>
      </c>
      <c r="N126" s="142" t="s">
        <v>43</v>
      </c>
      <c r="O126" s="143">
        <v>0.121</v>
      </c>
      <c r="P126" s="143">
        <f>O126*H126</f>
        <v>14.52</v>
      </c>
      <c r="Q126" s="143">
        <v>0.108</v>
      </c>
      <c r="R126" s="143">
        <f>Q126*H126</f>
        <v>12.959999999999999</v>
      </c>
      <c r="S126" s="143">
        <v>0</v>
      </c>
      <c r="T126" s="144">
        <f>S126*H126</f>
        <v>0</v>
      </c>
      <c r="AR126" s="145" t="s">
        <v>1453</v>
      </c>
      <c r="AT126" s="145" t="s">
        <v>141</v>
      </c>
      <c r="AU126" s="145" t="s">
        <v>88</v>
      </c>
      <c r="AY126" s="17" t="s">
        <v>139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7" t="s">
        <v>86</v>
      </c>
      <c r="BK126" s="146">
        <f>ROUND(I126*H126,2)</f>
        <v>0</v>
      </c>
      <c r="BL126" s="17" t="s">
        <v>1453</v>
      </c>
      <c r="BM126" s="145" t="s">
        <v>1460</v>
      </c>
    </row>
    <row r="127" spans="2:65" s="1" customFormat="1" ht="24.25" customHeight="1">
      <c r="B127" s="133"/>
      <c r="C127" s="134" t="s">
        <v>158</v>
      </c>
      <c r="D127" s="134" t="s">
        <v>141</v>
      </c>
      <c r="E127" s="135" t="s">
        <v>1461</v>
      </c>
      <c r="F127" s="136" t="s">
        <v>1462</v>
      </c>
      <c r="G127" s="137" t="s">
        <v>144</v>
      </c>
      <c r="H127" s="138">
        <v>120</v>
      </c>
      <c r="I127" s="139"/>
      <c r="J127" s="139">
        <f>ROUND(I127*H127,2)</f>
        <v>0</v>
      </c>
      <c r="K127" s="140"/>
      <c r="L127" s="29"/>
      <c r="M127" s="141" t="s">
        <v>1</v>
      </c>
      <c r="N127" s="142" t="s">
        <v>43</v>
      </c>
      <c r="O127" s="143">
        <v>0.08</v>
      </c>
      <c r="P127" s="143">
        <f>O127*H127</f>
        <v>9.6</v>
      </c>
      <c r="Q127" s="143">
        <v>4.6999999999999999E-4</v>
      </c>
      <c r="R127" s="143">
        <f>Q127*H127</f>
        <v>5.6399999999999999E-2</v>
      </c>
      <c r="S127" s="143">
        <v>0</v>
      </c>
      <c r="T127" s="144">
        <f>S127*H127</f>
        <v>0</v>
      </c>
      <c r="AR127" s="145" t="s">
        <v>1453</v>
      </c>
      <c r="AT127" s="145" t="s">
        <v>141</v>
      </c>
      <c r="AU127" s="145" t="s">
        <v>88</v>
      </c>
      <c r="AY127" s="17" t="s">
        <v>139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86</v>
      </c>
      <c r="BK127" s="146">
        <f>ROUND(I127*H127,2)</f>
        <v>0</v>
      </c>
      <c r="BL127" s="17" t="s">
        <v>1453</v>
      </c>
      <c r="BM127" s="145" t="s">
        <v>1463</v>
      </c>
    </row>
    <row r="128" spans="2:65" s="1" customFormat="1" ht="44.25" customHeight="1">
      <c r="B128" s="133"/>
      <c r="C128" s="134" t="s">
        <v>145</v>
      </c>
      <c r="D128" s="134" t="s">
        <v>141</v>
      </c>
      <c r="E128" s="135" t="s">
        <v>1464</v>
      </c>
      <c r="F128" s="136" t="s">
        <v>1465</v>
      </c>
      <c r="G128" s="137" t="s">
        <v>144</v>
      </c>
      <c r="H128" s="138">
        <v>120</v>
      </c>
      <c r="I128" s="139"/>
      <c r="J128" s="139">
        <f>ROUND(I128*H128,2)</f>
        <v>0</v>
      </c>
      <c r="K128" s="140"/>
      <c r="L128" s="29"/>
      <c r="M128" s="141" t="s">
        <v>1</v>
      </c>
      <c r="N128" s="142" t="s">
        <v>43</v>
      </c>
      <c r="O128" s="143">
        <v>8.5999999999999993E-2</v>
      </c>
      <c r="P128" s="143">
        <f>O128*H128</f>
        <v>10.319999999999999</v>
      </c>
      <c r="Q128" s="143">
        <v>0</v>
      </c>
      <c r="R128" s="143">
        <f>Q128*H128</f>
        <v>0</v>
      </c>
      <c r="S128" s="143">
        <v>0.35499999999999998</v>
      </c>
      <c r="T128" s="144">
        <f>S128*H128</f>
        <v>42.599999999999994</v>
      </c>
      <c r="AR128" s="145" t="s">
        <v>1453</v>
      </c>
      <c r="AT128" s="145" t="s">
        <v>141</v>
      </c>
      <c r="AU128" s="145" t="s">
        <v>88</v>
      </c>
      <c r="AY128" s="17" t="s">
        <v>139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86</v>
      </c>
      <c r="BK128" s="146">
        <f>ROUND(I128*H128,2)</f>
        <v>0</v>
      </c>
      <c r="BL128" s="17" t="s">
        <v>1453</v>
      </c>
      <c r="BM128" s="145" t="s">
        <v>1466</v>
      </c>
    </row>
    <row r="129" spans="2:65" s="1" customFormat="1" ht="37.9" customHeight="1">
      <c r="B129" s="133"/>
      <c r="C129" s="134" t="s">
        <v>168</v>
      </c>
      <c r="D129" s="134" t="s">
        <v>141</v>
      </c>
      <c r="E129" s="135" t="s">
        <v>1467</v>
      </c>
      <c r="F129" s="136" t="s">
        <v>1468</v>
      </c>
      <c r="G129" s="137" t="s">
        <v>295</v>
      </c>
      <c r="H129" s="138">
        <v>277</v>
      </c>
      <c r="I129" s="139"/>
      <c r="J129" s="139">
        <f>ROUND(I129*H129,2)</f>
        <v>0</v>
      </c>
      <c r="K129" s="140"/>
      <c r="L129" s="29"/>
      <c r="M129" s="141" t="s">
        <v>1</v>
      </c>
      <c r="N129" s="142" t="s">
        <v>43</v>
      </c>
      <c r="O129" s="143">
        <v>0.121</v>
      </c>
      <c r="P129" s="143">
        <f>O129*H129</f>
        <v>33.516999999999996</v>
      </c>
      <c r="Q129" s="143">
        <v>1.4999999999999999E-4</v>
      </c>
      <c r="R129" s="143">
        <f>Q129*H129</f>
        <v>4.1549999999999997E-2</v>
      </c>
      <c r="S129" s="143">
        <v>0</v>
      </c>
      <c r="T129" s="144">
        <f>S129*H129</f>
        <v>0</v>
      </c>
      <c r="AR129" s="145" t="s">
        <v>1453</v>
      </c>
      <c r="AT129" s="145" t="s">
        <v>141</v>
      </c>
      <c r="AU129" s="145" t="s">
        <v>88</v>
      </c>
      <c r="AY129" s="17" t="s">
        <v>139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86</v>
      </c>
      <c r="BK129" s="146">
        <f>ROUND(I129*H129,2)</f>
        <v>0</v>
      </c>
      <c r="BL129" s="17" t="s">
        <v>1453</v>
      </c>
      <c r="BM129" s="145" t="s">
        <v>1469</v>
      </c>
    </row>
    <row r="130" spans="2:65" s="1" customFormat="1" ht="18">
      <c r="B130" s="29"/>
      <c r="D130" s="148" t="s">
        <v>248</v>
      </c>
      <c r="F130" s="169" t="s">
        <v>1470</v>
      </c>
      <c r="L130" s="29"/>
      <c r="M130" s="170"/>
      <c r="T130" s="53"/>
      <c r="AT130" s="17" t="s">
        <v>248</v>
      </c>
      <c r="AU130" s="17" t="s">
        <v>88</v>
      </c>
    </row>
    <row r="131" spans="2:65" s="1" customFormat="1" ht="37.9" customHeight="1">
      <c r="B131" s="133"/>
      <c r="C131" s="134" t="s">
        <v>173</v>
      </c>
      <c r="D131" s="134" t="s">
        <v>141</v>
      </c>
      <c r="E131" s="135" t="s">
        <v>1471</v>
      </c>
      <c r="F131" s="136" t="s">
        <v>1472</v>
      </c>
      <c r="G131" s="137" t="s">
        <v>295</v>
      </c>
      <c r="H131" s="138">
        <v>277</v>
      </c>
      <c r="I131" s="139"/>
      <c r="J131" s="139">
        <f>ROUND(I131*H131,2)</f>
        <v>0</v>
      </c>
      <c r="K131" s="140"/>
      <c r="L131" s="29"/>
      <c r="M131" s="141" t="s">
        <v>1</v>
      </c>
      <c r="N131" s="142" t="s">
        <v>43</v>
      </c>
      <c r="O131" s="143">
        <v>9.0999999999999998E-2</v>
      </c>
      <c r="P131" s="143">
        <f>O131*H131</f>
        <v>25.207000000000001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1453</v>
      </c>
      <c r="AT131" s="145" t="s">
        <v>141</v>
      </c>
      <c r="AU131" s="145" t="s">
        <v>88</v>
      </c>
      <c r="AY131" s="17" t="s">
        <v>139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86</v>
      </c>
      <c r="BK131" s="146">
        <f>ROUND(I131*H131,2)</f>
        <v>0</v>
      </c>
      <c r="BL131" s="17" t="s">
        <v>1453</v>
      </c>
      <c r="BM131" s="145" t="s">
        <v>1473</v>
      </c>
    </row>
    <row r="132" spans="2:65" s="1" customFormat="1" ht="16.5" customHeight="1">
      <c r="B132" s="133"/>
      <c r="C132" s="134" t="s">
        <v>178</v>
      </c>
      <c r="D132" s="134" t="s">
        <v>141</v>
      </c>
      <c r="E132" s="135" t="s">
        <v>1474</v>
      </c>
      <c r="F132" s="136" t="s">
        <v>1475</v>
      </c>
      <c r="G132" s="137" t="s">
        <v>1452</v>
      </c>
      <c r="H132" s="138">
        <v>1</v>
      </c>
      <c r="I132" s="139"/>
      <c r="J132" s="139">
        <f>ROUND(I132*H132,2)</f>
        <v>0</v>
      </c>
      <c r="K132" s="140"/>
      <c r="L132" s="29"/>
      <c r="M132" s="141" t="s">
        <v>1</v>
      </c>
      <c r="N132" s="142" t="s">
        <v>43</v>
      </c>
      <c r="O132" s="143">
        <v>0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1453</v>
      </c>
      <c r="AT132" s="145" t="s">
        <v>141</v>
      </c>
      <c r="AU132" s="145" t="s">
        <v>88</v>
      </c>
      <c r="AY132" s="17" t="s">
        <v>139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86</v>
      </c>
      <c r="BK132" s="146">
        <f>ROUND(I132*H132,2)</f>
        <v>0</v>
      </c>
      <c r="BL132" s="17" t="s">
        <v>1453</v>
      </c>
      <c r="BM132" s="145" t="s">
        <v>1476</v>
      </c>
    </row>
    <row r="133" spans="2:65" s="1" customFormat="1" ht="18">
      <c r="B133" s="29"/>
      <c r="D133" s="148" t="s">
        <v>248</v>
      </c>
      <c r="F133" s="169" t="s">
        <v>1477</v>
      </c>
      <c r="L133" s="29"/>
      <c r="M133" s="170"/>
      <c r="T133" s="53"/>
      <c r="AT133" s="17" t="s">
        <v>248</v>
      </c>
      <c r="AU133" s="17" t="s">
        <v>88</v>
      </c>
    </row>
    <row r="134" spans="2:65" s="11" customFormat="1" ht="22.9" customHeight="1">
      <c r="B134" s="122"/>
      <c r="D134" s="123" t="s">
        <v>77</v>
      </c>
      <c r="E134" s="131" t="s">
        <v>1478</v>
      </c>
      <c r="F134" s="131" t="s">
        <v>1479</v>
      </c>
      <c r="J134" s="132">
        <f>BK134</f>
        <v>0</v>
      </c>
      <c r="L134" s="122"/>
      <c r="M134" s="126"/>
      <c r="P134" s="127">
        <f>P135</f>
        <v>0</v>
      </c>
      <c r="R134" s="127">
        <f>R135</f>
        <v>0</v>
      </c>
      <c r="T134" s="128">
        <f>T135</f>
        <v>0</v>
      </c>
      <c r="AR134" s="123" t="s">
        <v>168</v>
      </c>
      <c r="AT134" s="129" t="s">
        <v>77</v>
      </c>
      <c r="AU134" s="129" t="s">
        <v>86</v>
      </c>
      <c r="AY134" s="123" t="s">
        <v>139</v>
      </c>
      <c r="BK134" s="130">
        <f>BK135</f>
        <v>0</v>
      </c>
    </row>
    <row r="135" spans="2:65" s="1" customFormat="1" ht="16.5" customHeight="1">
      <c r="B135" s="133"/>
      <c r="C135" s="134" t="s">
        <v>183</v>
      </c>
      <c r="D135" s="134" t="s">
        <v>141</v>
      </c>
      <c r="E135" s="135" t="s">
        <v>1480</v>
      </c>
      <c r="F135" s="136" t="s">
        <v>1481</v>
      </c>
      <c r="G135" s="137" t="s">
        <v>1452</v>
      </c>
      <c r="H135" s="138">
        <v>1</v>
      </c>
      <c r="I135" s="139"/>
      <c r="J135" s="139">
        <f>ROUND(I135*H135,2)</f>
        <v>0</v>
      </c>
      <c r="K135" s="140"/>
      <c r="L135" s="29"/>
      <c r="M135" s="181" t="s">
        <v>1</v>
      </c>
      <c r="N135" s="182" t="s">
        <v>43</v>
      </c>
      <c r="O135" s="183">
        <v>0</v>
      </c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145" t="s">
        <v>1453</v>
      </c>
      <c r="AT135" s="145" t="s">
        <v>141</v>
      </c>
      <c r="AU135" s="145" t="s">
        <v>88</v>
      </c>
      <c r="AY135" s="17" t="s">
        <v>139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86</v>
      </c>
      <c r="BK135" s="146">
        <f>ROUND(I135*H135,2)</f>
        <v>0</v>
      </c>
      <c r="BL135" s="17" t="s">
        <v>1453</v>
      </c>
      <c r="BM135" s="145" t="s">
        <v>1482</v>
      </c>
    </row>
    <row r="136" spans="2:65" s="1" customFormat="1" ht="7" customHeight="1"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29"/>
    </row>
  </sheetData>
  <autoFilter ref="C119:K135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Rekapitulace stavby</vt:lpstr>
      <vt:lpstr>SO 01 - Terénní úpravy</vt:lpstr>
      <vt:lpstr>SO 02 A - Zpevněné plochy</vt:lpstr>
      <vt:lpstr>SO 02 B - Vodní prvek</vt:lpstr>
      <vt:lpstr>SO 02 C - Rozvody pitné v...</vt:lpstr>
      <vt:lpstr>SO 03 - Vegetační úpravy</vt:lpstr>
      <vt:lpstr>SO 04 - Mobiliář, oplocen...</vt:lpstr>
      <vt:lpstr>VRN - Vedlejší rozpočtové...</vt:lpstr>
      <vt:lpstr>'Rekapitulace stavby'!Print_Area</vt:lpstr>
      <vt:lpstr>'SO 01 - Terénní úpravy'!Print_Area</vt:lpstr>
      <vt:lpstr>'SO 02 A - Zpevněné plochy'!Print_Area</vt:lpstr>
      <vt:lpstr>'SO 02 B - Vodní prvek'!Print_Area</vt:lpstr>
      <vt:lpstr>'SO 02 C - Rozvody pitné v...'!Print_Area</vt:lpstr>
      <vt:lpstr>'SO 03 - Vegetační úpravy'!Print_Area</vt:lpstr>
      <vt:lpstr>'SO 04 - Mobiliář, oplocen...'!Print_Area</vt:lpstr>
      <vt:lpstr>'VRN - Vedlejší rozpočtové...'!Print_Area</vt:lpstr>
      <vt:lpstr>'Rekapitulace stavby'!Print_Titles</vt:lpstr>
      <vt:lpstr>'SO 01 - Terénní úpravy'!Print_Titles</vt:lpstr>
      <vt:lpstr>'SO 02 A - Zpevněné plochy'!Print_Titles</vt:lpstr>
      <vt:lpstr>'SO 02 B - Vodní prvek'!Print_Titles</vt:lpstr>
      <vt:lpstr>'SO 02 C - Rozvody pitné v...'!Print_Titles</vt:lpstr>
      <vt:lpstr>'SO 03 - Vegetační úpravy'!Print_Titles</vt:lpstr>
      <vt:lpstr>'SO 04 - Mobiliář, oplocen...'!Print_Titles</vt:lpstr>
      <vt:lpstr>'VRN - Vedlejší rozpočtové...'!Print_Titles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DESKTOP-FR4JQND\ldf</dc:creator>
  <cp:lastModifiedBy>Accace Legal</cp:lastModifiedBy>
  <dcterms:created xsi:type="dcterms:W3CDTF">2023-05-22T13:31:09Z</dcterms:created>
  <dcterms:modified xsi:type="dcterms:W3CDTF">2024-12-09T08:31:33Z</dcterms:modified>
</cp:coreProperties>
</file>