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ecekm\Documents\Dokumenty od 1.1.2021\"/>
    </mc:Choice>
  </mc:AlternateContent>
  <xr:revisionPtr revIDLastSave="0" documentId="8_{03F3425D-EA24-497F-A36E-7F32468AAF4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Pol'!$A$1:$X$56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BA12" i="12" l="1"/>
  <c r="G9" i="12"/>
  <c r="I9" i="12"/>
  <c r="I8" i="12" s="1"/>
  <c r="K9" i="12"/>
  <c r="M9" i="12"/>
  <c r="O9" i="12"/>
  <c r="Q9" i="12"/>
  <c r="V9" i="12"/>
  <c r="G11" i="12"/>
  <c r="M11" i="12" s="1"/>
  <c r="I11" i="12"/>
  <c r="K11" i="12"/>
  <c r="K8" i="12" s="1"/>
  <c r="O11" i="12"/>
  <c r="O8" i="12" s="1"/>
  <c r="Q11" i="12"/>
  <c r="V11" i="12"/>
  <c r="V8" i="12" s="1"/>
  <c r="I13" i="12"/>
  <c r="G14" i="12"/>
  <c r="G13" i="12" s="1"/>
  <c r="I51" i="1" s="1"/>
  <c r="I14" i="12"/>
  <c r="K14" i="12"/>
  <c r="K13" i="12" s="1"/>
  <c r="O14" i="12"/>
  <c r="O13" i="12" s="1"/>
  <c r="Q14" i="12"/>
  <c r="Q13" i="12" s="1"/>
  <c r="V14" i="12"/>
  <c r="V13" i="12" s="1"/>
  <c r="G16" i="12"/>
  <c r="I16" i="12"/>
  <c r="K16" i="12"/>
  <c r="K15" i="12" s="1"/>
  <c r="O16" i="12"/>
  <c r="Q16" i="12"/>
  <c r="V16" i="12"/>
  <c r="G18" i="12"/>
  <c r="M18" i="12" s="1"/>
  <c r="I18" i="12"/>
  <c r="K18" i="12"/>
  <c r="O18" i="12"/>
  <c r="Q18" i="12"/>
  <c r="V18" i="12"/>
  <c r="K19" i="12"/>
  <c r="V19" i="12"/>
  <c r="G20" i="12"/>
  <c r="G19" i="12" s="1"/>
  <c r="I53" i="1" s="1"/>
  <c r="I20" i="12"/>
  <c r="I19" i="12" s="1"/>
  <c r="K20" i="12"/>
  <c r="M20" i="12"/>
  <c r="M19" i="12" s="1"/>
  <c r="O20" i="12"/>
  <c r="O19" i="12" s="1"/>
  <c r="Q20" i="12"/>
  <c r="Q19" i="12" s="1"/>
  <c r="V20" i="12"/>
  <c r="G24" i="12"/>
  <c r="M24" i="12" s="1"/>
  <c r="I24" i="12"/>
  <c r="K24" i="12"/>
  <c r="O24" i="12"/>
  <c r="Q24" i="12"/>
  <c r="V24" i="12"/>
  <c r="G26" i="12"/>
  <c r="M26" i="12" s="1"/>
  <c r="I26" i="12"/>
  <c r="K26" i="12"/>
  <c r="O26" i="12"/>
  <c r="O23" i="12" s="1"/>
  <c r="Q26" i="12"/>
  <c r="V26" i="12"/>
  <c r="G28" i="12"/>
  <c r="M28" i="12" s="1"/>
  <c r="I28" i="12"/>
  <c r="K28" i="12"/>
  <c r="O28" i="12"/>
  <c r="Q28" i="12"/>
  <c r="V28" i="12"/>
  <c r="G31" i="12"/>
  <c r="M31" i="12" s="1"/>
  <c r="I31" i="12"/>
  <c r="K31" i="12"/>
  <c r="O31" i="12"/>
  <c r="Q31" i="12"/>
  <c r="V31" i="12"/>
  <c r="G34" i="12"/>
  <c r="G33" i="12" s="1"/>
  <c r="I55" i="1" s="1"/>
  <c r="I34" i="12"/>
  <c r="K34" i="12"/>
  <c r="O34" i="12"/>
  <c r="O33" i="12" s="1"/>
  <c r="Q34" i="12"/>
  <c r="V34" i="12"/>
  <c r="G37" i="12"/>
  <c r="M37" i="12" s="1"/>
  <c r="I37" i="12"/>
  <c r="I33" i="12" s="1"/>
  <c r="K37" i="12"/>
  <c r="O37" i="12"/>
  <c r="Q37" i="12"/>
  <c r="V37" i="12"/>
  <c r="O38" i="12"/>
  <c r="V38" i="12"/>
  <c r="G39" i="12"/>
  <c r="G38" i="12" s="1"/>
  <c r="I56" i="1" s="1"/>
  <c r="I39" i="12"/>
  <c r="I38" i="12" s="1"/>
  <c r="K39" i="12"/>
  <c r="K38" i="12" s="1"/>
  <c r="M39" i="12"/>
  <c r="M38" i="12" s="1"/>
  <c r="O39" i="12"/>
  <c r="Q39" i="12"/>
  <c r="Q38" i="12" s="1"/>
  <c r="V39" i="12"/>
  <c r="G42" i="12"/>
  <c r="M42" i="12" s="1"/>
  <c r="I42" i="12"/>
  <c r="K42" i="12"/>
  <c r="O42" i="12"/>
  <c r="Q42" i="12"/>
  <c r="V42" i="12"/>
  <c r="G43" i="12"/>
  <c r="M43" i="12" s="1"/>
  <c r="I43" i="12"/>
  <c r="K43" i="12"/>
  <c r="O43" i="12"/>
  <c r="Q43" i="12"/>
  <c r="V43" i="12"/>
  <c r="V41" i="12" s="1"/>
  <c r="G44" i="12"/>
  <c r="I44" i="12"/>
  <c r="K44" i="12"/>
  <c r="M44" i="12"/>
  <c r="O44" i="12"/>
  <c r="Q44" i="12"/>
  <c r="V44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I49" i="12"/>
  <c r="K49" i="12"/>
  <c r="M49" i="12"/>
  <c r="O49" i="12"/>
  <c r="Q49" i="12"/>
  <c r="V49" i="12"/>
  <c r="G50" i="12"/>
  <c r="M50" i="12" s="1"/>
  <c r="I50" i="12"/>
  <c r="K50" i="12"/>
  <c r="O50" i="12"/>
  <c r="Q50" i="12"/>
  <c r="V50" i="12"/>
  <c r="G51" i="12"/>
  <c r="M51" i="12" s="1"/>
  <c r="I51" i="12"/>
  <c r="K51" i="12"/>
  <c r="O51" i="12"/>
  <c r="Q51" i="12"/>
  <c r="V51" i="12"/>
  <c r="O52" i="12"/>
  <c r="V52" i="12"/>
  <c r="G53" i="12"/>
  <c r="G52" i="12" s="1"/>
  <c r="I59" i="1" s="1"/>
  <c r="I19" i="1" s="1"/>
  <c r="I53" i="12"/>
  <c r="I52" i="12" s="1"/>
  <c r="K53" i="12"/>
  <c r="K52" i="12" s="1"/>
  <c r="M53" i="12"/>
  <c r="M52" i="12" s="1"/>
  <c r="O53" i="12"/>
  <c r="Q53" i="12"/>
  <c r="Q52" i="12" s="1"/>
  <c r="V53" i="12"/>
  <c r="AE55" i="12"/>
  <c r="F41" i="1" s="1"/>
  <c r="I20" i="1"/>
  <c r="I18" i="1"/>
  <c r="H40" i="1"/>
  <c r="J28" i="1"/>
  <c r="J26" i="1"/>
  <c r="G38" i="1"/>
  <c r="F38" i="1"/>
  <c r="J23" i="1"/>
  <c r="J24" i="1"/>
  <c r="J25" i="1"/>
  <c r="J27" i="1"/>
  <c r="E24" i="1"/>
  <c r="E26" i="1"/>
  <c r="O46" i="12" l="1"/>
  <c r="O41" i="12"/>
  <c r="K33" i="12"/>
  <c r="V23" i="12"/>
  <c r="G15" i="12"/>
  <c r="I52" i="1" s="1"/>
  <c r="Q8" i="12"/>
  <c r="F39" i="1"/>
  <c r="F42" i="1"/>
  <c r="K46" i="12"/>
  <c r="Q46" i="12"/>
  <c r="I46" i="12"/>
  <c r="K41" i="12"/>
  <c r="Q41" i="12"/>
  <c r="I41" i="12"/>
  <c r="V33" i="12"/>
  <c r="Q15" i="12"/>
  <c r="I15" i="12"/>
  <c r="O15" i="12"/>
  <c r="V46" i="12"/>
  <c r="Q33" i="12"/>
  <c r="K23" i="12"/>
  <c r="Q23" i="12"/>
  <c r="I23" i="12"/>
  <c r="V15" i="12"/>
  <c r="M46" i="12"/>
  <c r="M41" i="12"/>
  <c r="M23" i="12"/>
  <c r="M8" i="12"/>
  <c r="G41" i="12"/>
  <c r="I57" i="1" s="1"/>
  <c r="I17" i="1" s="1"/>
  <c r="G23" i="12"/>
  <c r="I54" i="1" s="1"/>
  <c r="G8" i="12"/>
  <c r="G46" i="12"/>
  <c r="I58" i="1" s="1"/>
  <c r="AF55" i="12"/>
  <c r="M34" i="12"/>
  <c r="M33" i="12" s="1"/>
  <c r="M16" i="12"/>
  <c r="M15" i="12" s="1"/>
  <c r="M14" i="12"/>
  <c r="M13" i="12" s="1"/>
  <c r="G55" i="12" l="1"/>
  <c r="I50" i="1"/>
  <c r="F43" i="1"/>
  <c r="G41" i="1"/>
  <c r="H41" i="1" s="1"/>
  <c r="I41" i="1" s="1"/>
  <c r="G42" i="1"/>
  <c r="H42" i="1" s="1"/>
  <c r="I42" i="1" s="1"/>
  <c r="G39" i="1"/>
  <c r="G43" i="1" s="1"/>
  <c r="G25" i="1" s="1"/>
  <c r="A25" i="1" s="1"/>
  <c r="H39" i="1" l="1"/>
  <c r="H43" i="1" s="1"/>
  <c r="A26" i="1"/>
  <c r="G26" i="1"/>
  <c r="I16" i="1"/>
  <c r="I21" i="1" s="1"/>
  <c r="I60" i="1"/>
  <c r="G23" i="1"/>
  <c r="A23" i="1" s="1"/>
  <c r="G24" i="1" s="1"/>
  <c r="A27" i="1" s="1"/>
  <c r="G28" i="1"/>
  <c r="I39" i="1"/>
  <c r="I43" i="1" s="1"/>
  <c r="A24" i="1"/>
  <c r="J41" i="1" l="1"/>
  <c r="J39" i="1"/>
  <c r="J43" i="1" s="1"/>
  <c r="J42" i="1"/>
  <c r="J57" i="1"/>
  <c r="J53" i="1"/>
  <c r="J54" i="1"/>
  <c r="J56" i="1"/>
  <c r="J52" i="1"/>
  <c r="J59" i="1"/>
  <c r="J55" i="1"/>
  <c r="J51" i="1"/>
  <c r="J58" i="1"/>
  <c r="J50" i="1"/>
  <c r="G29" i="1"/>
  <c r="G27" i="1" s="1"/>
  <c r="A29" i="1"/>
  <c r="J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Litvan</author>
  </authors>
  <commentList>
    <comment ref="S6" authorId="0" shapeId="0" xr:uid="{E13BD2E0-B92A-4B29-8E0A-A5D38937C72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CADC669-C4A6-4488-81B3-E3C3A79C891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<sst xmlns="http://schemas.openxmlformats.org/spreadsheetml/2006/main" count="393" uniqueCount="191">
  <si>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</si>
  <si>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</si>
  <si>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</si>
  <si>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</si>
  <si>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</si>
  <si>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</si>
  <si>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</si>
  <si>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</si>
  <si>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</si>
  <si>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</si>
  <si>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</si>
  <si>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</si>
  <si>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</si>
  <si>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</si>
  <si>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</si>
  <si>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</si>
  <si>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</si>
  <si>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</si>
  <si>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</si>
  <si>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</si>
  <si>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</si>
  <si>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</si>
  <si>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</si>
  <si>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</si>
  <si>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</si>
  <si>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</si>
  <si>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</si>
  <si>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</si>
  <si>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</si>
  <si>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</si>
  <si>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</si>
  <si>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</si>
  <si>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</si>
  <si>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</si>
  <si>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</si>
  <si>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</si>
  <si>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</si>
  <si>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</si>
  <si>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</si>
  <si>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</si>
  <si>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</si>
  <si>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</si>
  <si>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</si>
  <si>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</si>
  <si>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Oprava chodníku a zábradlí</t>
  </si>
  <si>
    <t>Chodník kolem interny</t>
  </si>
  <si>
    <t>Objekt:</t>
  </si>
  <si>
    <t>Rozpočet:</t>
  </si>
  <si>
    <t>2021009</t>
  </si>
  <si>
    <t>Nemocnice Český Krumlov</t>
  </si>
  <si>
    <t>Stavba</t>
  </si>
  <si>
    <t>Stavební objekt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</si>
  <si>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</si>
  <si>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</si>
  <si>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</si>
  <si>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</si>
  <si>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</si>
  <si>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</si>
  <si>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</si>
  <si>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</si>
  <si>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5</t>
  </si>
  <si>
    <t>Komunikace</t>
  </si>
  <si>
    <t>63</t>
  </si>
  <si>
    <t>Podlahy a podlahové konstrukce</t>
  </si>
  <si>
    <t>91</t>
  </si>
  <si>
    <t>Doplňující práce na komunikaci</t>
  </si>
  <si>
    <t>96</t>
  </si>
  <si>
    <t>Bourání konstrukcí</t>
  </si>
  <si>
    <t>99</t>
  </si>
  <si>
    <t>Staveništní přesun hmot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</si>
  <si>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</si>
  <si>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</si>
  <si>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</si>
  <si>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</si>
  <si>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</si>
  <si>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</si>
  <si>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</si>
  <si>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</si>
  <si>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</si>
  <si>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</si>
  <si>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</si>
  <si>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</si>
  <si>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</si>
  <si>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</si>
  <si>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</si>
  <si>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</si>
  <si>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</si>
  <si>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</si>
  <si>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</si>
  <si>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</si>
  <si>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</si>
  <si>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</si>
  <si>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</si>
  <si>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</si>
  <si>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</si>
  <si>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</si>
  <si>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</si>
  <si>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</si>
  <si>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</si>
  <si>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</si>
  <si>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</si>
  <si>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</si>
  <si>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</si>
  <si>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</si>
  <si>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</si>
  <si>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113108306R00</t>
  </si>
  <si>
    <t>Odstranění podkladů nebo krytů živičných, v ploše jednotlivě do 50 m2, tloušťka vrstvy 60 mm</t>
  </si>
  <si>
    <t>m2</t>
  </si>
  <si>
    <t>822-1</t>
  </si>
  <si>
    <t>RTS 21/ II</t>
  </si>
  <si>
    <t>Práce</t>
  </si>
  <si>
    <t>POL1_</t>
  </si>
  <si>
    <t>245</t>
  </si>
  <si>
    <t>VV</t>
  </si>
  <si>
    <t>113202111R00</t>
  </si>
  <si>
    <t>Vytrhání obrub z krajníků nebo obrubníků stojatých</t>
  </si>
  <si>
    <t>m</t>
  </si>
  <si>
    <t>s vybouráním lože, s přemístěním hmot na skládku na vzdálenost do 3 m nebo naložením na dopravní prostředek</t>
  </si>
  <si>
    <t>SPI</t>
  </si>
  <si>
    <t>348924231R00</t>
  </si>
  <si>
    <t>Stříška plotová z betonových tvarovek pro zdivo tloušťky 300 mm, z tvárnic hladkých, přírodních</t>
  </si>
  <si>
    <t>801-1</t>
  </si>
  <si>
    <t>Indiv</t>
  </si>
  <si>
    <t>564211111R00</t>
  </si>
  <si>
    <t>Podklad nebo podsyp ze štěrkopísku tloušťka po zhutnění 50 mm</t>
  </si>
  <si>
    <t>s rozprostřením, vlhčením a zhutněním</t>
  </si>
  <si>
    <t>577112114RT3</t>
  </si>
  <si>
    <t>Beton asfaltový z modifikovaného asfaltu v pruhu šířky do 3 m, ACO 11 S , tloušťky 50 mm, plochy do 200 m2</t>
  </si>
  <si>
    <t>632477124R00</t>
  </si>
  <si>
    <t>Reprofilace vodorovných betonových povrchů polymercementová malta+penetrace, tloušťky do 15 mm</t>
  </si>
  <si>
    <t>801-4</t>
  </si>
  <si>
    <t>rozmíchání směsi s vodou, nanesení stěrky</t>
  </si>
  <si>
    <t>hlava bet.zdi : 40*0,5</t>
  </si>
  <si>
    <t>917762111R00</t>
  </si>
  <si>
    <t>Osazení silničního nebo chodníkového betonového obrubníku ležatého, s boční opěrou z betonu prostého, do lože z betonu prostého C 12/15</t>
  </si>
  <si>
    <t>S dodáním hmot pro lože tl. 80-100 mm.</t>
  </si>
  <si>
    <t>917862111R00</t>
  </si>
  <si>
    <t>Osazení silničního nebo chodníkového betonového obrubníku stojatého, s boční opěrou z betonu prostého, do lože z betonu prostého C 12/15</t>
  </si>
  <si>
    <t>919735112R00</t>
  </si>
  <si>
    <t>Řezání stávajících krytů nebo podkladů živičných, hloubky přes 50 do 100 mm</t>
  </si>
  <si>
    <t>včetně spotřeby vody</t>
  </si>
  <si>
    <t>20</t>
  </si>
  <si>
    <t>59217472R</t>
  </si>
  <si>
    <t>obrubník silniční materiál beton; l = 1000,0 mm; š = 150,0 mm; h = 250,0 mm; barva šedá</t>
  </si>
  <si>
    <t>kus</t>
  </si>
  <si>
    <t>SPCM</t>
  </si>
  <si>
    <t>Specifikace</t>
  </si>
  <si>
    <t>POL3_</t>
  </si>
  <si>
    <t>10*1,05</t>
  </si>
  <si>
    <t>976047331R00</t>
  </si>
  <si>
    <t>Vybourání betonových  nebo ŽB dvířek, obrub zdiva, desek krycích desek, ukončujících horní plochu zdiva_x000D_
 tloušťky přes 100 mm</t>
  </si>
  <si>
    <t>801-3</t>
  </si>
  <si>
    <t>komínových a topných dvířek, ventilací apod. plochy do 0,10 m2</t>
  </si>
  <si>
    <t>4,5+11,5</t>
  </si>
  <si>
    <t>976071111R00</t>
  </si>
  <si>
    <t>Vybourání kovových doplňkových konstrukcí madel a zábradlí_x000D_
 v jakémkoliv zdivu</t>
  </si>
  <si>
    <t>998225111R00</t>
  </si>
  <si>
    <t>Přesun hmot komunikací a letišť, kryt živičný jakékoliv délky objektu</t>
  </si>
  <si>
    <t>t</t>
  </si>
  <si>
    <t>Přesun hmot</t>
  </si>
  <si>
    <t>POL7_</t>
  </si>
  <si>
    <t>vodorovně do 200 m</t>
  </si>
  <si>
    <t>767162220R00</t>
  </si>
  <si>
    <t>Montáž zábradlí rovného z profilové oceli na ocelovou konstrukci, o hmotnosti 1 m zábradlí přes 20 do 30 kg</t>
  </si>
  <si>
    <t>800-767</t>
  </si>
  <si>
    <t>553-1</t>
  </si>
  <si>
    <t>Zábradlí z jakl.profilů, pozinkované</t>
  </si>
  <si>
    <t xml:space="preserve">m     </t>
  </si>
  <si>
    <t>Vlastní</t>
  </si>
  <si>
    <t>998767201R00</t>
  </si>
  <si>
    <t>Přesun hmot pro kovové stavební doplňk. konstrukce v objektech výšky do 6 m</t>
  </si>
  <si>
    <t>50 m vodorovně</t>
  </si>
  <si>
    <t>979081111RT2</t>
  </si>
  <si>
    <t>Odvoz suti a vybouraných hmot na skládku do 1 km</t>
  </si>
  <si>
    <t>Přesun suti</t>
  </si>
  <si>
    <t>POL8_</t>
  </si>
  <si>
    <t>979081121RT2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</si>
  <si>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</si>
  <si>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</si>
  <si>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</si>
  <si>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</si>
  <si>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</si>
  <si>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979990112R00</t>
  </si>
  <si>
    <t>Poplatek za skládku obalované kamenivo, asfalt, kusovost do 300 x 300 mm, skupina 17 03 02 z Katalogu odpadů</t>
  </si>
  <si>
    <t>005121 R</t>
  </si>
  <si>
    <t>Zařízení staveniště</t>
  </si>
  <si>
    <t>Soubor</t>
  </si>
  <si>
    <t>VRN</t>
  </si>
  <si>
    <t>POL99_2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</si>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</sst>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4" t="s">
        <v>39</v>
      </c>
      <c r="B2" s="194"/>
      <c r="C2" s="194"/>
      <c r="D2" s="194"/>
      <c r="E2" s="194"/>
      <c r="F2" s="194"/>
      <c r="G2" s="194"/>
    </row>
  </sheetData>
  <sheetProtection algorithmName="SHA-512" hashValue="cjeGSLnEy1KQ7Xc1fe1ftqILg5fAnnFrarkqp7vy1jk3J/QEpDVoaCDT1MC+rjA96CB7QxARYhxQUFNxTlEl0Q==" saltValue="noeU9Neq1NyYEDZlwNkOS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3"/>
  <sheetViews>
    <sheetView showGridLines="0" topLeftCell="B29" zoomScaleNormal="100" zoomScaleSheetLayoutView="75" workbookViewId="0">
      <selection activeCell="I12" sqref="I12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30" t="s">
        <v>41</v>
      </c>
      <c r="C1" s="231"/>
      <c r="D1" s="231"/>
      <c r="E1" s="231"/>
      <c r="F1" s="231"/>
      <c r="G1" s="231"/>
      <c r="H1" s="231"/>
      <c r="I1" s="231"/>
      <c r="J1" s="232"/>
    </row>
    <row r="2" spans="1:15" ht="36" customHeight="1" x14ac:dyDescent="0.2">
      <c r="A2" s="2"/>
      <c r="B2" s="77" t="s">
        <v>22</v>
      </c>
      <c r="C2" s="78"/>
      <c r="D2" s="79" t="s">
        <v>48</v>
      </c>
      <c r="E2" s="236" t="s">
        <v>49</v>
      </c>
      <c r="F2" s="237"/>
      <c r="G2" s="237"/>
      <c r="H2" s="237"/>
      <c r="I2" s="237"/>
      <c r="J2" s="238"/>
      <c r="O2" s="1"/>
    </row>
    <row r="3" spans="1:15" ht="27" customHeight="1" x14ac:dyDescent="0.2">
      <c r="A3" s="2"/>
      <c r="B3" s="80" t="s">
        <v>46</v>
      </c>
      <c r="C3" s="78"/>
      <c r="D3" s="81" t="s">
        <v>43</v>
      </c>
      <c r="E3" s="239" t="s">
        <v>45</v>
      </c>
      <c r="F3" s="240"/>
      <c r="G3" s="240"/>
      <c r="H3" s="240"/>
      <c r="I3" s="240"/>
      <c r="J3" s="241"/>
    </row>
    <row r="4" spans="1:15" ht="23.25" customHeight="1" x14ac:dyDescent="0.2">
      <c r="A4" s="76">
        <v>582</v>
      </c>
      <c r="B4" s="82" t="s">
        <v>47</v>
      </c>
      <c r="C4" s="83"/>
      <c r="D4" s="84" t="s">
        <v>43</v>
      </c>
      <c r="E4" s="219" t="s">
        <v>44</v>
      </c>
      <c r="F4" s="220"/>
      <c r="G4" s="220"/>
      <c r="H4" s="220"/>
      <c r="I4" s="220"/>
      <c r="J4" s="221"/>
    </row>
    <row r="5" spans="1:15" ht="24" customHeight="1" x14ac:dyDescent="0.2">
      <c r="A5" s="2"/>
      <c r="B5" s="31" t="s">
        <v>42</v>
      </c>
      <c r="D5" s="224"/>
      <c r="E5" s="225"/>
      <c r="F5" s="225"/>
      <c r="G5" s="225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26"/>
      <c r="E6" s="227"/>
      <c r="F6" s="227"/>
      <c r="G6" s="227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28"/>
      <c r="F7" s="229"/>
      <c r="G7" s="229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3"/>
      <c r="E11" s="243"/>
      <c r="F11" s="243"/>
      <c r="G11" s="243"/>
      <c r="H11" s="18" t="s">
        <v>40</v>
      </c>
      <c r="I11" s="86"/>
      <c r="J11" s="8"/>
    </row>
    <row r="12" spans="1:15" ht="15.75" customHeight="1" x14ac:dyDescent="0.2">
      <c r="A12" s="2"/>
      <c r="B12" s="28"/>
      <c r="C12" s="55"/>
      <c r="D12" s="218"/>
      <c r="E12" s="218"/>
      <c r="F12" s="218"/>
      <c r="G12" s="218"/>
      <c r="H12" s="18" t="s">
        <v>34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22"/>
      <c r="F13" s="223"/>
      <c r="G13" s="223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42"/>
      <c r="F15" s="242"/>
      <c r="G15" s="244"/>
      <c r="H15" s="244"/>
      <c r="I15" s="244" t="s">
        <v>29</v>
      </c>
      <c r="J15" s="245"/>
    </row>
    <row r="16" spans="1:15" ht="23.25" customHeight="1" x14ac:dyDescent="0.2">
      <c r="A16" s="139" t="s">
        <v>24</v>
      </c>
      <c r="B16" s="38" t="s">
        <v>24</v>
      </c>
      <c r="C16" s="62"/>
      <c r="D16" s="63"/>
      <c r="E16" s="207"/>
      <c r="F16" s="208"/>
      <c r="G16" s="207"/>
      <c r="H16" s="208"/>
      <c r="I16" s="207">
        <f>SUMIF(F50:F59,A16,I50:I59)+SUMIF(F50:F59,"PSU",I50:I59)</f>
        <v>0</v>
      </c>
      <c r="J16" s="209"/>
    </row>
    <row r="17" spans="1:10" ht="23.25" customHeight="1" x14ac:dyDescent="0.2">
      <c r="A17" s="139" t="s">
        <v>25</v>
      </c>
      <c r="B17" s="38" t="s">
        <v>25</v>
      </c>
      <c r="C17" s="62"/>
      <c r="D17" s="63"/>
      <c r="E17" s="207"/>
      <c r="F17" s="208"/>
      <c r="G17" s="207"/>
      <c r="H17" s="208"/>
      <c r="I17" s="207">
        <f>SUMIF(F50:F59,A17,I50:I59)</f>
        <v>0</v>
      </c>
      <c r="J17" s="209"/>
    </row>
    <row r="18" spans="1:10" ht="23.25" customHeight="1" x14ac:dyDescent="0.2">
      <c r="A18" s="139" t="s">
        <v>26</v>
      </c>
      <c r="B18" s="38" t="s">
        <v>26</v>
      </c>
      <c r="C18" s="62"/>
      <c r="D18" s="63"/>
      <c r="E18" s="207"/>
      <c r="F18" s="208"/>
      <c r="G18" s="207"/>
      <c r="H18" s="208"/>
      <c r="I18" s="207">
        <f>SUMIF(F50:F59,A18,I50:I59)</f>
        <v>0</v>
      </c>
      <c r="J18" s="209"/>
    </row>
    <row r="19" spans="1:10" ht="23.25" customHeight="1" x14ac:dyDescent="0.2">
      <c r="A19" s="139" t="s">
        <v>75</v>
      </c>
      <c r="B19" s="38" t="s">
        <v>27</v>
      </c>
      <c r="C19" s="62"/>
      <c r="D19" s="63"/>
      <c r="E19" s="207"/>
      <c r="F19" s="208"/>
      <c r="G19" s="207"/>
      <c r="H19" s="208"/>
      <c r="I19" s="207">
        <f>SUMIF(F50:F59,A19,I50:I59)</f>
        <v>0</v>
      </c>
      <c r="J19" s="209"/>
    </row>
    <row r="20" spans="1:10" ht="23.25" customHeight="1" x14ac:dyDescent="0.2">
      <c r="A20" s="139" t="s">
        <v>76</v>
      </c>
      <c r="B20" s="38" t="s">
        <v>28</v>
      </c>
      <c r="C20" s="62"/>
      <c r="D20" s="63"/>
      <c r="E20" s="207"/>
      <c r="F20" s="208"/>
      <c r="G20" s="207"/>
      <c r="H20" s="208"/>
      <c r="I20" s="207">
        <f>SUMIF(F50:F59,A20,I50:I59)</f>
        <v>0</v>
      </c>
      <c r="J20" s="209"/>
    </row>
    <row r="21" spans="1:10" ht="23.25" customHeight="1" x14ac:dyDescent="0.2">
      <c r="A21" s="2"/>
      <c r="B21" s="48" t="s">
        <v>29</v>
      </c>
      <c r="C21" s="64"/>
      <c r="D21" s="65"/>
      <c r="E21" s="210"/>
      <c r="F21" s="246"/>
      <c r="G21" s="210"/>
      <c r="H21" s="246"/>
      <c r="I21" s="210">
        <f>SUM(I16:J20)</f>
        <v>0</v>
      </c>
      <c r="J21" s="211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05">
        <f>ZakladDPHSniVypocet</f>
        <v>0</v>
      </c>
      <c r="H23" s="206"/>
      <c r="I23" s="206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03">
        <f>A23</f>
        <v>0</v>
      </c>
      <c r="H24" s="204"/>
      <c r="I24" s="204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05">
        <f>ZakladDPHZaklVypocet</f>
        <v>0</v>
      </c>
      <c r="H25" s="206"/>
      <c r="I25" s="206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33">
        <f>A25</f>
        <v>0</v>
      </c>
      <c r="H26" s="234"/>
      <c r="I26" s="234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35">
        <f>CenaCelkem-(ZakladDPHSni+DPHSni+ZakladDPHZakl+DPHZakl)</f>
        <v>0</v>
      </c>
      <c r="H27" s="235"/>
      <c r="I27" s="235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23</v>
      </c>
      <c r="C28" s="114"/>
      <c r="D28" s="114"/>
      <c r="E28" s="115"/>
      <c r="F28" s="116"/>
      <c r="G28" s="213">
        <f>ZakladDPHSniVypocet+ZakladDPHZaklVypocet</f>
        <v>0</v>
      </c>
      <c r="H28" s="213"/>
      <c r="I28" s="213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35</v>
      </c>
      <c r="C29" s="118"/>
      <c r="D29" s="118"/>
      <c r="E29" s="118"/>
      <c r="F29" s="119"/>
      <c r="G29" s="212">
        <f>A27</f>
        <v>0</v>
      </c>
      <c r="H29" s="212"/>
      <c r="I29" s="212"/>
      <c r="J29" s="120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4"/>
      <c r="E34" s="215"/>
      <c r="G34" s="216"/>
      <c r="H34" s="217"/>
      <c r="I34" s="217"/>
      <c r="J34" s="25"/>
    </row>
    <row r="35" spans="1:10" ht="12.75" customHeight="1" x14ac:dyDescent="0.2">
      <c r="A35" s="2"/>
      <c r="B35" s="2"/>
      <c r="D35" s="202" t="s">
        <v>2</v>
      </c>
      <c r="E35" s="20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50</v>
      </c>
      <c r="C39" s="197"/>
      <c r="D39" s="197"/>
      <c r="E39" s="197"/>
      <c r="F39" s="100">
        <f>'01 01 Pol'!AE55</f>
        <v>0</v>
      </c>
      <c r="G39" s="101">
        <f>'01 01 Pol'!AF55</f>
        <v>0</v>
      </c>
      <c r="H39" s="102">
        <f>(F39*SazbaDPH1/100)+(G39*SazbaDPH2/100)</f>
        <v>0</v>
      </c>
      <c r="I39" s="102">
        <f>F39+G39+H39</f>
        <v>0</v>
      </c>
      <c r="J39" s="103" t="str">
        <f>IF(CenaCelkemVypocet=0,"",I39/CenaCelkemVypocet*100)</f>
        <v/>
      </c>
    </row>
    <row r="40" spans="1:10" ht="25.5" hidden="1" customHeight="1" x14ac:dyDescent="0.2">
      <c r="A40" s="89">
        <v>2</v>
      </c>
      <c r="B40" s="104"/>
      <c r="C40" s="198" t="s">
        <v>51</v>
      </c>
      <c r="D40" s="198"/>
      <c r="E40" s="198"/>
      <c r="F40" s="105"/>
      <c r="G40" s="106"/>
      <c r="H40" s="106">
        <f>(F40*SazbaDPH1/100)+(G40*SazbaDPH2/100)</f>
        <v>0</v>
      </c>
      <c r="I40" s="106"/>
      <c r="J40" s="107"/>
    </row>
    <row r="41" spans="1:10" ht="25.5" hidden="1" customHeight="1" x14ac:dyDescent="0.2">
      <c r="A41" s="89">
        <v>2</v>
      </c>
      <c r="B41" s="104" t="s">
        <v>43</v>
      </c>
      <c r="C41" s="198" t="s">
        <v>45</v>
      </c>
      <c r="D41" s="198"/>
      <c r="E41" s="198"/>
      <c r="F41" s="105">
        <f>'01 01 Pol'!AE55</f>
        <v>0</v>
      </c>
      <c r="G41" s="106">
        <f>'01 01 Pol'!AF55</f>
        <v>0</v>
      </c>
      <c r="H41" s="106">
        <f>(F41*SazbaDPH1/100)+(G41*SazbaDPH2/100)</f>
        <v>0</v>
      </c>
      <c r="I41" s="106">
        <f>F41+G41+H41</f>
        <v>0</v>
      </c>
      <c r="J41" s="107" t="str">
        <f>IF(CenaCelkemVypocet=0,"",I41/CenaCelkemVypocet*100)</f>
        <v/>
      </c>
    </row>
    <row r="42" spans="1:10" ht="25.5" hidden="1" customHeight="1" x14ac:dyDescent="0.2">
      <c r="A42" s="89">
        <v>3</v>
      </c>
      <c r="B42" s="108" t="s">
        <v>43</v>
      </c>
      <c r="C42" s="197" t="s">
        <v>44</v>
      </c>
      <c r="D42" s="197"/>
      <c r="E42" s="197"/>
      <c r="F42" s="109">
        <f>'01 01 Pol'!AE55</f>
        <v>0</v>
      </c>
      <c r="G42" s="102">
        <f>'01 01 Pol'!AF55</f>
        <v>0</v>
      </c>
      <c r="H42" s="102">
        <f>(F42*SazbaDPH1/100)+(G42*SazbaDPH2/100)</f>
        <v>0</v>
      </c>
      <c r="I42" s="102">
        <f>F42+G42+H42</f>
        <v>0</v>
      </c>
      <c r="J42" s="103" t="str">
        <f>IF(CenaCelkemVypocet=0,"",I42/CenaCelkemVypocet*100)</f>
        <v/>
      </c>
    </row>
    <row r="43" spans="1:10" ht="25.5" hidden="1" customHeight="1" x14ac:dyDescent="0.2">
      <c r="A43" s="89"/>
      <c r="B43" s="199" t="s">
        <v>52</v>
      </c>
      <c r="C43" s="200"/>
      <c r="D43" s="200"/>
      <c r="E43" s="201"/>
      <c r="F43" s="110">
        <f>SUMIF(A39:A42,"=1",F39:F42)</f>
        <v>0</v>
      </c>
      <c r="G43" s="111">
        <f>SUMIF(A39:A42,"=1",G39:G42)</f>
        <v>0</v>
      </c>
      <c r="H43" s="111">
        <f>SUMIF(A39:A42,"=1",H39:H42)</f>
        <v>0</v>
      </c>
      <c r="I43" s="111">
        <f>SUMIF(A39:A42,"=1",I39:I42)</f>
        <v>0</v>
      </c>
      <c r="J43" s="112">
        <f>SUMIF(A39:A42,"=1",J39:J42)</f>
        <v>0</v>
      </c>
    </row>
    <row r="47" spans="1:10" ht="15.75" x14ac:dyDescent="0.25">
      <c r="B47" s="121" t="s">
        <v>54</v>
      </c>
    </row>
    <row r="49" spans="1:10" ht="25.5" customHeight="1" x14ac:dyDescent="0.2">
      <c r="A49" s="123"/>
      <c r="B49" s="126" t="s">
        <v>17</v>
      </c>
      <c r="C49" s="126" t="s">
        <v>5</v>
      </c>
      <c r="D49" s="127"/>
      <c r="E49" s="127"/>
      <c r="F49" s="128" t="s">
        <v>55</v>
      </c>
      <c r="G49" s="128"/>
      <c r="H49" s="128"/>
      <c r="I49" s="128" t="s">
        <v>29</v>
      </c>
      <c r="J49" s="128" t="s">
        <v>0</v>
      </c>
    </row>
    <row r="50" spans="1:10" ht="36.75" customHeight="1" x14ac:dyDescent="0.2">
      <c r="A50" s="124"/>
      <c r="B50" s="129" t="s">
        <v>56</v>
      </c>
      <c r="C50" s="195" t="s">
        <v>57</v>
      </c>
      <c r="D50" s="196"/>
      <c r="E50" s="196"/>
      <c r="F50" s="135" t="s">
        <v>24</v>
      </c>
      <c r="G50" s="136"/>
      <c r="H50" s="136"/>
      <c r="I50" s="136">
        <f>'01 01 Pol'!G8</f>
        <v>0</v>
      </c>
      <c r="J50" s="133" t="str">
        <f>IF(I60=0,"",I50/I60*100)</f>
        <v/>
      </c>
    </row>
    <row r="51" spans="1:10" ht="36.75" customHeight="1" x14ac:dyDescent="0.2">
      <c r="A51" s="124"/>
      <c r="B51" s="129" t="s">
        <v>58</v>
      </c>
      <c r="C51" s="195" t="s">
        <v>59</v>
      </c>
      <c r="D51" s="196"/>
      <c r="E51" s="196"/>
      <c r="F51" s="135" t="s">
        <v>24</v>
      </c>
      <c r="G51" s="136"/>
      <c r="H51" s="136"/>
      <c r="I51" s="136">
        <f>'01 01 Pol'!G13</f>
        <v>0</v>
      </c>
      <c r="J51" s="133" t="str">
        <f>IF(I60=0,"",I51/I60*100)</f>
        <v/>
      </c>
    </row>
    <row r="52" spans="1:10" ht="36.75" customHeight="1" x14ac:dyDescent="0.2">
      <c r="A52" s="124"/>
      <c r="B52" s="129" t="s">
        <v>60</v>
      </c>
      <c r="C52" s="195" t="s">
        <v>61</v>
      </c>
      <c r="D52" s="196"/>
      <c r="E52" s="196"/>
      <c r="F52" s="135" t="s">
        <v>24</v>
      </c>
      <c r="G52" s="136"/>
      <c r="H52" s="136"/>
      <c r="I52" s="136">
        <f>'01 01 Pol'!G15</f>
        <v>0</v>
      </c>
      <c r="J52" s="133" t="str">
        <f>IF(I60=0,"",I52/I60*100)</f>
        <v/>
      </c>
    </row>
    <row r="53" spans="1:10" ht="36.75" customHeight="1" x14ac:dyDescent="0.2">
      <c r="A53" s="124"/>
      <c r="B53" s="129" t="s">
        <v>62</v>
      </c>
      <c r="C53" s="195" t="s">
        <v>63</v>
      </c>
      <c r="D53" s="196"/>
      <c r="E53" s="196"/>
      <c r="F53" s="135" t="s">
        <v>24</v>
      </c>
      <c r="G53" s="136"/>
      <c r="H53" s="136"/>
      <c r="I53" s="136">
        <f>'01 01 Pol'!G19</f>
        <v>0</v>
      </c>
      <c r="J53" s="133" t="str">
        <f>IF(I60=0,"",I53/I60*100)</f>
        <v/>
      </c>
    </row>
    <row r="54" spans="1:10" ht="36.75" customHeight="1" x14ac:dyDescent="0.2">
      <c r="A54" s="124"/>
      <c r="B54" s="129" t="s">
        <v>64</v>
      </c>
      <c r="C54" s="195" t="s">
        <v>65</v>
      </c>
      <c r="D54" s="196"/>
      <c r="E54" s="196"/>
      <c r="F54" s="135" t="s">
        <v>24</v>
      </c>
      <c r="G54" s="136"/>
      <c r="H54" s="136"/>
      <c r="I54" s="136">
        <f>'01 01 Pol'!G23</f>
        <v>0</v>
      </c>
      <c r="J54" s="133" t="str">
        <f>IF(I60=0,"",I54/I60*100)</f>
        <v/>
      </c>
    </row>
    <row r="55" spans="1:10" ht="36.75" customHeight="1" x14ac:dyDescent="0.2">
      <c r="A55" s="124"/>
      <c r="B55" s="129" t="s">
        <v>66</v>
      </c>
      <c r="C55" s="195" t="s">
        <v>67</v>
      </c>
      <c r="D55" s="196"/>
      <c r="E55" s="196"/>
      <c r="F55" s="135" t="s">
        <v>24</v>
      </c>
      <c r="G55" s="136"/>
      <c r="H55" s="136"/>
      <c r="I55" s="136">
        <f>'01 01 Pol'!G33</f>
        <v>0</v>
      </c>
      <c r="J55" s="133" t="str">
        <f>IF(I60=0,"",I55/I60*100)</f>
        <v/>
      </c>
    </row>
    <row r="56" spans="1:10" ht="36.75" customHeight="1" x14ac:dyDescent="0.2">
      <c r="A56" s="124"/>
      <c r="B56" s="129" t="s">
        <v>68</v>
      </c>
      <c r="C56" s="195" t="s">
        <v>69</v>
      </c>
      <c r="D56" s="196"/>
      <c r="E56" s="196"/>
      <c r="F56" s="135" t="s">
        <v>24</v>
      </c>
      <c r="G56" s="136"/>
      <c r="H56" s="136"/>
      <c r="I56" s="136">
        <f>'01 01 Pol'!G38</f>
        <v>0</v>
      </c>
      <c r="J56" s="133" t="str">
        <f>IF(I60=0,"",I56/I60*100)</f>
        <v/>
      </c>
    </row>
    <row r="57" spans="1:10" ht="36.75" customHeight="1" x14ac:dyDescent="0.2">
      <c r="A57" s="124"/>
      <c r="B57" s="129" t="s">
        <v>70</v>
      </c>
      <c r="C57" s="195" t="s">
        <v>71</v>
      </c>
      <c r="D57" s="196"/>
      <c r="E57" s="196"/>
      <c r="F57" s="135" t="s">
        <v>25</v>
      </c>
      <c r="G57" s="136"/>
      <c r="H57" s="136"/>
      <c r="I57" s="136">
        <f>'01 01 Pol'!G41</f>
        <v>0</v>
      </c>
      <c r="J57" s="133" t="str">
        <f>IF(I60=0,"",I57/I60*100)</f>
        <v/>
      </c>
    </row>
    <row r="58" spans="1:10" ht="36.75" customHeight="1" x14ac:dyDescent="0.2">
      <c r="A58" s="124"/>
      <c r="B58" s="129" t="s">
        <v>72</v>
      </c>
      <c r="C58" s="195" t="s">
        <v>73</v>
      </c>
      <c r="D58" s="196"/>
      <c r="E58" s="196"/>
      <c r="F58" s="135" t="s">
        <v>74</v>
      </c>
      <c r="G58" s="136"/>
      <c r="H58" s="136"/>
      <c r="I58" s="136">
        <f>'01 01 Pol'!G46</f>
        <v>0</v>
      </c>
      <c r="J58" s="133" t="str">
        <f>IF(I60=0,"",I58/I60*100)</f>
        <v/>
      </c>
    </row>
    <row r="59" spans="1:10" ht="36.75" customHeight="1" x14ac:dyDescent="0.2">
      <c r="A59" s="124"/>
      <c r="B59" s="129" t="s">
        <v>75</v>
      </c>
      <c r="C59" s="195" t="s">
        <v>27</v>
      </c>
      <c r="D59" s="196"/>
      <c r="E59" s="196"/>
      <c r="F59" s="135" t="s">
        <v>75</v>
      </c>
      <c r="G59" s="136"/>
      <c r="H59" s="136"/>
      <c r="I59" s="136">
        <f>'01 01 Pol'!G52</f>
        <v>0</v>
      </c>
      <c r="J59" s="133" t="str">
        <f>IF(I60=0,"",I59/I60*100)</f>
        <v/>
      </c>
    </row>
    <row r="60" spans="1:10" ht="25.5" customHeight="1" x14ac:dyDescent="0.2">
      <c r="A60" s="125"/>
      <c r="B60" s="130" t="s">
        <v>1</v>
      </c>
      <c r="C60" s="131"/>
      <c r="D60" s="132"/>
      <c r="E60" s="132"/>
      <c r="F60" s="137"/>
      <c r="G60" s="138"/>
      <c r="H60" s="138"/>
      <c r="I60" s="138">
        <f>SUM(I50:I59)</f>
        <v>0</v>
      </c>
      <c r="J60" s="134">
        <f>SUM(J50:J59)</f>
        <v>0</v>
      </c>
    </row>
    <row r="61" spans="1:10" x14ac:dyDescent="0.2">
      <c r="F61" s="87"/>
      <c r="G61" s="87"/>
      <c r="H61" s="87"/>
      <c r="I61" s="87"/>
      <c r="J61" s="88"/>
    </row>
    <row r="62" spans="1:10" x14ac:dyDescent="0.2">
      <c r="F62" s="87"/>
      <c r="G62" s="87"/>
      <c r="H62" s="87"/>
      <c r="I62" s="87"/>
      <c r="J62" s="88"/>
    </row>
    <row r="63" spans="1:10" x14ac:dyDescent="0.2">
      <c r="F63" s="87"/>
      <c r="G63" s="87"/>
      <c r="H63" s="87"/>
      <c r="I63" s="87"/>
      <c r="J63" s="88"/>
    </row>
  </sheetData>
  <sheetProtection algorithmName="SHA-512" hashValue="I+mq9rYLtpdjoTqY2ME7FdGZfaiUOU/E0HOqJJVsOGp3xpcR9E8cbD6gaL3HhZv8Z2sNTpQa9fL/tFaVZyyhWQ==" saltValue="Sn+rO94o3aIviS99DXgeS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50" t="s">
        <v>7</v>
      </c>
      <c r="B2" s="49"/>
      <c r="C2" s="249"/>
      <c r="D2" s="249"/>
      <c r="E2" s="249"/>
      <c r="F2" s="249"/>
      <c r="G2" s="250"/>
    </row>
    <row r="3" spans="1:7" ht="24.95" customHeight="1" x14ac:dyDescent="0.2">
      <c r="A3" s="50" t="s">
        <v>8</v>
      </c>
      <c r="B3" s="49"/>
      <c r="C3" s="249"/>
      <c r="D3" s="249"/>
      <c r="E3" s="249"/>
      <c r="F3" s="249"/>
      <c r="G3" s="250"/>
    </row>
    <row r="4" spans="1:7" ht="24.95" customHeight="1" x14ac:dyDescent="0.2">
      <c r="A4" s="50" t="s">
        <v>9</v>
      </c>
      <c r="B4" s="49"/>
      <c r="C4" s="249"/>
      <c r="D4" s="249"/>
      <c r="E4" s="249"/>
      <c r="F4" s="249"/>
      <c r="G4" s="250"/>
    </row>
    <row r="5" spans="1:7" x14ac:dyDescent="0.2">
      <c r="B5" s="4"/>
      <c r="C5" s="5"/>
      <c r="D5" s="6"/>
    </row>
  </sheetData>
  <sheetProtection algorithmName="SHA-512" hashValue="xkbBB+Yp/K4Q/b8A4lpbBcc7Bs72qWwKvYOX6BG6AxCRuyiwHn4VxbXYltfCrSvH3zSPEUcb//+XES4DU/QJCg==" saltValue="t8FDc8k8HJXcxBA5SAlsb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327DA-FF41-4E6C-837C-BA2AE55CB406}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7109375" style="122" customWidth="1"/>
    <col min="3" max="3" width="63.28515625" style="122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5" t="s">
        <v>77</v>
      </c>
      <c r="B1" s="255"/>
      <c r="C1" s="255"/>
      <c r="D1" s="255"/>
      <c r="E1" s="255"/>
      <c r="F1" s="255"/>
      <c r="G1" s="255"/>
      <c r="AG1" t="s">
        <v>78</v>
      </c>
    </row>
    <row r="2" spans="1:60" ht="25.15" customHeight="1" x14ac:dyDescent="0.2">
      <c r="A2" s="140" t="s">
        <v>7</v>
      </c>
      <c r="B2" s="49" t="s">
        <v>48</v>
      </c>
      <c r="C2" s="256" t="s">
        <v>49</v>
      </c>
      <c r="D2" s="257"/>
      <c r="E2" s="257"/>
      <c r="F2" s="257"/>
      <c r="G2" s="258"/>
      <c r="AG2" t="s">
        <v>79</v>
      </c>
    </row>
    <row r="3" spans="1:60" ht="25.15" customHeight="1" x14ac:dyDescent="0.2">
      <c r="A3" s="140" t="s">
        <v>8</v>
      </c>
      <c r="B3" s="49" t="s">
        <v>43</v>
      </c>
      <c r="C3" s="256" t="s">
        <v>45</v>
      </c>
      <c r="D3" s="257"/>
      <c r="E3" s="257"/>
      <c r="F3" s="257"/>
      <c r="G3" s="258"/>
      <c r="AC3" s="122" t="s">
        <v>79</v>
      </c>
      <c r="AG3" t="s">
        <v>80</v>
      </c>
    </row>
    <row r="4" spans="1:60" ht="25.15" customHeight="1" x14ac:dyDescent="0.2">
      <c r="A4" s="141" t="s">
        <v>9</v>
      </c>
      <c r="B4" s="142" t="s">
        <v>43</v>
      </c>
      <c r="C4" s="259" t="s">
        <v>44</v>
      </c>
      <c r="D4" s="260"/>
      <c r="E4" s="260"/>
      <c r="F4" s="260"/>
      <c r="G4" s="261"/>
      <c r="AG4" t="s">
        <v>81</v>
      </c>
    </row>
    <row r="5" spans="1:60" x14ac:dyDescent="0.2">
      <c r="D5" s="10"/>
    </row>
    <row r="6" spans="1:60" ht="38.25" x14ac:dyDescent="0.2">
      <c r="A6" s="144" t="s">
        <v>82</v>
      </c>
      <c r="B6" s="146" t="s">
        <v>83</v>
      </c>
      <c r="C6" s="146" t="s">
        <v>84</v>
      </c>
      <c r="D6" s="145" t="s">
        <v>85</v>
      </c>
      <c r="E6" s="144" t="s">
        <v>86</v>
      </c>
      <c r="F6" s="143" t="s">
        <v>87</v>
      </c>
      <c r="G6" s="144" t="s">
        <v>29</v>
      </c>
      <c r="H6" s="147" t="s">
        <v>30</v>
      </c>
      <c r="I6" s="147" t="s">
        <v>88</v>
      </c>
      <c r="J6" s="147" t="s">
        <v>31</v>
      </c>
      <c r="K6" s="147" t="s">
        <v>89</v>
      </c>
      <c r="L6" s="147" t="s">
        <v>90</v>
      </c>
      <c r="M6" s="147" t="s">
        <v>91</v>
      </c>
      <c r="N6" s="147" t="s">
        <v>92</v>
      </c>
      <c r="O6" s="147" t="s">
        <v>93</v>
      </c>
      <c r="P6" s="147" t="s">
        <v>94</v>
      </c>
      <c r="Q6" s="147" t="s">
        <v>95</v>
      </c>
      <c r="R6" s="147" t="s">
        <v>96</v>
      </c>
      <c r="S6" s="147" t="s">
        <v>97</v>
      </c>
      <c r="T6" s="147" t="s">
        <v>98</v>
      </c>
      <c r="U6" s="147" t="s">
        <v>99</v>
      </c>
      <c r="V6" s="147" t="s">
        <v>100</v>
      </c>
      <c r="W6" s="147" t="s">
        <v>101</v>
      </c>
      <c r="X6" s="147" t="s">
        <v>102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3" t="s">
        <v>103</v>
      </c>
      <c r="B8" s="164" t="s">
        <v>56</v>
      </c>
      <c r="C8" s="186" t="s">
        <v>57</v>
      </c>
      <c r="D8" s="165"/>
      <c r="E8" s="166"/>
      <c r="F8" s="167"/>
      <c r="G8" s="167">
        <f>SUMIF(AG9:AG12,"&lt;&gt;NOR",G9:G12)</f>
        <v>0</v>
      </c>
      <c r="H8" s="167"/>
      <c r="I8" s="167">
        <f>SUM(I9:I12)</f>
        <v>0</v>
      </c>
      <c r="J8" s="167"/>
      <c r="K8" s="167">
        <f>SUM(K9:K12)</f>
        <v>0</v>
      </c>
      <c r="L8" s="167"/>
      <c r="M8" s="167">
        <f>SUM(M9:M12)</f>
        <v>0</v>
      </c>
      <c r="N8" s="167"/>
      <c r="O8" s="167">
        <f>SUM(O9:O12)</f>
        <v>0</v>
      </c>
      <c r="P8" s="167"/>
      <c r="Q8" s="167">
        <f>SUM(Q9:Q12)</f>
        <v>35.040000000000006</v>
      </c>
      <c r="R8" s="167"/>
      <c r="S8" s="167"/>
      <c r="T8" s="168"/>
      <c r="U8" s="162"/>
      <c r="V8" s="162">
        <f>SUM(V9:V12)</f>
        <v>58.809999999999995</v>
      </c>
      <c r="W8" s="162"/>
      <c r="X8" s="162"/>
      <c r="AG8" t="s">
        <v>104</v>
      </c>
    </row>
    <row r="9" spans="1:60" ht="22.5" outlineLevel="1" x14ac:dyDescent="0.2">
      <c r="A9" s="169">
        <v>1</v>
      </c>
      <c r="B9" s="170" t="s">
        <v>105</v>
      </c>
      <c r="C9" s="187" t="s">
        <v>106</v>
      </c>
      <c r="D9" s="171" t="s">
        <v>107</v>
      </c>
      <c r="E9" s="172">
        <v>245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4">
        <v>0</v>
      </c>
      <c r="O9" s="174">
        <f>ROUND(E9*N9,2)</f>
        <v>0</v>
      </c>
      <c r="P9" s="174">
        <v>0.13200000000000001</v>
      </c>
      <c r="Q9" s="174">
        <f>ROUND(E9*P9,2)</f>
        <v>32.340000000000003</v>
      </c>
      <c r="R9" s="174" t="s">
        <v>108</v>
      </c>
      <c r="S9" s="174" t="s">
        <v>109</v>
      </c>
      <c r="T9" s="175" t="s">
        <v>109</v>
      </c>
      <c r="U9" s="158">
        <v>0.23499999999999999</v>
      </c>
      <c r="V9" s="158">
        <f>ROUND(E9*U9,2)</f>
        <v>57.58</v>
      </c>
      <c r="W9" s="158"/>
      <c r="X9" s="158" t="s">
        <v>110</v>
      </c>
      <c r="Y9" s="148"/>
      <c r="Z9" s="148"/>
      <c r="AA9" s="148"/>
      <c r="AB9" s="148"/>
      <c r="AC9" s="148"/>
      <c r="AD9" s="148"/>
      <c r="AE9" s="148"/>
      <c r="AF9" s="148"/>
      <c r="AG9" s="148" t="s">
        <v>111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188" t="s">
        <v>112</v>
      </c>
      <c r="D10" s="160"/>
      <c r="E10" s="161">
        <v>245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8"/>
      <c r="Z10" s="148"/>
      <c r="AA10" s="148"/>
      <c r="AB10" s="148"/>
      <c r="AC10" s="148"/>
      <c r="AD10" s="148"/>
      <c r="AE10" s="148"/>
      <c r="AF10" s="148"/>
      <c r="AG10" s="148" t="s">
        <v>113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9">
        <v>2</v>
      </c>
      <c r="B11" s="170" t="s">
        <v>114</v>
      </c>
      <c r="C11" s="187" t="s">
        <v>115</v>
      </c>
      <c r="D11" s="171" t="s">
        <v>116</v>
      </c>
      <c r="E11" s="172">
        <v>10</v>
      </c>
      <c r="F11" s="173"/>
      <c r="G11" s="174">
        <f>ROUND(E11*F11,2)</f>
        <v>0</v>
      </c>
      <c r="H11" s="173"/>
      <c r="I11" s="174">
        <f>ROUND(E11*H11,2)</f>
        <v>0</v>
      </c>
      <c r="J11" s="173"/>
      <c r="K11" s="174">
        <f>ROUND(E11*J11,2)</f>
        <v>0</v>
      </c>
      <c r="L11" s="174">
        <v>21</v>
      </c>
      <c r="M11" s="174">
        <f>G11*(1+L11/100)</f>
        <v>0</v>
      </c>
      <c r="N11" s="174">
        <v>0</v>
      </c>
      <c r="O11" s="174">
        <f>ROUND(E11*N11,2)</f>
        <v>0</v>
      </c>
      <c r="P11" s="174">
        <v>0.27</v>
      </c>
      <c r="Q11" s="174">
        <f>ROUND(E11*P11,2)</f>
        <v>2.7</v>
      </c>
      <c r="R11" s="174" t="s">
        <v>108</v>
      </c>
      <c r="S11" s="174" t="s">
        <v>109</v>
      </c>
      <c r="T11" s="175" t="s">
        <v>109</v>
      </c>
      <c r="U11" s="158">
        <v>0.123</v>
      </c>
      <c r="V11" s="158">
        <f>ROUND(E11*U11,2)</f>
        <v>1.23</v>
      </c>
      <c r="W11" s="158"/>
      <c r="X11" s="158" t="s">
        <v>110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111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253" t="s">
        <v>117</v>
      </c>
      <c r="D12" s="254"/>
      <c r="E12" s="254"/>
      <c r="F12" s="254"/>
      <c r="G12" s="254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48"/>
      <c r="Z12" s="148"/>
      <c r="AA12" s="148"/>
      <c r="AB12" s="148"/>
      <c r="AC12" s="148"/>
      <c r="AD12" s="148"/>
      <c r="AE12" s="148"/>
      <c r="AF12" s="148"/>
      <c r="AG12" s="148" t="s">
        <v>118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76" t="str">
        <f>C12</f>
        <v>s vybouráním lože, s přemístěním hmot na skládku na vzdálenost do 3 m nebo naložením na dopravní prostředek</v>
      </c>
      <c r="BB12" s="148"/>
      <c r="BC12" s="148"/>
      <c r="BD12" s="148"/>
      <c r="BE12" s="148"/>
      <c r="BF12" s="148"/>
      <c r="BG12" s="148"/>
      <c r="BH12" s="148"/>
    </row>
    <row r="13" spans="1:60" x14ac:dyDescent="0.2">
      <c r="A13" s="163" t="s">
        <v>103</v>
      </c>
      <c r="B13" s="164" t="s">
        <v>58</v>
      </c>
      <c r="C13" s="186" t="s">
        <v>59</v>
      </c>
      <c r="D13" s="165"/>
      <c r="E13" s="166"/>
      <c r="F13" s="167"/>
      <c r="G13" s="167">
        <f>SUMIF(AG14:AG14,"&lt;&gt;NOR",G14:G14)</f>
        <v>0</v>
      </c>
      <c r="H13" s="167"/>
      <c r="I13" s="167">
        <f>SUM(I14:I14)</f>
        <v>0</v>
      </c>
      <c r="J13" s="167"/>
      <c r="K13" s="167">
        <f>SUM(K14:K14)</f>
        <v>0</v>
      </c>
      <c r="L13" s="167"/>
      <c r="M13" s="167">
        <f>SUM(M14:M14)</f>
        <v>0</v>
      </c>
      <c r="N13" s="167"/>
      <c r="O13" s="167">
        <f>SUM(O14:O14)</f>
        <v>0.73</v>
      </c>
      <c r="P13" s="167"/>
      <c r="Q13" s="167">
        <f>SUM(Q14:Q14)</f>
        <v>0</v>
      </c>
      <c r="R13" s="167"/>
      <c r="S13" s="167"/>
      <c r="T13" s="168"/>
      <c r="U13" s="162"/>
      <c r="V13" s="162">
        <f>SUM(V14:V14)</f>
        <v>5.44</v>
      </c>
      <c r="W13" s="162"/>
      <c r="X13" s="162"/>
      <c r="AG13" t="s">
        <v>104</v>
      </c>
    </row>
    <row r="14" spans="1:60" ht="22.5" outlineLevel="1" x14ac:dyDescent="0.2">
      <c r="A14" s="177">
        <v>3</v>
      </c>
      <c r="B14" s="178" t="s">
        <v>119</v>
      </c>
      <c r="C14" s="189" t="s">
        <v>120</v>
      </c>
      <c r="D14" s="179" t="s">
        <v>116</v>
      </c>
      <c r="E14" s="180">
        <v>16</v>
      </c>
      <c r="F14" s="181"/>
      <c r="G14" s="182">
        <f>ROUND(E14*F14,2)</f>
        <v>0</v>
      </c>
      <c r="H14" s="181"/>
      <c r="I14" s="182">
        <f>ROUND(E14*H14,2)</f>
        <v>0</v>
      </c>
      <c r="J14" s="181"/>
      <c r="K14" s="182">
        <f>ROUND(E14*J14,2)</f>
        <v>0</v>
      </c>
      <c r="L14" s="182">
        <v>21</v>
      </c>
      <c r="M14" s="182">
        <f>G14*(1+L14/100)</f>
        <v>0</v>
      </c>
      <c r="N14" s="182">
        <v>4.5440000000000001E-2</v>
      </c>
      <c r="O14" s="182">
        <f>ROUND(E14*N14,2)</f>
        <v>0.73</v>
      </c>
      <c r="P14" s="182">
        <v>0</v>
      </c>
      <c r="Q14" s="182">
        <f>ROUND(E14*P14,2)</f>
        <v>0</v>
      </c>
      <c r="R14" s="182" t="s">
        <v>121</v>
      </c>
      <c r="S14" s="182" t="s">
        <v>109</v>
      </c>
      <c r="T14" s="183" t="s">
        <v>122</v>
      </c>
      <c r="U14" s="158">
        <v>0.34</v>
      </c>
      <c r="V14" s="158">
        <f>ROUND(E14*U14,2)</f>
        <v>5.44</v>
      </c>
      <c r="W14" s="158"/>
      <c r="X14" s="158" t="s">
        <v>110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111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x14ac:dyDescent="0.2">
      <c r="A15" s="163" t="s">
        <v>103</v>
      </c>
      <c r="B15" s="164" t="s">
        <v>60</v>
      </c>
      <c r="C15" s="186" t="s">
        <v>61</v>
      </c>
      <c r="D15" s="165"/>
      <c r="E15" s="166"/>
      <c r="F15" s="167"/>
      <c r="G15" s="167">
        <f>SUMIF(AG16:AG18,"&lt;&gt;NOR",G16:G18)</f>
        <v>0</v>
      </c>
      <c r="H15" s="167"/>
      <c r="I15" s="167">
        <f>SUM(I16:I18)</f>
        <v>0</v>
      </c>
      <c r="J15" s="167"/>
      <c r="K15" s="167">
        <f>SUM(K16:K18)</f>
        <v>0</v>
      </c>
      <c r="L15" s="167"/>
      <c r="M15" s="167">
        <f>SUM(M16:M18)</f>
        <v>0</v>
      </c>
      <c r="N15" s="167"/>
      <c r="O15" s="167">
        <f>SUM(O16:O18)</f>
        <v>56.56</v>
      </c>
      <c r="P15" s="167"/>
      <c r="Q15" s="167">
        <f>SUM(Q16:Q18)</f>
        <v>0</v>
      </c>
      <c r="R15" s="167"/>
      <c r="S15" s="167"/>
      <c r="T15" s="168"/>
      <c r="U15" s="162"/>
      <c r="V15" s="162">
        <f>SUM(V16:V18)</f>
        <v>23.52</v>
      </c>
      <c r="W15" s="162"/>
      <c r="X15" s="162"/>
      <c r="AG15" t="s">
        <v>104</v>
      </c>
    </row>
    <row r="16" spans="1:60" outlineLevel="1" x14ac:dyDescent="0.2">
      <c r="A16" s="169">
        <v>4</v>
      </c>
      <c r="B16" s="170" t="s">
        <v>123</v>
      </c>
      <c r="C16" s="187" t="s">
        <v>124</v>
      </c>
      <c r="D16" s="171" t="s">
        <v>107</v>
      </c>
      <c r="E16" s="172">
        <v>245</v>
      </c>
      <c r="F16" s="173"/>
      <c r="G16" s="174">
        <f>ROUND(E16*F16,2)</f>
        <v>0</v>
      </c>
      <c r="H16" s="173"/>
      <c r="I16" s="174">
        <f>ROUND(E16*H16,2)</f>
        <v>0</v>
      </c>
      <c r="J16" s="173"/>
      <c r="K16" s="174">
        <f>ROUND(E16*J16,2)</f>
        <v>0</v>
      </c>
      <c r="L16" s="174">
        <v>21</v>
      </c>
      <c r="M16" s="174">
        <f>G16*(1+L16/100)</f>
        <v>0</v>
      </c>
      <c r="N16" s="174">
        <v>0.1012</v>
      </c>
      <c r="O16" s="174">
        <f>ROUND(E16*N16,2)</f>
        <v>24.79</v>
      </c>
      <c r="P16" s="174">
        <v>0</v>
      </c>
      <c r="Q16" s="174">
        <f>ROUND(E16*P16,2)</f>
        <v>0</v>
      </c>
      <c r="R16" s="174" t="s">
        <v>108</v>
      </c>
      <c r="S16" s="174" t="s">
        <v>109</v>
      </c>
      <c r="T16" s="175" t="s">
        <v>122</v>
      </c>
      <c r="U16" s="158">
        <v>2.4E-2</v>
      </c>
      <c r="V16" s="158">
        <f>ROUND(E16*U16,2)</f>
        <v>5.88</v>
      </c>
      <c r="W16" s="158"/>
      <c r="X16" s="158" t="s">
        <v>110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111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55"/>
      <c r="B17" s="156"/>
      <c r="C17" s="253" t="s">
        <v>125</v>
      </c>
      <c r="D17" s="254"/>
      <c r="E17" s="254"/>
      <c r="F17" s="254"/>
      <c r="G17" s="254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48"/>
      <c r="Z17" s="148"/>
      <c r="AA17" s="148"/>
      <c r="AB17" s="148"/>
      <c r="AC17" s="148"/>
      <c r="AD17" s="148"/>
      <c r="AE17" s="148"/>
      <c r="AF17" s="148"/>
      <c r="AG17" s="148" t="s">
        <v>118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2.5" outlineLevel="1" x14ac:dyDescent="0.2">
      <c r="A18" s="177">
        <v>5</v>
      </c>
      <c r="B18" s="178" t="s">
        <v>126</v>
      </c>
      <c r="C18" s="189" t="s">
        <v>127</v>
      </c>
      <c r="D18" s="179" t="s">
        <v>107</v>
      </c>
      <c r="E18" s="180">
        <v>245</v>
      </c>
      <c r="F18" s="181"/>
      <c r="G18" s="182">
        <f>ROUND(E18*F18,2)</f>
        <v>0</v>
      </c>
      <c r="H18" s="181"/>
      <c r="I18" s="182">
        <f>ROUND(E18*H18,2)</f>
        <v>0</v>
      </c>
      <c r="J18" s="181"/>
      <c r="K18" s="182">
        <f>ROUND(E18*J18,2)</f>
        <v>0</v>
      </c>
      <c r="L18" s="182">
        <v>21</v>
      </c>
      <c r="M18" s="182">
        <f>G18*(1+L18/100)</f>
        <v>0</v>
      </c>
      <c r="N18" s="182">
        <v>0.12966</v>
      </c>
      <c r="O18" s="182">
        <f>ROUND(E18*N18,2)</f>
        <v>31.77</v>
      </c>
      <c r="P18" s="182">
        <v>0</v>
      </c>
      <c r="Q18" s="182">
        <f>ROUND(E18*P18,2)</f>
        <v>0</v>
      </c>
      <c r="R18" s="182" t="s">
        <v>108</v>
      </c>
      <c r="S18" s="182" t="s">
        <v>109</v>
      </c>
      <c r="T18" s="183" t="s">
        <v>122</v>
      </c>
      <c r="U18" s="158">
        <v>7.1999999999999995E-2</v>
      </c>
      <c r="V18" s="158">
        <f>ROUND(E18*U18,2)</f>
        <v>17.64</v>
      </c>
      <c r="W18" s="158"/>
      <c r="X18" s="158" t="s">
        <v>110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111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x14ac:dyDescent="0.2">
      <c r="A19" s="163" t="s">
        <v>103</v>
      </c>
      <c r="B19" s="164" t="s">
        <v>62</v>
      </c>
      <c r="C19" s="186" t="s">
        <v>63</v>
      </c>
      <c r="D19" s="165"/>
      <c r="E19" s="166"/>
      <c r="F19" s="167"/>
      <c r="G19" s="167">
        <f>SUMIF(AG20:AG22,"&lt;&gt;NOR",G20:G22)</f>
        <v>0</v>
      </c>
      <c r="H19" s="167"/>
      <c r="I19" s="167">
        <f>SUM(I20:I22)</f>
        <v>0</v>
      </c>
      <c r="J19" s="167"/>
      <c r="K19" s="167">
        <f>SUM(K20:K22)</f>
        <v>0</v>
      </c>
      <c r="L19" s="167"/>
      <c r="M19" s="167">
        <f>SUM(M20:M22)</f>
        <v>0</v>
      </c>
      <c r="N19" s="167"/>
      <c r="O19" s="167">
        <f>SUM(O20:O22)</f>
        <v>0.63</v>
      </c>
      <c r="P19" s="167"/>
      <c r="Q19" s="167">
        <f>SUM(Q20:Q22)</f>
        <v>0</v>
      </c>
      <c r="R19" s="167"/>
      <c r="S19" s="167"/>
      <c r="T19" s="168"/>
      <c r="U19" s="162"/>
      <c r="V19" s="162">
        <f>SUM(V20:V22)</f>
        <v>9.8000000000000007</v>
      </c>
      <c r="W19" s="162"/>
      <c r="X19" s="162"/>
      <c r="AG19" t="s">
        <v>104</v>
      </c>
    </row>
    <row r="20" spans="1:60" ht="22.5" outlineLevel="1" x14ac:dyDescent="0.2">
      <c r="A20" s="169">
        <v>6</v>
      </c>
      <c r="B20" s="170" t="s">
        <v>128</v>
      </c>
      <c r="C20" s="187" t="s">
        <v>129</v>
      </c>
      <c r="D20" s="171" t="s">
        <v>107</v>
      </c>
      <c r="E20" s="172">
        <v>20</v>
      </c>
      <c r="F20" s="173"/>
      <c r="G20" s="174">
        <f>ROUND(E20*F20,2)</f>
        <v>0</v>
      </c>
      <c r="H20" s="173"/>
      <c r="I20" s="174">
        <f>ROUND(E20*H20,2)</f>
        <v>0</v>
      </c>
      <c r="J20" s="173"/>
      <c r="K20" s="174">
        <f>ROUND(E20*J20,2)</f>
        <v>0</v>
      </c>
      <c r="L20" s="174">
        <v>21</v>
      </c>
      <c r="M20" s="174">
        <f>G20*(1+L20/100)</f>
        <v>0</v>
      </c>
      <c r="N20" s="174">
        <v>3.141E-2</v>
      </c>
      <c r="O20" s="174">
        <f>ROUND(E20*N20,2)</f>
        <v>0.63</v>
      </c>
      <c r="P20" s="174">
        <v>0</v>
      </c>
      <c r="Q20" s="174">
        <f>ROUND(E20*P20,2)</f>
        <v>0</v>
      </c>
      <c r="R20" s="174" t="s">
        <v>130</v>
      </c>
      <c r="S20" s="174" t="s">
        <v>109</v>
      </c>
      <c r="T20" s="175" t="s">
        <v>109</v>
      </c>
      <c r="U20" s="158">
        <v>0.49</v>
      </c>
      <c r="V20" s="158">
        <f>ROUND(E20*U20,2)</f>
        <v>9.8000000000000007</v>
      </c>
      <c r="W20" s="158"/>
      <c r="X20" s="158" t="s">
        <v>110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111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253" t="s">
        <v>131</v>
      </c>
      <c r="D21" s="254"/>
      <c r="E21" s="254"/>
      <c r="F21" s="254"/>
      <c r="G21" s="254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48"/>
      <c r="Z21" s="148"/>
      <c r="AA21" s="148"/>
      <c r="AB21" s="148"/>
      <c r="AC21" s="148"/>
      <c r="AD21" s="148"/>
      <c r="AE21" s="148"/>
      <c r="AF21" s="148"/>
      <c r="AG21" s="148" t="s">
        <v>118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55"/>
      <c r="B22" s="156"/>
      <c r="C22" s="188" t="s">
        <v>132</v>
      </c>
      <c r="D22" s="160"/>
      <c r="E22" s="161">
        <v>20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48"/>
      <c r="Z22" s="148"/>
      <c r="AA22" s="148"/>
      <c r="AB22" s="148"/>
      <c r="AC22" s="148"/>
      <c r="AD22" s="148"/>
      <c r="AE22" s="148"/>
      <c r="AF22" s="148"/>
      <c r="AG22" s="148" t="s">
        <v>113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x14ac:dyDescent="0.2">
      <c r="A23" s="163" t="s">
        <v>103</v>
      </c>
      <c r="B23" s="164" t="s">
        <v>64</v>
      </c>
      <c r="C23" s="186" t="s">
        <v>65</v>
      </c>
      <c r="D23" s="165"/>
      <c r="E23" s="166"/>
      <c r="F23" s="167"/>
      <c r="G23" s="167">
        <f>SUMIF(AG24:AG32,"&lt;&gt;NOR",G24:G32)</f>
        <v>0</v>
      </c>
      <c r="H23" s="167"/>
      <c r="I23" s="167">
        <f>SUM(I24:I32)</f>
        <v>0</v>
      </c>
      <c r="J23" s="167"/>
      <c r="K23" s="167">
        <f>SUM(K24:K32)</f>
        <v>0</v>
      </c>
      <c r="L23" s="167"/>
      <c r="M23" s="167">
        <f>SUM(M24:M32)</f>
        <v>0</v>
      </c>
      <c r="N23" s="167"/>
      <c r="O23" s="167">
        <f>SUM(O24:O32)</f>
        <v>2.74</v>
      </c>
      <c r="P23" s="167"/>
      <c r="Q23" s="167">
        <f>SUM(Q24:Q32)</f>
        <v>0</v>
      </c>
      <c r="R23" s="167"/>
      <c r="S23" s="167"/>
      <c r="T23" s="168"/>
      <c r="U23" s="162"/>
      <c r="V23" s="162">
        <f>SUM(V24:V32)</f>
        <v>3.6500000000000004</v>
      </c>
      <c r="W23" s="162"/>
      <c r="X23" s="162"/>
      <c r="AG23" t="s">
        <v>104</v>
      </c>
    </row>
    <row r="24" spans="1:60" ht="22.5" outlineLevel="1" x14ac:dyDescent="0.2">
      <c r="A24" s="169">
        <v>7</v>
      </c>
      <c r="B24" s="170" t="s">
        <v>133</v>
      </c>
      <c r="C24" s="187" t="s">
        <v>134</v>
      </c>
      <c r="D24" s="171" t="s">
        <v>116</v>
      </c>
      <c r="E24" s="172">
        <v>3</v>
      </c>
      <c r="F24" s="173"/>
      <c r="G24" s="174">
        <f>ROUND(E24*F24,2)</f>
        <v>0</v>
      </c>
      <c r="H24" s="173"/>
      <c r="I24" s="174">
        <f>ROUND(E24*H24,2)</f>
        <v>0</v>
      </c>
      <c r="J24" s="173"/>
      <c r="K24" s="174">
        <f>ROUND(E24*J24,2)</f>
        <v>0</v>
      </c>
      <c r="L24" s="174">
        <v>21</v>
      </c>
      <c r="M24" s="174">
        <f>G24*(1+L24/100)</f>
        <v>0</v>
      </c>
      <c r="N24" s="174">
        <v>0.185</v>
      </c>
      <c r="O24" s="174">
        <f>ROUND(E24*N24,2)</f>
        <v>0.56000000000000005</v>
      </c>
      <c r="P24" s="174">
        <v>0</v>
      </c>
      <c r="Q24" s="174">
        <f>ROUND(E24*P24,2)</f>
        <v>0</v>
      </c>
      <c r="R24" s="174" t="s">
        <v>108</v>
      </c>
      <c r="S24" s="174" t="s">
        <v>109</v>
      </c>
      <c r="T24" s="175" t="s">
        <v>109</v>
      </c>
      <c r="U24" s="158">
        <v>0.33704000000000001</v>
      </c>
      <c r="V24" s="158">
        <f>ROUND(E24*U24,2)</f>
        <v>1.01</v>
      </c>
      <c r="W24" s="158"/>
      <c r="X24" s="158" t="s">
        <v>110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111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55"/>
      <c r="B25" s="156"/>
      <c r="C25" s="253" t="s">
        <v>135</v>
      </c>
      <c r="D25" s="254"/>
      <c r="E25" s="254"/>
      <c r="F25" s="254"/>
      <c r="G25" s="254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48"/>
      <c r="Z25" s="148"/>
      <c r="AA25" s="148"/>
      <c r="AB25" s="148"/>
      <c r="AC25" s="148"/>
      <c r="AD25" s="148"/>
      <c r="AE25" s="148"/>
      <c r="AF25" s="148"/>
      <c r="AG25" s="148" t="s">
        <v>118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22.5" outlineLevel="1" x14ac:dyDescent="0.2">
      <c r="A26" s="169">
        <v>8</v>
      </c>
      <c r="B26" s="170" t="s">
        <v>136</v>
      </c>
      <c r="C26" s="187" t="s">
        <v>137</v>
      </c>
      <c r="D26" s="171" t="s">
        <v>116</v>
      </c>
      <c r="E26" s="172">
        <v>7</v>
      </c>
      <c r="F26" s="173"/>
      <c r="G26" s="174">
        <f>ROUND(E26*F26,2)</f>
        <v>0</v>
      </c>
      <c r="H26" s="173"/>
      <c r="I26" s="174">
        <f>ROUND(E26*H26,2)</f>
        <v>0</v>
      </c>
      <c r="J26" s="173"/>
      <c r="K26" s="174">
        <f>ROUND(E26*J26,2)</f>
        <v>0</v>
      </c>
      <c r="L26" s="174">
        <v>21</v>
      </c>
      <c r="M26" s="174">
        <f>G26*(1+L26/100)</f>
        <v>0</v>
      </c>
      <c r="N26" s="174">
        <v>0.188</v>
      </c>
      <c r="O26" s="174">
        <f>ROUND(E26*N26,2)</f>
        <v>1.32</v>
      </c>
      <c r="P26" s="174">
        <v>0</v>
      </c>
      <c r="Q26" s="174">
        <f>ROUND(E26*P26,2)</f>
        <v>0</v>
      </c>
      <c r="R26" s="174" t="s">
        <v>108</v>
      </c>
      <c r="S26" s="174" t="s">
        <v>109</v>
      </c>
      <c r="T26" s="175" t="s">
        <v>109</v>
      </c>
      <c r="U26" s="158">
        <v>0.27200000000000002</v>
      </c>
      <c r="V26" s="158">
        <f>ROUND(E26*U26,2)</f>
        <v>1.9</v>
      </c>
      <c r="W26" s="158"/>
      <c r="X26" s="158" t="s">
        <v>110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111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55"/>
      <c r="B27" s="156"/>
      <c r="C27" s="253" t="s">
        <v>135</v>
      </c>
      <c r="D27" s="254"/>
      <c r="E27" s="254"/>
      <c r="F27" s="254"/>
      <c r="G27" s="254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8"/>
      <c r="Z27" s="148"/>
      <c r="AA27" s="148"/>
      <c r="AB27" s="148"/>
      <c r="AC27" s="148"/>
      <c r="AD27" s="148"/>
      <c r="AE27" s="148"/>
      <c r="AF27" s="148"/>
      <c r="AG27" s="148" t="s">
        <v>118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69">
        <v>9</v>
      </c>
      <c r="B28" s="170" t="s">
        <v>138</v>
      </c>
      <c r="C28" s="187" t="s">
        <v>139</v>
      </c>
      <c r="D28" s="171" t="s">
        <v>116</v>
      </c>
      <c r="E28" s="172">
        <v>20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21</v>
      </c>
      <c r="M28" s="174">
        <f>G28*(1+L28/100)</f>
        <v>0</v>
      </c>
      <c r="N28" s="174">
        <v>0</v>
      </c>
      <c r="O28" s="174">
        <f>ROUND(E28*N28,2)</f>
        <v>0</v>
      </c>
      <c r="P28" s="174">
        <v>0</v>
      </c>
      <c r="Q28" s="174">
        <f>ROUND(E28*P28,2)</f>
        <v>0</v>
      </c>
      <c r="R28" s="174" t="s">
        <v>108</v>
      </c>
      <c r="S28" s="174" t="s">
        <v>109</v>
      </c>
      <c r="T28" s="175" t="s">
        <v>122</v>
      </c>
      <c r="U28" s="158">
        <v>3.6999999999999998E-2</v>
      </c>
      <c r="V28" s="158">
        <f>ROUND(E28*U28,2)</f>
        <v>0.74</v>
      </c>
      <c r="W28" s="158"/>
      <c r="X28" s="158" t="s">
        <v>110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111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55"/>
      <c r="B29" s="156"/>
      <c r="C29" s="253" t="s">
        <v>140</v>
      </c>
      <c r="D29" s="254"/>
      <c r="E29" s="254"/>
      <c r="F29" s="254"/>
      <c r="G29" s="254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48"/>
      <c r="Z29" s="148"/>
      <c r="AA29" s="148"/>
      <c r="AB29" s="148"/>
      <c r="AC29" s="148"/>
      <c r="AD29" s="148"/>
      <c r="AE29" s="148"/>
      <c r="AF29" s="148"/>
      <c r="AG29" s="148" t="s">
        <v>118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55"/>
      <c r="B30" s="156"/>
      <c r="C30" s="188" t="s">
        <v>141</v>
      </c>
      <c r="D30" s="160"/>
      <c r="E30" s="161">
        <v>20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48"/>
      <c r="Z30" s="148"/>
      <c r="AA30" s="148"/>
      <c r="AB30" s="148"/>
      <c r="AC30" s="148"/>
      <c r="AD30" s="148"/>
      <c r="AE30" s="148"/>
      <c r="AF30" s="148"/>
      <c r="AG30" s="148" t="s">
        <v>113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69">
        <v>10</v>
      </c>
      <c r="B31" s="170" t="s">
        <v>142</v>
      </c>
      <c r="C31" s="187" t="s">
        <v>143</v>
      </c>
      <c r="D31" s="171" t="s">
        <v>144</v>
      </c>
      <c r="E31" s="172">
        <v>10.5</v>
      </c>
      <c r="F31" s="173"/>
      <c r="G31" s="174">
        <f>ROUND(E31*F31,2)</f>
        <v>0</v>
      </c>
      <c r="H31" s="173"/>
      <c r="I31" s="174">
        <f>ROUND(E31*H31,2)</f>
        <v>0</v>
      </c>
      <c r="J31" s="173"/>
      <c r="K31" s="174">
        <f>ROUND(E31*J31,2)</f>
        <v>0</v>
      </c>
      <c r="L31" s="174">
        <v>21</v>
      </c>
      <c r="M31" s="174">
        <f>G31*(1+L31/100)</f>
        <v>0</v>
      </c>
      <c r="N31" s="174">
        <v>8.2100000000000006E-2</v>
      </c>
      <c r="O31" s="174">
        <f>ROUND(E31*N31,2)</f>
        <v>0.86</v>
      </c>
      <c r="P31" s="174">
        <v>0</v>
      </c>
      <c r="Q31" s="174">
        <f>ROUND(E31*P31,2)</f>
        <v>0</v>
      </c>
      <c r="R31" s="174" t="s">
        <v>145</v>
      </c>
      <c r="S31" s="174" t="s">
        <v>109</v>
      </c>
      <c r="T31" s="175" t="s">
        <v>109</v>
      </c>
      <c r="U31" s="158">
        <v>0</v>
      </c>
      <c r="V31" s="158">
        <f>ROUND(E31*U31,2)</f>
        <v>0</v>
      </c>
      <c r="W31" s="158"/>
      <c r="X31" s="158" t="s">
        <v>146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147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55"/>
      <c r="B32" s="156"/>
      <c r="C32" s="188" t="s">
        <v>148</v>
      </c>
      <c r="D32" s="160"/>
      <c r="E32" s="161">
        <v>10.5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8"/>
      <c r="Z32" s="148"/>
      <c r="AA32" s="148"/>
      <c r="AB32" s="148"/>
      <c r="AC32" s="148"/>
      <c r="AD32" s="148"/>
      <c r="AE32" s="148"/>
      <c r="AF32" s="148"/>
      <c r="AG32" s="148" t="s">
        <v>113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x14ac:dyDescent="0.2">
      <c r="A33" s="163" t="s">
        <v>103</v>
      </c>
      <c r="B33" s="164" t="s">
        <v>66</v>
      </c>
      <c r="C33" s="186" t="s">
        <v>67</v>
      </c>
      <c r="D33" s="165"/>
      <c r="E33" s="166"/>
      <c r="F33" s="167"/>
      <c r="G33" s="167">
        <f>SUMIF(AG34:AG37,"&lt;&gt;NOR",G34:G37)</f>
        <v>0</v>
      </c>
      <c r="H33" s="167"/>
      <c r="I33" s="167">
        <f>SUM(I34:I37)</f>
        <v>0</v>
      </c>
      <c r="J33" s="167"/>
      <c r="K33" s="167">
        <f>SUM(K34:K37)</f>
        <v>0</v>
      </c>
      <c r="L33" s="167"/>
      <c r="M33" s="167">
        <f>SUM(M34:M37)</f>
        <v>0</v>
      </c>
      <c r="N33" s="167"/>
      <c r="O33" s="167">
        <f>SUM(O34:O37)</f>
        <v>0</v>
      </c>
      <c r="P33" s="167"/>
      <c r="Q33" s="167">
        <f>SUM(Q34:Q37)</f>
        <v>7.74</v>
      </c>
      <c r="R33" s="167"/>
      <c r="S33" s="167"/>
      <c r="T33" s="168"/>
      <c r="U33" s="162"/>
      <c r="V33" s="162">
        <f>SUM(V34:V37)</f>
        <v>48.339999999999996</v>
      </c>
      <c r="W33" s="162"/>
      <c r="X33" s="162"/>
      <c r="AG33" t="s">
        <v>104</v>
      </c>
    </row>
    <row r="34" spans="1:60" ht="33.75" outlineLevel="1" x14ac:dyDescent="0.2">
      <c r="A34" s="169">
        <v>11</v>
      </c>
      <c r="B34" s="170" t="s">
        <v>149</v>
      </c>
      <c r="C34" s="187" t="s">
        <v>150</v>
      </c>
      <c r="D34" s="171" t="s">
        <v>116</v>
      </c>
      <c r="E34" s="172">
        <v>16</v>
      </c>
      <c r="F34" s="173"/>
      <c r="G34" s="174">
        <f>ROUND(E34*F34,2)</f>
        <v>0</v>
      </c>
      <c r="H34" s="173"/>
      <c r="I34" s="174">
        <f>ROUND(E34*H34,2)</f>
        <v>0</v>
      </c>
      <c r="J34" s="173"/>
      <c r="K34" s="174">
        <f>ROUND(E34*J34,2)</f>
        <v>0</v>
      </c>
      <c r="L34" s="174">
        <v>21</v>
      </c>
      <c r="M34" s="174">
        <f>G34*(1+L34/100)</f>
        <v>0</v>
      </c>
      <c r="N34" s="174">
        <v>0</v>
      </c>
      <c r="O34" s="174">
        <f>ROUND(E34*N34,2)</f>
        <v>0</v>
      </c>
      <c r="P34" s="174">
        <v>0.33</v>
      </c>
      <c r="Q34" s="174">
        <f>ROUND(E34*P34,2)</f>
        <v>5.28</v>
      </c>
      <c r="R34" s="174" t="s">
        <v>151</v>
      </c>
      <c r="S34" s="174" t="s">
        <v>109</v>
      </c>
      <c r="T34" s="175" t="s">
        <v>109</v>
      </c>
      <c r="U34" s="158">
        <v>0.73499999999999999</v>
      </c>
      <c r="V34" s="158">
        <f>ROUND(E34*U34,2)</f>
        <v>11.76</v>
      </c>
      <c r="W34" s="158"/>
      <c r="X34" s="158" t="s">
        <v>110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111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55"/>
      <c r="B35" s="156"/>
      <c r="C35" s="253" t="s">
        <v>152</v>
      </c>
      <c r="D35" s="254"/>
      <c r="E35" s="254"/>
      <c r="F35" s="254"/>
      <c r="G35" s="254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48"/>
      <c r="Z35" s="148"/>
      <c r="AA35" s="148"/>
      <c r="AB35" s="148"/>
      <c r="AC35" s="148"/>
      <c r="AD35" s="148"/>
      <c r="AE35" s="148"/>
      <c r="AF35" s="148"/>
      <c r="AG35" s="148" t="s">
        <v>118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55"/>
      <c r="B36" s="156"/>
      <c r="C36" s="188" t="s">
        <v>153</v>
      </c>
      <c r="D36" s="160"/>
      <c r="E36" s="161">
        <v>16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8"/>
      <c r="Z36" s="148"/>
      <c r="AA36" s="148"/>
      <c r="AB36" s="148"/>
      <c r="AC36" s="148"/>
      <c r="AD36" s="148"/>
      <c r="AE36" s="148"/>
      <c r="AF36" s="148"/>
      <c r="AG36" s="148" t="s">
        <v>113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2.5" outlineLevel="1" x14ac:dyDescent="0.2">
      <c r="A37" s="177">
        <v>12</v>
      </c>
      <c r="B37" s="178" t="s">
        <v>154</v>
      </c>
      <c r="C37" s="189" t="s">
        <v>155</v>
      </c>
      <c r="D37" s="179" t="s">
        <v>116</v>
      </c>
      <c r="E37" s="180">
        <v>66.5</v>
      </c>
      <c r="F37" s="181"/>
      <c r="G37" s="182">
        <f>ROUND(E37*F37,2)</f>
        <v>0</v>
      </c>
      <c r="H37" s="181"/>
      <c r="I37" s="182">
        <f>ROUND(E37*H37,2)</f>
        <v>0</v>
      </c>
      <c r="J37" s="181"/>
      <c r="K37" s="182">
        <f>ROUND(E37*J37,2)</f>
        <v>0</v>
      </c>
      <c r="L37" s="182">
        <v>21</v>
      </c>
      <c r="M37" s="182">
        <f>G37*(1+L37/100)</f>
        <v>0</v>
      </c>
      <c r="N37" s="182">
        <v>0</v>
      </c>
      <c r="O37" s="182">
        <f>ROUND(E37*N37,2)</f>
        <v>0</v>
      </c>
      <c r="P37" s="182">
        <v>3.6999999999999998E-2</v>
      </c>
      <c r="Q37" s="182">
        <f>ROUND(E37*P37,2)</f>
        <v>2.46</v>
      </c>
      <c r="R37" s="182" t="s">
        <v>151</v>
      </c>
      <c r="S37" s="182" t="s">
        <v>109</v>
      </c>
      <c r="T37" s="183" t="s">
        <v>122</v>
      </c>
      <c r="U37" s="158">
        <v>0.55000000000000004</v>
      </c>
      <c r="V37" s="158">
        <f>ROUND(E37*U37,2)</f>
        <v>36.58</v>
      </c>
      <c r="W37" s="158"/>
      <c r="X37" s="158" t="s">
        <v>110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111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x14ac:dyDescent="0.2">
      <c r="A38" s="163" t="s">
        <v>103</v>
      </c>
      <c r="B38" s="164" t="s">
        <v>68</v>
      </c>
      <c r="C38" s="186" t="s">
        <v>69</v>
      </c>
      <c r="D38" s="165"/>
      <c r="E38" s="166"/>
      <c r="F38" s="167"/>
      <c r="G38" s="167">
        <f>SUMIF(AG39:AG40,"&lt;&gt;NOR",G39:G40)</f>
        <v>0</v>
      </c>
      <c r="H38" s="167"/>
      <c r="I38" s="167">
        <f>SUM(I39:I40)</f>
        <v>0</v>
      </c>
      <c r="J38" s="167"/>
      <c r="K38" s="167">
        <f>SUM(K39:K40)</f>
        <v>0</v>
      </c>
      <c r="L38" s="167"/>
      <c r="M38" s="167">
        <f>SUM(M39:M40)</f>
        <v>0</v>
      </c>
      <c r="N38" s="167"/>
      <c r="O38" s="167">
        <f>SUM(O39:O40)</f>
        <v>0</v>
      </c>
      <c r="P38" s="167"/>
      <c r="Q38" s="167">
        <f>SUM(Q39:Q40)</f>
        <v>0</v>
      </c>
      <c r="R38" s="167"/>
      <c r="S38" s="167"/>
      <c r="T38" s="168"/>
      <c r="U38" s="162"/>
      <c r="V38" s="162">
        <f>SUM(V39:V40)</f>
        <v>0.97</v>
      </c>
      <c r="W38" s="162"/>
      <c r="X38" s="162"/>
      <c r="AG38" t="s">
        <v>104</v>
      </c>
    </row>
    <row r="39" spans="1:60" outlineLevel="1" x14ac:dyDescent="0.2">
      <c r="A39" s="169">
        <v>13</v>
      </c>
      <c r="B39" s="170" t="s">
        <v>156</v>
      </c>
      <c r="C39" s="187" t="s">
        <v>157</v>
      </c>
      <c r="D39" s="171" t="s">
        <v>158</v>
      </c>
      <c r="E39" s="172">
        <v>60.648989999999998</v>
      </c>
      <c r="F39" s="173"/>
      <c r="G39" s="174">
        <f>ROUND(E39*F39,2)</f>
        <v>0</v>
      </c>
      <c r="H39" s="173"/>
      <c r="I39" s="174">
        <f>ROUND(E39*H39,2)</f>
        <v>0</v>
      </c>
      <c r="J39" s="173"/>
      <c r="K39" s="174">
        <f>ROUND(E39*J39,2)</f>
        <v>0</v>
      </c>
      <c r="L39" s="174">
        <v>21</v>
      </c>
      <c r="M39" s="174">
        <f>G39*(1+L39/100)</f>
        <v>0</v>
      </c>
      <c r="N39" s="174">
        <v>0</v>
      </c>
      <c r="O39" s="174">
        <f>ROUND(E39*N39,2)</f>
        <v>0</v>
      </c>
      <c r="P39" s="174">
        <v>0</v>
      </c>
      <c r="Q39" s="174">
        <f>ROUND(E39*P39,2)</f>
        <v>0</v>
      </c>
      <c r="R39" s="174" t="s">
        <v>108</v>
      </c>
      <c r="S39" s="174" t="s">
        <v>109</v>
      </c>
      <c r="T39" s="175" t="s">
        <v>109</v>
      </c>
      <c r="U39" s="158">
        <v>1.6E-2</v>
      </c>
      <c r="V39" s="158">
        <f>ROUND(E39*U39,2)</f>
        <v>0.97</v>
      </c>
      <c r="W39" s="158"/>
      <c r="X39" s="158" t="s">
        <v>159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160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5"/>
      <c r="B40" s="156"/>
      <c r="C40" s="253" t="s">
        <v>161</v>
      </c>
      <c r="D40" s="254"/>
      <c r="E40" s="254"/>
      <c r="F40" s="254"/>
      <c r="G40" s="254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48"/>
      <c r="Z40" s="148"/>
      <c r="AA40" s="148"/>
      <c r="AB40" s="148"/>
      <c r="AC40" s="148"/>
      <c r="AD40" s="148"/>
      <c r="AE40" s="148"/>
      <c r="AF40" s="148"/>
      <c r="AG40" s="148" t="s">
        <v>118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x14ac:dyDescent="0.2">
      <c r="A41" s="163" t="s">
        <v>103</v>
      </c>
      <c r="B41" s="164" t="s">
        <v>70</v>
      </c>
      <c r="C41" s="186" t="s">
        <v>71</v>
      </c>
      <c r="D41" s="165"/>
      <c r="E41" s="166"/>
      <c r="F41" s="167"/>
      <c r="G41" s="167">
        <f>SUMIF(AG42:AG45,"&lt;&gt;NOR",G42:G45)</f>
        <v>0</v>
      </c>
      <c r="H41" s="167"/>
      <c r="I41" s="167">
        <f>SUM(I42:I45)</f>
        <v>0</v>
      </c>
      <c r="J41" s="167"/>
      <c r="K41" s="167">
        <f>SUM(K42:K45)</f>
        <v>0</v>
      </c>
      <c r="L41" s="167"/>
      <c r="M41" s="167">
        <f>SUM(M42:M45)</f>
        <v>0</v>
      </c>
      <c r="N41" s="167"/>
      <c r="O41" s="167">
        <f>SUM(O42:O45)</f>
        <v>0</v>
      </c>
      <c r="P41" s="167"/>
      <c r="Q41" s="167">
        <f>SUM(Q42:Q45)</f>
        <v>0</v>
      </c>
      <c r="R41" s="167"/>
      <c r="S41" s="167"/>
      <c r="T41" s="168"/>
      <c r="U41" s="162"/>
      <c r="V41" s="162">
        <f>SUM(V42:V45)</f>
        <v>21.28</v>
      </c>
      <c r="W41" s="162"/>
      <c r="X41" s="162"/>
      <c r="AG41" t="s">
        <v>104</v>
      </c>
    </row>
    <row r="42" spans="1:60" ht="22.5" outlineLevel="1" x14ac:dyDescent="0.2">
      <c r="A42" s="177">
        <v>14</v>
      </c>
      <c r="B42" s="178" t="s">
        <v>162</v>
      </c>
      <c r="C42" s="189" t="s">
        <v>163</v>
      </c>
      <c r="D42" s="179" t="s">
        <v>116</v>
      </c>
      <c r="E42" s="180">
        <v>66.5</v>
      </c>
      <c r="F42" s="181"/>
      <c r="G42" s="182">
        <f>ROUND(E42*F42,2)</f>
        <v>0</v>
      </c>
      <c r="H42" s="181"/>
      <c r="I42" s="182">
        <f>ROUND(E42*H42,2)</f>
        <v>0</v>
      </c>
      <c r="J42" s="181"/>
      <c r="K42" s="182">
        <f>ROUND(E42*J42,2)</f>
        <v>0</v>
      </c>
      <c r="L42" s="182">
        <v>21</v>
      </c>
      <c r="M42" s="182">
        <f>G42*(1+L42/100)</f>
        <v>0</v>
      </c>
      <c r="N42" s="182">
        <v>6.0000000000000002E-5</v>
      </c>
      <c r="O42" s="182">
        <f>ROUND(E42*N42,2)</f>
        <v>0</v>
      </c>
      <c r="P42" s="182">
        <v>0</v>
      </c>
      <c r="Q42" s="182">
        <f>ROUND(E42*P42,2)</f>
        <v>0</v>
      </c>
      <c r="R42" s="182" t="s">
        <v>164</v>
      </c>
      <c r="S42" s="182" t="s">
        <v>109</v>
      </c>
      <c r="T42" s="183" t="s">
        <v>122</v>
      </c>
      <c r="U42" s="158">
        <v>0.32</v>
      </c>
      <c r="V42" s="158">
        <f>ROUND(E42*U42,2)</f>
        <v>21.28</v>
      </c>
      <c r="W42" s="158"/>
      <c r="X42" s="158" t="s">
        <v>110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111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69">
        <v>15</v>
      </c>
      <c r="B43" s="170" t="s">
        <v>165</v>
      </c>
      <c r="C43" s="187" t="s">
        <v>166</v>
      </c>
      <c r="D43" s="171" t="s">
        <v>167</v>
      </c>
      <c r="E43" s="172">
        <v>66.5</v>
      </c>
      <c r="F43" s="173"/>
      <c r="G43" s="174">
        <f>ROUND(E43*F43,2)</f>
        <v>0</v>
      </c>
      <c r="H43" s="173"/>
      <c r="I43" s="174">
        <f>ROUND(E43*H43,2)</f>
        <v>0</v>
      </c>
      <c r="J43" s="173"/>
      <c r="K43" s="174">
        <f>ROUND(E43*J43,2)</f>
        <v>0</v>
      </c>
      <c r="L43" s="174">
        <v>21</v>
      </c>
      <c r="M43" s="174">
        <f>G43*(1+L43/100)</f>
        <v>0</v>
      </c>
      <c r="N43" s="174">
        <v>0</v>
      </c>
      <c r="O43" s="174">
        <f>ROUND(E43*N43,2)</f>
        <v>0</v>
      </c>
      <c r="P43" s="174">
        <v>0</v>
      </c>
      <c r="Q43" s="174">
        <f>ROUND(E43*P43,2)</f>
        <v>0</v>
      </c>
      <c r="R43" s="174"/>
      <c r="S43" s="174" t="s">
        <v>168</v>
      </c>
      <c r="T43" s="175" t="s">
        <v>122</v>
      </c>
      <c r="U43" s="158">
        <v>0</v>
      </c>
      <c r="V43" s="158">
        <f>ROUND(E43*U43,2)</f>
        <v>0</v>
      </c>
      <c r="W43" s="158"/>
      <c r="X43" s="158" t="s">
        <v>146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147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55">
        <v>16</v>
      </c>
      <c r="B44" s="156" t="s">
        <v>169</v>
      </c>
      <c r="C44" s="190" t="s">
        <v>170</v>
      </c>
      <c r="D44" s="157" t="s">
        <v>0</v>
      </c>
      <c r="E44" s="184"/>
      <c r="F44" s="159"/>
      <c r="G44" s="158">
        <f>ROUND(E44*F44,2)</f>
        <v>0</v>
      </c>
      <c r="H44" s="159"/>
      <c r="I44" s="158">
        <f>ROUND(E44*H44,2)</f>
        <v>0</v>
      </c>
      <c r="J44" s="159"/>
      <c r="K44" s="158">
        <f>ROUND(E44*J44,2)</f>
        <v>0</v>
      </c>
      <c r="L44" s="158">
        <v>21</v>
      </c>
      <c r="M44" s="158">
        <f>G44*(1+L44/100)</f>
        <v>0</v>
      </c>
      <c r="N44" s="158">
        <v>0</v>
      </c>
      <c r="O44" s="158">
        <f>ROUND(E44*N44,2)</f>
        <v>0</v>
      </c>
      <c r="P44" s="158">
        <v>0</v>
      </c>
      <c r="Q44" s="158">
        <f>ROUND(E44*P44,2)</f>
        <v>0</v>
      </c>
      <c r="R44" s="158" t="s">
        <v>164</v>
      </c>
      <c r="S44" s="158" t="s">
        <v>109</v>
      </c>
      <c r="T44" s="158" t="s">
        <v>109</v>
      </c>
      <c r="U44" s="158">
        <v>0</v>
      </c>
      <c r="V44" s="158">
        <f>ROUND(E44*U44,2)</f>
        <v>0</v>
      </c>
      <c r="W44" s="158"/>
      <c r="X44" s="158" t="s">
        <v>159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160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55"/>
      <c r="B45" s="156"/>
      <c r="C45" s="251" t="s">
        <v>171</v>
      </c>
      <c r="D45" s="252"/>
      <c r="E45" s="252"/>
      <c r="F45" s="252"/>
      <c r="G45" s="252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48"/>
      <c r="Z45" s="148"/>
      <c r="AA45" s="148"/>
      <c r="AB45" s="148"/>
      <c r="AC45" s="148"/>
      <c r="AD45" s="148"/>
      <c r="AE45" s="148"/>
      <c r="AF45" s="148"/>
      <c r="AG45" s="148" t="s">
        <v>118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x14ac:dyDescent="0.2">
      <c r="A46" s="163" t="s">
        <v>103</v>
      </c>
      <c r="B46" s="164" t="s">
        <v>72</v>
      </c>
      <c r="C46" s="186" t="s">
        <v>73</v>
      </c>
      <c r="D46" s="165"/>
      <c r="E46" s="166"/>
      <c r="F46" s="167"/>
      <c r="G46" s="167">
        <f>SUMIF(AG47:AG51,"&lt;&gt;NOR",G47:G51)</f>
        <v>0</v>
      </c>
      <c r="H46" s="167"/>
      <c r="I46" s="167">
        <f>SUM(I47:I51)</f>
        <v>0</v>
      </c>
      <c r="J46" s="167"/>
      <c r="K46" s="167">
        <f>SUM(K47:K51)</f>
        <v>0</v>
      </c>
      <c r="L46" s="167"/>
      <c r="M46" s="167">
        <f>SUM(M47:M51)</f>
        <v>0</v>
      </c>
      <c r="N46" s="167"/>
      <c r="O46" s="167">
        <f>SUM(O47:O51)</f>
        <v>0</v>
      </c>
      <c r="P46" s="167"/>
      <c r="Q46" s="167">
        <f>SUM(Q47:Q51)</f>
        <v>0</v>
      </c>
      <c r="R46" s="167"/>
      <c r="S46" s="167"/>
      <c r="T46" s="168"/>
      <c r="U46" s="162"/>
      <c r="V46" s="162">
        <f>SUM(V47:V51)</f>
        <v>97.199999999999989</v>
      </c>
      <c r="W46" s="162"/>
      <c r="X46" s="162"/>
      <c r="AG46" t="s">
        <v>104</v>
      </c>
    </row>
    <row r="47" spans="1:60" outlineLevel="1" x14ac:dyDescent="0.2">
      <c r="A47" s="177">
        <v>17</v>
      </c>
      <c r="B47" s="178" t="s">
        <v>172</v>
      </c>
      <c r="C47" s="189" t="s">
        <v>173</v>
      </c>
      <c r="D47" s="179" t="s">
        <v>158</v>
      </c>
      <c r="E47" s="180">
        <v>42.780500000000004</v>
      </c>
      <c r="F47" s="181"/>
      <c r="G47" s="182">
        <f>ROUND(E47*F47,2)</f>
        <v>0</v>
      </c>
      <c r="H47" s="181"/>
      <c r="I47" s="182">
        <f>ROUND(E47*H47,2)</f>
        <v>0</v>
      </c>
      <c r="J47" s="181"/>
      <c r="K47" s="182">
        <f>ROUND(E47*J47,2)</f>
        <v>0</v>
      </c>
      <c r="L47" s="182">
        <v>21</v>
      </c>
      <c r="M47" s="182">
        <f>G47*(1+L47/100)</f>
        <v>0</v>
      </c>
      <c r="N47" s="182">
        <v>0</v>
      </c>
      <c r="O47" s="182">
        <f>ROUND(E47*N47,2)</f>
        <v>0</v>
      </c>
      <c r="P47" s="182">
        <v>0</v>
      </c>
      <c r="Q47" s="182">
        <f>ROUND(E47*P47,2)</f>
        <v>0</v>
      </c>
      <c r="R47" s="182" t="s">
        <v>151</v>
      </c>
      <c r="S47" s="182" t="s">
        <v>109</v>
      </c>
      <c r="T47" s="183" t="s">
        <v>109</v>
      </c>
      <c r="U47" s="158">
        <v>0.49</v>
      </c>
      <c r="V47" s="158">
        <f>ROUND(E47*U47,2)</f>
        <v>20.96</v>
      </c>
      <c r="W47" s="158"/>
      <c r="X47" s="158" t="s">
        <v>174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175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77">
        <v>18</v>
      </c>
      <c r="B48" s="178" t="s">
        <v>176</v>
      </c>
      <c r="C48" s="189" t="s">
        <v>177</v>
      </c>
      <c r="D48" s="179" t="s">
        <v>158</v>
      </c>
      <c r="E48" s="180">
        <v>598.92700000000002</v>
      </c>
      <c r="F48" s="181"/>
      <c r="G48" s="182">
        <f>ROUND(E48*F48,2)</f>
        <v>0</v>
      </c>
      <c r="H48" s="181"/>
      <c r="I48" s="182">
        <f>ROUND(E48*H48,2)</f>
        <v>0</v>
      </c>
      <c r="J48" s="181"/>
      <c r="K48" s="182">
        <f>ROUND(E48*J48,2)</f>
        <v>0</v>
      </c>
      <c r="L48" s="182">
        <v>21</v>
      </c>
      <c r="M48" s="182">
        <f>G48*(1+L48/100)</f>
        <v>0</v>
      </c>
      <c r="N48" s="182">
        <v>0</v>
      </c>
      <c r="O48" s="182">
        <f>ROUND(E48*N48,2)</f>
        <v>0</v>
      </c>
      <c r="P48" s="182">
        <v>0</v>
      </c>
      <c r="Q48" s="182">
        <f>ROUND(E48*P48,2)</f>
        <v>0</v>
      </c>
      <c r="R48" s="182" t="s">
        <v>151</v>
      </c>
      <c r="S48" s="182" t="s">
        <v>109</v>
      </c>
      <c r="T48" s="183" t="s">
        <v>109</v>
      </c>
      <c r="U48" s="158">
        <v>0</v>
      </c>
      <c r="V48" s="158">
        <f>ROUND(E48*U48,2)</f>
        <v>0</v>
      </c>
      <c r="W48" s="158"/>
      <c r="X48" s="158" t="s">
        <v>174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175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77">
        <v>19</v>
      </c>
      <c r="B49" s="178" t="s">
        <v>178</v>
      </c>
      <c r="C49" s="189" t="s">
        <v>179</v>
      </c>
      <c r="D49" s="179" t="s">
        <v>158</v>
      </c>
      <c r="E49" s="180">
        <v>42.780500000000004</v>
      </c>
      <c r="F49" s="181"/>
      <c r="G49" s="182">
        <f>ROUND(E49*F49,2)</f>
        <v>0</v>
      </c>
      <c r="H49" s="181"/>
      <c r="I49" s="182">
        <f>ROUND(E49*H49,2)</f>
        <v>0</v>
      </c>
      <c r="J49" s="181"/>
      <c r="K49" s="182">
        <f>ROUND(E49*J49,2)</f>
        <v>0</v>
      </c>
      <c r="L49" s="182">
        <v>21</v>
      </c>
      <c r="M49" s="182">
        <f>G49*(1+L49/100)</f>
        <v>0</v>
      </c>
      <c r="N49" s="182">
        <v>0</v>
      </c>
      <c r="O49" s="182">
        <f>ROUND(E49*N49,2)</f>
        <v>0</v>
      </c>
      <c r="P49" s="182">
        <v>0</v>
      </c>
      <c r="Q49" s="182">
        <f>ROUND(E49*P49,2)</f>
        <v>0</v>
      </c>
      <c r="R49" s="182" t="s">
        <v>151</v>
      </c>
      <c r="S49" s="182" t="s">
        <v>109</v>
      </c>
      <c r="T49" s="183" t="s">
        <v>109</v>
      </c>
      <c r="U49" s="158">
        <v>0.94199999999999995</v>
      </c>
      <c r="V49" s="158">
        <f>ROUND(E49*U49,2)</f>
        <v>40.299999999999997</v>
      </c>
      <c r="W49" s="158"/>
      <c r="X49" s="158" t="s">
        <v>174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175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22.5" outlineLevel="1" x14ac:dyDescent="0.2">
      <c r="A50" s="177">
        <v>20</v>
      </c>
      <c r="B50" s="178" t="s">
        <v>180</v>
      </c>
      <c r="C50" s="189" t="s">
        <v>181</v>
      </c>
      <c r="D50" s="179" t="s">
        <v>158</v>
      </c>
      <c r="E50" s="180">
        <v>342.24400000000003</v>
      </c>
      <c r="F50" s="181"/>
      <c r="G50" s="182">
        <f>ROUND(E50*F50,2)</f>
        <v>0</v>
      </c>
      <c r="H50" s="181"/>
      <c r="I50" s="182">
        <f>ROUND(E50*H50,2)</f>
        <v>0</v>
      </c>
      <c r="J50" s="181"/>
      <c r="K50" s="182">
        <f>ROUND(E50*J50,2)</f>
        <v>0</v>
      </c>
      <c r="L50" s="182">
        <v>21</v>
      </c>
      <c r="M50" s="182">
        <f>G50*(1+L50/100)</f>
        <v>0</v>
      </c>
      <c r="N50" s="182">
        <v>0</v>
      </c>
      <c r="O50" s="182">
        <f>ROUND(E50*N50,2)</f>
        <v>0</v>
      </c>
      <c r="P50" s="182">
        <v>0</v>
      </c>
      <c r="Q50" s="182">
        <f>ROUND(E50*P50,2)</f>
        <v>0</v>
      </c>
      <c r="R50" s="182" t="s">
        <v>151</v>
      </c>
      <c r="S50" s="182" t="s">
        <v>109</v>
      </c>
      <c r="T50" s="183" t="s">
        <v>109</v>
      </c>
      <c r="U50" s="158">
        <v>0.105</v>
      </c>
      <c r="V50" s="158">
        <f>ROUND(E50*U50,2)</f>
        <v>35.94</v>
      </c>
      <c r="W50" s="158"/>
      <c r="X50" s="158" t="s">
        <v>174</v>
      </c>
      <c r="Y50" s="148"/>
      <c r="Z50" s="148"/>
      <c r="AA50" s="148"/>
      <c r="AB50" s="148"/>
      <c r="AC50" s="148"/>
      <c r="AD50" s="148"/>
      <c r="AE50" s="148"/>
      <c r="AF50" s="148"/>
      <c r="AG50" s="148" t="s">
        <v>175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22.5" outlineLevel="1" x14ac:dyDescent="0.2">
      <c r="A51" s="177">
        <v>21</v>
      </c>
      <c r="B51" s="178" t="s">
        <v>182</v>
      </c>
      <c r="C51" s="189" t="s">
        <v>183</v>
      </c>
      <c r="D51" s="179" t="s">
        <v>158</v>
      </c>
      <c r="E51" s="180">
        <v>42.780500000000004</v>
      </c>
      <c r="F51" s="181"/>
      <c r="G51" s="182">
        <f>ROUND(E51*F51,2)</f>
        <v>0</v>
      </c>
      <c r="H51" s="181"/>
      <c r="I51" s="182">
        <f>ROUND(E51*H51,2)</f>
        <v>0</v>
      </c>
      <c r="J51" s="181"/>
      <c r="K51" s="182">
        <f>ROUND(E51*J51,2)</f>
        <v>0</v>
      </c>
      <c r="L51" s="182">
        <v>21</v>
      </c>
      <c r="M51" s="182">
        <f>G51*(1+L51/100)</f>
        <v>0</v>
      </c>
      <c r="N51" s="182">
        <v>0</v>
      </c>
      <c r="O51" s="182">
        <f>ROUND(E51*N51,2)</f>
        <v>0</v>
      </c>
      <c r="P51" s="182">
        <v>0</v>
      </c>
      <c r="Q51" s="182">
        <f>ROUND(E51*P51,2)</f>
        <v>0</v>
      </c>
      <c r="R51" s="182" t="s">
        <v>151</v>
      </c>
      <c r="S51" s="182" t="s">
        <v>109</v>
      </c>
      <c r="T51" s="183" t="s">
        <v>109</v>
      </c>
      <c r="U51" s="158">
        <v>0</v>
      </c>
      <c r="V51" s="158">
        <f>ROUND(E51*U51,2)</f>
        <v>0</v>
      </c>
      <c r="W51" s="158"/>
      <c r="X51" s="158" t="s">
        <v>174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175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x14ac:dyDescent="0.2">
      <c r="A52" s="163" t="s">
        <v>103</v>
      </c>
      <c r="B52" s="164" t="s">
        <v>75</v>
      </c>
      <c r="C52" s="186" t="s">
        <v>27</v>
      </c>
      <c r="D52" s="165"/>
      <c r="E52" s="166"/>
      <c r="F52" s="167"/>
      <c r="G52" s="167">
        <f>SUMIF(AG53:AG53,"&lt;&gt;NOR",G53:G53)</f>
        <v>0</v>
      </c>
      <c r="H52" s="167"/>
      <c r="I52" s="167">
        <f>SUM(I53:I53)</f>
        <v>0</v>
      </c>
      <c r="J52" s="167"/>
      <c r="K52" s="167">
        <f>SUM(K53:K53)</f>
        <v>0</v>
      </c>
      <c r="L52" s="167"/>
      <c r="M52" s="167">
        <f>SUM(M53:M53)</f>
        <v>0</v>
      </c>
      <c r="N52" s="167"/>
      <c r="O52" s="167">
        <f>SUM(O53:O53)</f>
        <v>0</v>
      </c>
      <c r="P52" s="167"/>
      <c r="Q52" s="167">
        <f>SUM(Q53:Q53)</f>
        <v>0</v>
      </c>
      <c r="R52" s="167"/>
      <c r="S52" s="167"/>
      <c r="T52" s="168"/>
      <c r="U52" s="162"/>
      <c r="V52" s="162">
        <f>SUM(V53:V53)</f>
        <v>0</v>
      </c>
      <c r="W52" s="162"/>
      <c r="X52" s="162"/>
      <c r="AG52" t="s">
        <v>104</v>
      </c>
    </row>
    <row r="53" spans="1:60" outlineLevel="1" x14ac:dyDescent="0.2">
      <c r="A53" s="169">
        <v>22</v>
      </c>
      <c r="B53" s="170" t="s">
        <v>184</v>
      </c>
      <c r="C53" s="187" t="s">
        <v>185</v>
      </c>
      <c r="D53" s="171" t="s">
        <v>186</v>
      </c>
      <c r="E53" s="172">
        <v>1</v>
      </c>
      <c r="F53" s="173"/>
      <c r="G53" s="174">
        <f>ROUND(E53*F53,2)</f>
        <v>0</v>
      </c>
      <c r="H53" s="173"/>
      <c r="I53" s="174">
        <f>ROUND(E53*H53,2)</f>
        <v>0</v>
      </c>
      <c r="J53" s="173"/>
      <c r="K53" s="174">
        <f>ROUND(E53*J53,2)</f>
        <v>0</v>
      </c>
      <c r="L53" s="174">
        <v>21</v>
      </c>
      <c r="M53" s="174">
        <f>G53*(1+L53/100)</f>
        <v>0</v>
      </c>
      <c r="N53" s="174">
        <v>0</v>
      </c>
      <c r="O53" s="174">
        <f>ROUND(E53*N53,2)</f>
        <v>0</v>
      </c>
      <c r="P53" s="174">
        <v>0</v>
      </c>
      <c r="Q53" s="174">
        <f>ROUND(E53*P53,2)</f>
        <v>0</v>
      </c>
      <c r="R53" s="174"/>
      <c r="S53" s="174" t="s">
        <v>109</v>
      </c>
      <c r="T53" s="175" t="s">
        <v>122</v>
      </c>
      <c r="U53" s="158">
        <v>0</v>
      </c>
      <c r="V53" s="158">
        <f>ROUND(E53*U53,2)</f>
        <v>0</v>
      </c>
      <c r="W53" s="158"/>
      <c r="X53" s="158" t="s">
        <v>187</v>
      </c>
      <c r="Y53" s="148"/>
      <c r="Z53" s="148"/>
      <c r="AA53" s="148"/>
      <c r="AB53" s="148"/>
      <c r="AC53" s="148"/>
      <c r="AD53" s="148"/>
      <c r="AE53" s="148"/>
      <c r="AF53" s="148"/>
      <c r="AG53" s="148" t="s">
        <v>188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x14ac:dyDescent="0.2">
      <c r="A54" s="3"/>
      <c r="B54" s="4"/>
      <c r="C54" s="191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AE54">
        <v>15</v>
      </c>
      <c r="AF54">
        <v>21</v>
      </c>
      <c r="AG54" t="s">
        <v>90</v>
      </c>
    </row>
    <row r="55" spans="1:60" x14ac:dyDescent="0.2">
      <c r="A55" s="151"/>
      <c r="B55" s="152" t="s">
        <v>29</v>
      </c>
      <c r="C55" s="192"/>
      <c r="D55" s="153"/>
      <c r="E55" s="154"/>
      <c r="F55" s="154"/>
      <c r="G55" s="185">
        <f>G8+G13+G15+G19+G23+G33+G38+G41+G46+G52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AE55">
        <f>SUMIF(L7:L53,AE54,G7:G53)</f>
        <v>0</v>
      </c>
      <c r="AF55">
        <f>SUMIF(L7:L53,AF54,G7:G53)</f>
        <v>0</v>
      </c>
      <c r="AG55" t="s">
        <v>189</v>
      </c>
    </row>
    <row r="56" spans="1:60" x14ac:dyDescent="0.2">
      <c r="C56" s="193"/>
      <c r="D56" s="10"/>
      <c r="AG56" t="s">
        <v>190</v>
      </c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50wgqGrj+VbCL+C189oGlXGH8QL5yhyner2v6/736anfuRHwMXZgUYiMYUU+2IbCTiYwM8DdeX+DmE2+dmG46g==" saltValue="mJOlfqKNrALrggpE6R2FDQ==" spinCount="100000" sheet="1"/>
  <mergeCells count="13">
    <mergeCell ref="C17:G17"/>
    <mergeCell ref="A1:G1"/>
    <mergeCell ref="C2:G2"/>
    <mergeCell ref="C3:G3"/>
    <mergeCell ref="C4:G4"/>
    <mergeCell ref="C12:G12"/>
    <mergeCell ref="C45:G45"/>
    <mergeCell ref="C21:G21"/>
    <mergeCell ref="C25:G25"/>
    <mergeCell ref="C27:G27"/>
    <mergeCell ref="C29:G29"/>
    <mergeCell ref="C35:G35"/>
    <mergeCell ref="C40:G40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Litvan</dc:creator>
  <cp:lastModifiedBy>Ing. Martin Maleček</cp:lastModifiedBy>
  <cp:lastPrinted>2019-03-19T12:27:02Z</cp:lastPrinted>
  <dcterms:created xsi:type="dcterms:W3CDTF">2009-04-08T07:15:50Z</dcterms:created>
  <dcterms:modified xsi:type="dcterms:W3CDTF">2021-10-08T10:21:27Z</dcterms:modified>
</cp:coreProperties>
</file>