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evcik\Desktop\Export\"/>
    </mc:Choice>
  </mc:AlternateContent>
  <bookViews>
    <workbookView xWindow="0" yWindow="0" windowWidth="0" windowHeight="0"/>
  </bookViews>
  <sheets>
    <sheet name="Rekapitulace stavby" sheetId="1" r:id="rId1"/>
    <sheet name="24-187-01-1 - 1.PP" sheetId="2" r:id="rId2"/>
    <sheet name="24-187-01-2 - 1.NP" sheetId="3" r:id="rId3"/>
    <sheet name="24-187-01-3 - 2.NP" sheetId="4" r:id="rId4"/>
    <sheet name="24-187-01-4 - 3.NP" sheetId="5" r:id="rId5"/>
    <sheet name="24-187-01-5 - 4.NP" sheetId="6" r:id="rId6"/>
    <sheet name="24-187-02-1 - 3.NP" sheetId="7" r:id="rId7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'24-187-01-1 - 1.PP'!$C$132:$K$225</definedName>
    <definedName name="_xlnm.Print_Area" localSheetId="1">'24-187-01-1 - 1.PP'!$C$4:$J$76,'24-187-01-1 - 1.PP'!$C$116:$J$225</definedName>
    <definedName name="_xlnm.Print_Titles" localSheetId="1">'24-187-01-1 - 1.PP'!$132:$132</definedName>
    <definedName name="_xlnm._FilterDatabase" localSheetId="2" hidden="1">'24-187-01-2 - 1.NP'!$C$132:$K$169</definedName>
    <definedName name="_xlnm.Print_Area" localSheetId="2">'24-187-01-2 - 1.NP'!$C$4:$J$76,'24-187-01-2 - 1.NP'!$C$116:$J$169</definedName>
    <definedName name="_xlnm.Print_Titles" localSheetId="2">'24-187-01-2 - 1.NP'!$132:$132</definedName>
    <definedName name="_xlnm._FilterDatabase" localSheetId="3" hidden="1">'24-187-01-3 - 2.NP'!$C$134:$K$261</definedName>
    <definedName name="_xlnm.Print_Area" localSheetId="3">'24-187-01-3 - 2.NP'!$C$4:$J$76,'24-187-01-3 - 2.NP'!$C$118:$J$261</definedName>
    <definedName name="_xlnm.Print_Titles" localSheetId="3">'24-187-01-3 - 2.NP'!$134:$134</definedName>
    <definedName name="_xlnm._FilterDatabase" localSheetId="4" hidden="1">'24-187-01-4 - 3.NP'!$C$132:$K$168</definedName>
    <definedName name="_xlnm.Print_Area" localSheetId="4">'24-187-01-4 - 3.NP'!$C$4:$J$76,'24-187-01-4 - 3.NP'!$C$116:$J$168</definedName>
    <definedName name="_xlnm.Print_Titles" localSheetId="4">'24-187-01-4 - 3.NP'!$132:$132</definedName>
    <definedName name="_xlnm._FilterDatabase" localSheetId="5" hidden="1">'24-187-01-5 - 4.NP'!$C$135:$K$241</definedName>
    <definedName name="_xlnm.Print_Area" localSheetId="5">'24-187-01-5 - 4.NP'!$C$4:$J$76,'24-187-01-5 - 4.NP'!$C$119:$J$241</definedName>
    <definedName name="_xlnm.Print_Titles" localSheetId="5">'24-187-01-5 - 4.NP'!$135:$135</definedName>
    <definedName name="_xlnm._FilterDatabase" localSheetId="6" hidden="1">'24-187-02-1 - 3.NP'!$C$131:$K$276</definedName>
    <definedName name="_xlnm.Print_Area" localSheetId="6">'24-187-02-1 - 3.NP'!$C$4:$J$76,'24-187-02-1 - 3.NP'!$C$115:$J$276</definedName>
    <definedName name="_xlnm.Print_Titles" localSheetId="6">'24-187-02-1 - 3.NP'!$131:$131</definedName>
  </definedNames>
  <calcPr/>
</workbook>
</file>

<file path=xl/calcChain.xml><?xml version="1.0" encoding="utf-8"?>
<calcChain xmlns="http://schemas.openxmlformats.org/spreadsheetml/2006/main">
  <c i="7" l="1" r="J41"/>
  <c r="J40"/>
  <c i="1" r="AY103"/>
  <c i="7" r="J39"/>
  <c i="1" r="AX103"/>
  <c i="7"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8"/>
  <c r="F126"/>
  <c r="E124"/>
  <c r="J95"/>
  <c r="F93"/>
  <c r="E91"/>
  <c r="J28"/>
  <c r="E28"/>
  <c r="J96"/>
  <c r="J27"/>
  <c r="J22"/>
  <c r="E22"/>
  <c r="F96"/>
  <c r="J21"/>
  <c r="J19"/>
  <c r="E19"/>
  <c r="F95"/>
  <c r="J18"/>
  <c r="J16"/>
  <c r="J93"/>
  <c r="E7"/>
  <c r="E85"/>
  <c i="6" r="J41"/>
  <c r="J40"/>
  <c i="1" r="AY101"/>
  <c i="6" r="J39"/>
  <c i="1" r="AX101"/>
  <c i="6"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T233"/>
  <c r="R234"/>
  <c r="R233"/>
  <c r="P234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T138"/>
  <c r="T137"/>
  <c r="R139"/>
  <c r="R138"/>
  <c r="R137"/>
  <c r="P139"/>
  <c r="P138"/>
  <c r="P137"/>
  <c r="J132"/>
  <c r="F130"/>
  <c r="E128"/>
  <c r="J95"/>
  <c r="F93"/>
  <c r="E91"/>
  <c r="J28"/>
  <c r="E28"/>
  <c r="J133"/>
  <c r="J27"/>
  <c r="J22"/>
  <c r="E22"/>
  <c r="F96"/>
  <c r="J21"/>
  <c r="J19"/>
  <c r="E19"/>
  <c r="F95"/>
  <c r="J18"/>
  <c r="J16"/>
  <c r="J93"/>
  <c r="E7"/>
  <c r="E122"/>
  <c i="5" r="J41"/>
  <c r="J40"/>
  <c i="1" r="AY100"/>
  <c i="5" r="J39"/>
  <c i="1" r="AX100"/>
  <c i="5"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T135"/>
  <c r="T134"/>
  <c r="R136"/>
  <c r="R135"/>
  <c r="R134"/>
  <c r="P136"/>
  <c r="P135"/>
  <c r="P134"/>
  <c r="J129"/>
  <c r="F127"/>
  <c r="E125"/>
  <c r="J95"/>
  <c r="F93"/>
  <c r="E91"/>
  <c r="J28"/>
  <c r="E28"/>
  <c r="J130"/>
  <c r="J27"/>
  <c r="J22"/>
  <c r="E22"/>
  <c r="F96"/>
  <c r="J21"/>
  <c r="J19"/>
  <c r="E19"/>
  <c r="F95"/>
  <c r="J18"/>
  <c r="J16"/>
  <c r="J127"/>
  <c r="E7"/>
  <c r="E119"/>
  <c i="4" r="J41"/>
  <c r="J40"/>
  <c i="1" r="AY99"/>
  <c i="4" r="J39"/>
  <c i="1" r="AX99"/>
  <c i="4"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J131"/>
  <c r="F129"/>
  <c r="E127"/>
  <c r="J95"/>
  <c r="F93"/>
  <c r="E91"/>
  <c r="J28"/>
  <c r="E28"/>
  <c r="J96"/>
  <c r="J27"/>
  <c r="J22"/>
  <c r="E22"/>
  <c r="F96"/>
  <c r="J21"/>
  <c r="J19"/>
  <c r="E19"/>
  <c r="F131"/>
  <c r="J18"/>
  <c r="J16"/>
  <c r="J93"/>
  <c r="E7"/>
  <c r="E121"/>
  <c i="3" r="J41"/>
  <c r="J40"/>
  <c i="1" r="AY98"/>
  <c i="3" r="J39"/>
  <c i="1" r="AX98"/>
  <c i="3"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J129"/>
  <c r="F127"/>
  <c r="E125"/>
  <c r="J95"/>
  <c r="F93"/>
  <c r="E91"/>
  <c r="J28"/>
  <c r="E28"/>
  <c r="J96"/>
  <c r="J27"/>
  <c r="J22"/>
  <c r="E22"/>
  <c r="F96"/>
  <c r="J21"/>
  <c r="J19"/>
  <c r="E19"/>
  <c r="F129"/>
  <c r="J18"/>
  <c r="J16"/>
  <c r="J127"/>
  <c r="E7"/>
  <c r="E85"/>
  <c i="2" r="J41"/>
  <c r="J40"/>
  <c i="1" r="AY97"/>
  <c i="2" r="J39"/>
  <c i="1" r="AX97"/>
  <c i="2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29"/>
  <c r="F127"/>
  <c r="E125"/>
  <c r="J95"/>
  <c r="F93"/>
  <c r="E91"/>
  <c r="J28"/>
  <c r="E28"/>
  <c r="J130"/>
  <c r="J27"/>
  <c r="J22"/>
  <c r="E22"/>
  <c r="F130"/>
  <c r="J21"/>
  <c r="J19"/>
  <c r="E19"/>
  <c r="F95"/>
  <c r="J18"/>
  <c r="J16"/>
  <c r="J93"/>
  <c r="E7"/>
  <c r="E119"/>
  <c i="1" r="AS102"/>
  <c r="AS96"/>
  <c r="AS95"/>
  <c r="AS94"/>
  <c r="L90"/>
  <c r="AM90"/>
  <c r="AM89"/>
  <c r="L89"/>
  <c r="AM87"/>
  <c r="L87"/>
  <c r="L85"/>
  <c r="L84"/>
  <c i="2" r="BK183"/>
  <c r="BK136"/>
  <c r="BK205"/>
  <c r="J191"/>
  <c r="BK163"/>
  <c r="J224"/>
  <c r="BK207"/>
  <c r="J165"/>
  <c r="J147"/>
  <c r="J136"/>
  <c r="J153"/>
  <c r="BK218"/>
  <c r="J207"/>
  <c r="J171"/>
  <c r="BK157"/>
  <c i="3" r="J169"/>
  <c r="BK167"/>
  <c r="BK145"/>
  <c r="BK163"/>
  <c r="BK140"/>
  <c r="BK149"/>
  <c r="J167"/>
  <c r="BK165"/>
  <c i="4" r="J259"/>
  <c r="J202"/>
  <c r="BK180"/>
  <c r="BK256"/>
  <c r="J229"/>
  <c r="J211"/>
  <c r="J156"/>
  <c r="BK146"/>
  <c r="J239"/>
  <c r="J194"/>
  <c r="BK176"/>
  <c r="J260"/>
  <c r="J233"/>
  <c r="BK224"/>
  <c i="6" r="BK159"/>
  <c r="BK240"/>
  <c r="BK223"/>
  <c r="BK195"/>
  <c r="J229"/>
  <c r="BK207"/>
  <c r="BK187"/>
  <c r="BK171"/>
  <c r="J181"/>
  <c i="7" r="J197"/>
  <c r="J145"/>
  <c r="BK185"/>
  <c r="J147"/>
  <c r="BK270"/>
  <c r="J243"/>
  <c r="BK205"/>
  <c r="BK183"/>
  <c r="BK161"/>
  <c r="BK274"/>
  <c r="J251"/>
  <c r="J221"/>
  <c r="J193"/>
  <c r="J173"/>
  <c r="BK141"/>
  <c r="J259"/>
  <c r="J239"/>
  <c r="J223"/>
  <c r="J187"/>
  <c r="J171"/>
  <c r="BK153"/>
  <c i="2" r="BK173"/>
  <c r="BK225"/>
  <c r="J193"/>
  <c r="J167"/>
  <c r="J146"/>
  <c r="BK215"/>
  <c r="BK203"/>
  <c r="J183"/>
  <c r="BK138"/>
  <c r="BK171"/>
  <c r="J225"/>
  <c r="J221"/>
  <c r="BK201"/>
  <c r="BK165"/>
  <c r="BK147"/>
  <c i="3" r="J151"/>
  <c r="J158"/>
  <c r="BK168"/>
  <c r="BK156"/>
  <c r="BK169"/>
  <c r="J148"/>
  <c r="J140"/>
  <c i="4" r="J210"/>
  <c r="J184"/>
  <c r="BK255"/>
  <c r="BK235"/>
  <c r="J174"/>
  <c r="BK150"/>
  <c r="J257"/>
  <c r="BK188"/>
  <c r="BK160"/>
  <c r="J146"/>
  <c r="J235"/>
  <c r="BK223"/>
  <c r="J255"/>
  <c r="J224"/>
  <c r="J200"/>
  <c r="J178"/>
  <c r="J158"/>
  <c r="BK221"/>
  <c r="J150"/>
  <c i="5" r="J158"/>
  <c r="BK166"/>
  <c r="J154"/>
  <c r="J166"/>
  <c r="BK163"/>
  <c r="BK160"/>
  <c i="6" r="BK239"/>
  <c r="J219"/>
  <c r="J197"/>
  <c r="BK169"/>
  <c r="J149"/>
  <c r="J227"/>
  <c r="J207"/>
  <c r="BK155"/>
  <c r="BK143"/>
  <c r="BK237"/>
  <c r="BK153"/>
  <c r="J239"/>
  <c r="BK213"/>
  <c r="BK185"/>
  <c r="BK221"/>
  <c r="J199"/>
  <c r="BK181"/>
  <c r="J205"/>
  <c r="J163"/>
  <c r="BK139"/>
  <c i="7" r="BK251"/>
  <c r="BK225"/>
  <c r="J207"/>
  <c r="BK187"/>
  <c i="2" r="J201"/>
  <c r="J223"/>
  <c r="J199"/>
  <c r="BK177"/>
  <c r="BK151"/>
  <c r="J218"/>
  <c r="J205"/>
  <c r="BK185"/>
  <c r="BK161"/>
  <c r="BK191"/>
  <c r="J157"/>
  <c r="BK224"/>
  <c r="BK213"/>
  <c r="BK187"/>
  <c r="J181"/>
  <c r="BK149"/>
  <c i="3" r="J165"/>
  <c r="J150"/>
  <c r="J161"/>
  <c r="BK136"/>
  <c r="J145"/>
  <c r="BK151"/>
  <c r="J156"/>
  <c r="BK159"/>
  <c i="4" r="J250"/>
  <c r="BK192"/>
  <c r="BK166"/>
  <c r="J246"/>
  <c r="J221"/>
  <c r="J261"/>
  <c r="J219"/>
  <c r="BK184"/>
  <c r="BK164"/>
  <c r="BK152"/>
  <c r="J256"/>
  <c r="BK219"/>
  <c r="BK248"/>
  <c r="J223"/>
  <c r="J196"/>
  <c r="BK144"/>
  <c r="J252"/>
  <c r="J215"/>
  <c r="J198"/>
  <c r="J144"/>
  <c i="5" r="BK154"/>
  <c r="BK150"/>
  <c r="BK142"/>
  <c r="J150"/>
  <c r="BK144"/>
  <c i="6" r="BK231"/>
  <c r="J193"/>
  <c r="BK157"/>
  <c r="J143"/>
  <c r="J209"/>
  <c r="J177"/>
  <c r="BK145"/>
  <c r="BK215"/>
  <c r="BK199"/>
  <c r="J189"/>
  <c r="J185"/>
  <c r="BK179"/>
  <c r="BK173"/>
  <c r="J151"/>
  <c r="BK234"/>
  <c r="J203"/>
  <c r="BK211"/>
  <c r="J191"/>
  <c r="J175"/>
  <c r="BK175"/>
  <c r="J161"/>
  <c r="J153"/>
  <c i="7" r="J267"/>
  <c r="BK243"/>
  <c r="J217"/>
  <c r="BK177"/>
  <c r="J163"/>
  <c r="BK135"/>
  <c r="J274"/>
  <c r="BK249"/>
  <c r="J235"/>
  <c r="J225"/>
  <c r="J213"/>
  <c r="BK175"/>
  <c r="J151"/>
  <c r="BK199"/>
  <c r="BK163"/>
  <c r="BK151"/>
  <c r="BK271"/>
  <c r="BK255"/>
  <c r="J237"/>
  <c r="BK193"/>
  <c r="BK169"/>
  <c r="BK149"/>
  <c r="BK253"/>
  <c r="J161"/>
  <c r="J135"/>
  <c i="2" r="J161"/>
  <c r="J209"/>
  <c r="BK195"/>
  <c r="J175"/>
  <c r="J149"/>
  <c r="J213"/>
  <c r="BK199"/>
  <c r="J173"/>
  <c r="BK159"/>
  <c r="BK142"/>
  <c r="J187"/>
  <c r="J138"/>
  <c r="J215"/>
  <c r="J189"/>
  <c r="BK175"/>
  <c r="BK146"/>
  <c i="3" r="BK161"/>
  <c r="BK148"/>
  <c r="BK143"/>
  <c r="BK150"/>
  <c r="J136"/>
  <c r="BK141"/>
  <c r="J155"/>
  <c r="BK155"/>
  <c i="4" r="BK204"/>
  <c r="J182"/>
  <c r="J162"/>
  <c r="J241"/>
  <c r="J217"/>
  <c r="BK170"/>
  <c r="J148"/>
  <c r="J248"/>
  <c r="J186"/>
  <c r="J166"/>
  <c r="BK148"/>
  <c r="BK257"/>
  <c r="J140"/>
  <c r="BK241"/>
  <c r="BK227"/>
  <c r="BK211"/>
  <c r="J188"/>
  <c r="J138"/>
  <c r="BK243"/>
  <c r="BK229"/>
  <c r="J206"/>
  <c i="5" r="J168"/>
  <c r="J140"/>
  <c r="J163"/>
  <c r="BK140"/>
  <c r="BK146"/>
  <c r="J167"/>
  <c r="BK136"/>
  <c i="6" r="J223"/>
  <c r="J201"/>
  <c r="J167"/>
  <c r="J145"/>
  <c r="J215"/>
  <c r="J187"/>
  <c r="J147"/>
  <c r="J238"/>
  <c r="J139"/>
  <c r="J221"/>
  <c r="BK177"/>
  <c r="J225"/>
  <c r="BK205"/>
  <c r="BK183"/>
  <c r="BK167"/>
  <c r="J171"/>
  <c i="7" r="BK272"/>
  <c r="J261"/>
  <c r="J229"/>
  <c r="BK211"/>
  <c r="BK191"/>
  <c r="BK167"/>
  <c r="J139"/>
  <c r="J265"/>
  <c r="J245"/>
  <c r="BK233"/>
  <c r="BK219"/>
  <c r="J165"/>
  <c r="J149"/>
  <c r="BK195"/>
  <c r="BK179"/>
  <c r="J153"/>
  <c r="J272"/>
  <c r="BK257"/>
  <c r="J233"/>
  <c r="J211"/>
  <c r="J189"/>
  <c r="J167"/>
  <c r="J275"/>
  <c r="J241"/>
  <c r="J203"/>
  <c r="J185"/>
  <c r="BK145"/>
  <c r="BK265"/>
  <c r="J249"/>
  <c r="BK231"/>
  <c r="BK209"/>
  <c r="J177"/>
  <c r="J159"/>
  <c i="2" r="BK167"/>
  <c r="J142"/>
  <c r="J203"/>
  <c r="J179"/>
  <c r="J155"/>
  <c r="BK221"/>
  <c r="J195"/>
  <c r="J169"/>
  <c r="BK153"/>
  <c r="BK140"/>
  <c r="J159"/>
  <c r="BK223"/>
  <c r="BK209"/>
  <c r="J185"/>
  <c r="BK179"/>
  <c r="J151"/>
  <c i="3" r="BK158"/>
  <c r="J168"/>
  <c r="BK152"/>
  <c r="J154"/>
  <c r="J159"/>
  <c r="BK146"/>
  <c r="J149"/>
  <c r="J143"/>
  <c i="4" r="BK252"/>
  <c r="BK200"/>
  <c r="BK178"/>
  <c r="BK239"/>
  <c r="J213"/>
  <c r="BK162"/>
  <c r="BK138"/>
  <c r="BK202"/>
  <c r="J170"/>
  <c r="J154"/>
  <c r="BK246"/>
  <c r="J227"/>
  <c r="BK237"/>
  <c r="J180"/>
  <c r="J164"/>
  <c r="J237"/>
  <c r="BK210"/>
  <c r="BK186"/>
  <c r="BK140"/>
  <c i="5" r="J136"/>
  <c r="J160"/>
  <c r="BK148"/>
  <c r="BK158"/>
  <c r="J144"/>
  <c r="J142"/>
  <c r="BK152"/>
  <c i="6" r="J237"/>
  <c r="BK209"/>
  <c r="J183"/>
  <c r="J159"/>
  <c r="BK229"/>
  <c r="J217"/>
  <c r="BK163"/>
  <c r="J157"/>
  <c r="BK149"/>
  <c r="J240"/>
  <c r="J165"/>
  <c r="J231"/>
  <c r="BK197"/>
  <c r="J234"/>
  <c r="J213"/>
  <c r="J195"/>
  <c r="J179"/>
  <c r="BK193"/>
  <c r="BK165"/>
  <c r="BK147"/>
  <c i="7" r="J263"/>
  <c r="BK239"/>
  <c r="BK201"/>
  <c r="BK171"/>
  <c r="BK147"/>
  <c r="BK275"/>
  <c r="J253"/>
  <c r="BK237"/>
  <c r="BK223"/>
  <c r="BK215"/>
  <c r="J201"/>
  <c r="BK159"/>
  <c r="J191"/>
  <c r="BK173"/>
  <c r="BK139"/>
  <c r="J270"/>
  <c r="BK247"/>
  <c r="BK221"/>
  <c r="J199"/>
  <c r="BK181"/>
  <c r="BK143"/>
  <c r="BK273"/>
  <c r="J231"/>
  <c r="J205"/>
  <c r="BK165"/>
  <c r="BK267"/>
  <c r="J255"/>
  <c r="BK229"/>
  <c r="BK207"/>
  <c r="J175"/>
  <c r="J141"/>
  <c i="2" r="BK197"/>
  <c r="J222"/>
  <c r="J197"/>
  <c r="BK169"/>
  <c r="J140"/>
  <c r="BK211"/>
  <c r="BK189"/>
  <c r="J163"/>
  <c r="BK144"/>
  <c r="BK193"/>
  <c r="BK155"/>
  <c r="BK222"/>
  <c r="J211"/>
  <c r="BK181"/>
  <c r="J177"/>
  <c r="J144"/>
  <c i="3" r="BK154"/>
  <c r="J163"/>
  <c r="J137"/>
  <c r="J146"/>
  <c r="J152"/>
  <c r="BK137"/>
  <c r="J141"/>
  <c i="4" r="J231"/>
  <c r="J190"/>
  <c r="J168"/>
  <c r="BK250"/>
  <c r="BK225"/>
  <c r="BK172"/>
  <c r="BK258"/>
  <c r="BK215"/>
  <c r="BK182"/>
  <c r="BK158"/>
  <c r="J258"/>
  <c r="BK217"/>
  <c r="BK213"/>
  <c r="BK206"/>
  <c r="J204"/>
  <c r="BK198"/>
  <c r="BK196"/>
  <c r="BK194"/>
  <c r="J192"/>
  <c r="BK190"/>
  <c r="J176"/>
  <c r="J172"/>
  <c r="J160"/>
  <c r="BK154"/>
  <c r="J152"/>
  <c r="BK261"/>
  <c r="BK260"/>
  <c r="BK259"/>
  <c r="J243"/>
  <c r="BK231"/>
  <c r="J225"/>
  <c r="BK208"/>
  <c r="BK174"/>
  <c r="BK156"/>
  <c r="BK233"/>
  <c r="J208"/>
  <c r="BK168"/>
  <c i="5" r="J148"/>
  <c r="BK167"/>
  <c r="BK156"/>
  <c r="J146"/>
  <c r="J152"/>
  <c r="BK168"/>
  <c r="J156"/>
  <c i="6" r="BK238"/>
  <c r="J211"/>
  <c r="BK189"/>
  <c r="BK161"/>
  <c r="BK225"/>
  <c r="BK201"/>
  <c r="BK151"/>
  <c r="J241"/>
  <c r="BK227"/>
  <c r="BK241"/>
  <c r="BK219"/>
  <c r="BK191"/>
  <c r="BK217"/>
  <c r="BK203"/>
  <c r="J169"/>
  <c r="J173"/>
  <c r="J155"/>
  <c i="7" r="J271"/>
  <c r="J247"/>
  <c r="J219"/>
  <c r="BK203"/>
  <c r="J183"/>
  <c r="BK155"/>
  <c r="BK276"/>
  <c r="BK259"/>
  <c r="BK241"/>
  <c r="J227"/>
  <c r="BK217"/>
  <c r="J209"/>
  <c r="J155"/>
  <c r="J276"/>
  <c r="BK189"/>
  <c r="J157"/>
  <c r="J143"/>
  <c r="BK261"/>
  <c r="BK245"/>
  <c r="BK213"/>
  <c r="J195"/>
  <c r="BK157"/>
  <c r="J137"/>
  <c r="J257"/>
  <c r="BK227"/>
  <c r="BK197"/>
  <c r="J179"/>
  <c r="J273"/>
  <c r="BK263"/>
  <c r="BK235"/>
  <c r="J215"/>
  <c r="J181"/>
  <c r="J169"/>
  <c r="BK137"/>
  <c i="2" l="1" r="P135"/>
  <c r="T148"/>
  <c r="P162"/>
  <c r="T162"/>
  <c r="P204"/>
  <c r="T210"/>
  <c r="R220"/>
  <c i="3" r="BK135"/>
  <c r="J135"/>
  <c r="J102"/>
  <c r="R139"/>
  <c r="R153"/>
  <c r="R157"/>
  <c r="T166"/>
  <c i="4" r="BK143"/>
  <c r="J143"/>
  <c r="J104"/>
  <c r="R155"/>
  <c r="BK167"/>
  <c r="J167"/>
  <c r="J106"/>
  <c r="R167"/>
  <c r="BK228"/>
  <c r="J228"/>
  <c r="J108"/>
  <c r="R234"/>
  <c r="BK254"/>
  <c r="J254"/>
  <c r="J111"/>
  <c i="5" r="R145"/>
  <c r="BK157"/>
  <c r="J157"/>
  <c r="J107"/>
  <c i="6" r="R142"/>
  <c r="P162"/>
  <c r="R168"/>
  <c r="T168"/>
  <c r="BK216"/>
  <c r="J216"/>
  <c r="J108"/>
  <c r="P222"/>
  <c r="R228"/>
  <c i="7" r="BK158"/>
  <c r="J158"/>
  <c r="J104"/>
  <c r="T158"/>
  <c i="2" r="R135"/>
  <c r="R174"/>
  <c r="BK210"/>
  <c r="J210"/>
  <c r="J107"/>
  <c r="BK220"/>
  <c r="J220"/>
  <c r="J109"/>
  <c i="3" r="P135"/>
  <c r="P134"/>
  <c r="P147"/>
  <c r="T153"/>
  <c r="P160"/>
  <c r="R166"/>
  <c i="4" r="T137"/>
  <c r="T136"/>
  <c r="BK155"/>
  <c r="J155"/>
  <c r="J105"/>
  <c r="BK183"/>
  <c r="J183"/>
  <c r="J107"/>
  <c r="BK234"/>
  <c r="J234"/>
  <c r="J109"/>
  <c r="R245"/>
  <c i="5" r="BK139"/>
  <c r="J139"/>
  <c r="J104"/>
  <c r="P145"/>
  <c r="T151"/>
  <c r="T165"/>
  <c i="7" r="T134"/>
  <c r="P186"/>
  <c i="2" r="BK135"/>
  <c r="R148"/>
  <c r="BK162"/>
  <c r="J162"/>
  <c r="J104"/>
  <c r="R162"/>
  <c r="BK204"/>
  <c r="J204"/>
  <c r="J106"/>
  <c r="R210"/>
  <c i="3" r="P139"/>
  <c r="R147"/>
  <c r="BK160"/>
  <c r="J160"/>
  <c r="J108"/>
  <c r="P166"/>
  <c i="4" r="R143"/>
  <c r="R183"/>
  <c r="T228"/>
  <c r="BK245"/>
  <c r="J245"/>
  <c r="J110"/>
  <c r="P254"/>
  <c i="5" r="R139"/>
  <c r="T145"/>
  <c r="P157"/>
  <c r="BK165"/>
  <c r="J165"/>
  <c r="J109"/>
  <c i="6" r="T142"/>
  <c r="T162"/>
  <c r="P180"/>
  <c r="R216"/>
  <c r="T222"/>
  <c r="P236"/>
  <c i="7" r="BK144"/>
  <c r="J144"/>
  <c r="J103"/>
  <c r="P158"/>
  <c r="R158"/>
  <c r="P252"/>
  <c i="2" r="T135"/>
  <c r="T174"/>
  <c r="P210"/>
  <c i="3" r="R135"/>
  <c r="R134"/>
  <c r="BK147"/>
  <c r="J147"/>
  <c r="J105"/>
  <c r="P153"/>
  <c r="T157"/>
  <c r="BK166"/>
  <c r="J166"/>
  <c r="J109"/>
  <c i="4" r="R137"/>
  <c r="R136"/>
  <c r="P155"/>
  <c r="T183"/>
  <c r="P234"/>
  <c r="T245"/>
  <c i="5" r="T139"/>
  <c r="T138"/>
  <c r="T133"/>
  <c r="P151"/>
  <c r="T157"/>
  <c r="P165"/>
  <c i="6" r="P142"/>
  <c r="P168"/>
  <c r="R180"/>
  <c r="T216"/>
  <c r="BK228"/>
  <c r="J228"/>
  <c r="J110"/>
  <c r="T236"/>
  <c i="7" r="BK134"/>
  <c r="R144"/>
  <c r="BK186"/>
  <c r="J186"/>
  <c r="J105"/>
  <c r="BK252"/>
  <c r="J252"/>
  <c r="J106"/>
  <c r="BK258"/>
  <c r="J258"/>
  <c r="J107"/>
  <c r="T258"/>
  <c i="2" r="P148"/>
  <c r="P174"/>
  <c r="R204"/>
  <c r="T220"/>
  <c i="3" r="T135"/>
  <c r="T134"/>
  <c r="T139"/>
  <c r="BK153"/>
  <c r="J153"/>
  <c r="J106"/>
  <c r="P157"/>
  <c r="T160"/>
  <c i="4" r="P137"/>
  <c r="P136"/>
  <c r="T143"/>
  <c r="P183"/>
  <c r="R228"/>
  <c r="P245"/>
  <c r="R254"/>
  <c i="5" r="P139"/>
  <c r="P138"/>
  <c r="P133"/>
  <c i="1" r="AU100"/>
  <c i="5" r="BK151"/>
  <c r="J151"/>
  <c r="J106"/>
  <c r="R157"/>
  <c i="6" r="BK142"/>
  <c r="J142"/>
  <c r="J104"/>
  <c r="BK168"/>
  <c r="J168"/>
  <c r="J106"/>
  <c r="T180"/>
  <c r="BK222"/>
  <c r="J222"/>
  <c r="J109"/>
  <c r="P228"/>
  <c r="R236"/>
  <c i="7" r="R134"/>
  <c r="T144"/>
  <c r="R186"/>
  <c r="T252"/>
  <c r="P269"/>
  <c i="2" r="BK148"/>
  <c r="J148"/>
  <c r="J103"/>
  <c r="BK174"/>
  <c r="J174"/>
  <c r="J105"/>
  <c r="T204"/>
  <c r="P220"/>
  <c i="3" r="BK139"/>
  <c r="BK138"/>
  <c r="T147"/>
  <c r="BK157"/>
  <c r="J157"/>
  <c r="J107"/>
  <c r="R160"/>
  <c i="4" r="BK137"/>
  <c r="BK136"/>
  <c r="J136"/>
  <c r="J101"/>
  <c r="P143"/>
  <c r="T155"/>
  <c r="P167"/>
  <c r="T167"/>
  <c r="P228"/>
  <c r="T234"/>
  <c r="T254"/>
  <c i="5" r="BK145"/>
  <c r="J145"/>
  <c r="J105"/>
  <c r="R151"/>
  <c r="R165"/>
  <c i="6" r="BK162"/>
  <c r="J162"/>
  <c r="J105"/>
  <c r="R162"/>
  <c r="BK180"/>
  <c r="J180"/>
  <c r="J107"/>
  <c r="P216"/>
  <c r="R222"/>
  <c r="T228"/>
  <c r="BK236"/>
  <c r="J236"/>
  <c r="J112"/>
  <c i="7" r="P134"/>
  <c r="P144"/>
  <c r="T186"/>
  <c r="R252"/>
  <c r="P258"/>
  <c r="R258"/>
  <c r="BK269"/>
  <c r="J269"/>
  <c r="J108"/>
  <c r="R269"/>
  <c r="T269"/>
  <c i="6" r="BK138"/>
  <c r="J138"/>
  <c r="J102"/>
  <c i="5" r="BK135"/>
  <c r="BK134"/>
  <c i="6" r="BK233"/>
  <c r="J233"/>
  <c r="J111"/>
  <c i="2" r="BK217"/>
  <c r="J217"/>
  <c r="J108"/>
  <c i="5" r="BK162"/>
  <c r="J162"/>
  <c r="J108"/>
  <c i="7" r="F38"/>
  <c i="1" r="BA103"/>
  <c r="BA102"/>
  <c r="AW102"/>
  <c i="7" r="J38"/>
  <c i="1" r="AW103"/>
  <c i="7" r="F40"/>
  <c i="1" r="BC103"/>
  <c r="BC102"/>
  <c r="AY102"/>
  <c i="7" r="F41"/>
  <c i="1" r="BD103"/>
  <c r="BD102"/>
  <c i="7" r="F39"/>
  <c i="1" r="BB103"/>
  <c r="BB102"/>
  <c r="AX102"/>
  <c i="7" r="J126"/>
  <c r="BE157"/>
  <c r="BE165"/>
  <c r="BE173"/>
  <c r="BE193"/>
  <c r="BE203"/>
  <c r="BE213"/>
  <c r="BE217"/>
  <c r="BE227"/>
  <c r="BE233"/>
  <c r="E118"/>
  <c r="BE139"/>
  <c r="BE143"/>
  <c r="BE153"/>
  <c r="BE155"/>
  <c r="BE163"/>
  <c r="BE177"/>
  <c r="BE195"/>
  <c r="BE199"/>
  <c r="BE215"/>
  <c r="BE225"/>
  <c r="BE229"/>
  <c r="BE237"/>
  <c r="BE239"/>
  <c r="BE249"/>
  <c r="BE261"/>
  <c r="BE265"/>
  <c r="BE267"/>
  <c r="BE270"/>
  <c r="J129"/>
  <c r="BE159"/>
  <c r="BE179"/>
  <c r="BE185"/>
  <c r="BE191"/>
  <c r="BE197"/>
  <c r="BE219"/>
  <c r="BE223"/>
  <c r="BE231"/>
  <c r="BE235"/>
  <c r="BE241"/>
  <c r="BE251"/>
  <c r="BE253"/>
  <c r="F128"/>
  <c r="BE135"/>
  <c r="BE137"/>
  <c r="BE145"/>
  <c r="BE149"/>
  <c r="BE161"/>
  <c r="BE167"/>
  <c r="BE171"/>
  <c r="BE181"/>
  <c r="BE183"/>
  <c r="BE187"/>
  <c r="BE201"/>
  <c r="BE275"/>
  <c r="BE276"/>
  <c i="6" r="BK141"/>
  <c r="J141"/>
  <c r="J103"/>
  <c i="7" r="F129"/>
  <c r="BE141"/>
  <c r="BE147"/>
  <c r="BE207"/>
  <c r="BE211"/>
  <c r="BE221"/>
  <c r="BE243"/>
  <c r="BE247"/>
  <c r="BE257"/>
  <c r="BE263"/>
  <c r="BE151"/>
  <c r="BE169"/>
  <c r="BE175"/>
  <c r="BE189"/>
  <c r="BE205"/>
  <c r="BE209"/>
  <c r="BE245"/>
  <c r="BE255"/>
  <c r="BE259"/>
  <c r="BE271"/>
  <c r="BE272"/>
  <c r="BE273"/>
  <c r="BE274"/>
  <c i="6" r="J38"/>
  <c i="1" r="AW101"/>
  <c i="6" r="F40"/>
  <c i="1" r="BC101"/>
  <c i="6" r="F41"/>
  <c i="1" r="BD101"/>
  <c i="6" r="F38"/>
  <c i="1" r="BA101"/>
  <c i="6" r="F39"/>
  <c i="1" r="BB101"/>
  <c i="5" r="J134"/>
  <c r="J101"/>
  <c r="J135"/>
  <c r="J102"/>
  <c i="6" r="J96"/>
  <c r="J130"/>
  <c r="F133"/>
  <c r="BE139"/>
  <c r="BE145"/>
  <c r="BE147"/>
  <c r="BE165"/>
  <c r="BE169"/>
  <c r="BE185"/>
  <c r="BE209"/>
  <c r="BE219"/>
  <c r="BE223"/>
  <c r="BE237"/>
  <c r="BE175"/>
  <c r="BE179"/>
  <c r="BE183"/>
  <c r="BE189"/>
  <c r="BE205"/>
  <c r="BE211"/>
  <c r="BE215"/>
  <c r="E85"/>
  <c r="F132"/>
  <c r="BE143"/>
  <c r="BE149"/>
  <c r="BE155"/>
  <c r="BE157"/>
  <c r="BE161"/>
  <c r="BE163"/>
  <c r="BE171"/>
  <c r="BE177"/>
  <c r="BE187"/>
  <c r="BE193"/>
  <c r="BE195"/>
  <c r="BE197"/>
  <c r="BE221"/>
  <c r="BE229"/>
  <c r="BE234"/>
  <c r="BE239"/>
  <c r="BE241"/>
  <c r="BE153"/>
  <c r="BE167"/>
  <c r="BE199"/>
  <c r="BE227"/>
  <c r="BE231"/>
  <c r="BE151"/>
  <c r="BE159"/>
  <c r="BE173"/>
  <c r="BE181"/>
  <c r="BE191"/>
  <c r="BE201"/>
  <c r="BE203"/>
  <c r="BE207"/>
  <c r="BE213"/>
  <c r="BE217"/>
  <c r="BE225"/>
  <c r="BE238"/>
  <c r="BE240"/>
  <c i="5" r="J38"/>
  <c i="1" r="AW100"/>
  <c i="5" r="F41"/>
  <c i="1" r="BD100"/>
  <c i="5" r="F38"/>
  <c i="1" r="BA100"/>
  <c i="5" r="F39"/>
  <c i="1" r="BB100"/>
  <c i="5" r="F40"/>
  <c i="1" r="BC100"/>
  <c i="5" r="J93"/>
  <c r="F129"/>
  <c r="BE140"/>
  <c r="BE148"/>
  <c r="BE166"/>
  <c i="4" r="J137"/>
  <c r="J102"/>
  <c i="5" r="E85"/>
  <c r="J96"/>
  <c r="BE158"/>
  <c i="4" r="BK142"/>
  <c r="J142"/>
  <c r="J103"/>
  <c i="5" r="BE142"/>
  <c r="BE154"/>
  <c r="BE167"/>
  <c r="F130"/>
  <c r="BE144"/>
  <c r="BE152"/>
  <c r="BE160"/>
  <c r="BE168"/>
  <c r="BE136"/>
  <c r="BE146"/>
  <c r="BE150"/>
  <c r="BE156"/>
  <c r="BE163"/>
  <c i="4" r="F38"/>
  <c i="1" r="BA99"/>
  <c i="4" r="F40"/>
  <c i="1" r="BC99"/>
  <c i="4" r="F41"/>
  <c i="1" r="BD99"/>
  <c i="4" r="F39"/>
  <c i="1" r="BB99"/>
  <c i="4" r="J38"/>
  <c i="1" r="AW99"/>
  <c i="3" r="J138"/>
  <c r="J103"/>
  <c i="4" r="E85"/>
  <c r="J129"/>
  <c r="J132"/>
  <c r="BE138"/>
  <c r="BE146"/>
  <c r="BE148"/>
  <c r="BE160"/>
  <c r="BE164"/>
  <c r="BE166"/>
  <c r="BE190"/>
  <c r="BE192"/>
  <c r="BE196"/>
  <c r="BE204"/>
  <c r="BE219"/>
  <c r="BE231"/>
  <c r="BE235"/>
  <c r="BE239"/>
  <c r="BE241"/>
  <c r="BE256"/>
  <c i="3" r="J139"/>
  <c r="J104"/>
  <c i="4" r="F132"/>
  <c r="BE172"/>
  <c r="BE182"/>
  <c r="BE186"/>
  <c r="BE194"/>
  <c r="BE198"/>
  <c r="BE210"/>
  <c r="BE229"/>
  <c r="BE233"/>
  <c r="BE252"/>
  <c r="BE257"/>
  <c r="F95"/>
  <c r="BE170"/>
  <c r="BE178"/>
  <c r="BE184"/>
  <c r="BE202"/>
  <c r="BE211"/>
  <c r="BE215"/>
  <c r="BE221"/>
  <c r="BE250"/>
  <c r="BE150"/>
  <c r="BE162"/>
  <c r="BE168"/>
  <c r="BE174"/>
  <c r="BE180"/>
  <c r="BE200"/>
  <c r="BE208"/>
  <c r="BE213"/>
  <c r="BE217"/>
  <c r="BE225"/>
  <c r="BE227"/>
  <c r="BE259"/>
  <c r="BE260"/>
  <c r="BE261"/>
  <c r="BE140"/>
  <c r="BE144"/>
  <c r="BE152"/>
  <c r="BE154"/>
  <c r="BE224"/>
  <c r="BE237"/>
  <c r="BE243"/>
  <c r="BE248"/>
  <c r="BE156"/>
  <c r="BE158"/>
  <c r="BE176"/>
  <c r="BE188"/>
  <c r="BE206"/>
  <c r="BE223"/>
  <c r="BE246"/>
  <c r="BE255"/>
  <c r="BE258"/>
  <c i="3" r="F40"/>
  <c i="1" r="BC98"/>
  <c i="3" r="J38"/>
  <c i="1" r="AW98"/>
  <c i="3" r="F39"/>
  <c i="1" r="BB98"/>
  <c i="3" r="F38"/>
  <c i="1" r="BA98"/>
  <c i="3" r="F41"/>
  <c i="1" r="BD98"/>
  <c i="3" r="J93"/>
  <c r="F130"/>
  <c r="J130"/>
  <c r="BE140"/>
  <c r="BE154"/>
  <c r="BE168"/>
  <c r="BE169"/>
  <c i="2" r="J135"/>
  <c r="J102"/>
  <c i="3" r="F95"/>
  <c r="BE136"/>
  <c r="BE143"/>
  <c r="BE145"/>
  <c r="BE148"/>
  <c r="BE150"/>
  <c r="BE155"/>
  <c r="E119"/>
  <c r="BE137"/>
  <c r="BE149"/>
  <c r="BE151"/>
  <c r="BE158"/>
  <c r="BE161"/>
  <c r="BE167"/>
  <c r="BE141"/>
  <c r="BE146"/>
  <c r="BE156"/>
  <c r="BE165"/>
  <c r="BE152"/>
  <c r="BE159"/>
  <c r="BE163"/>
  <c i="2" r="F38"/>
  <c i="1" r="BA97"/>
  <c r="BA96"/>
  <c r="AW96"/>
  <c i="2" r="F39"/>
  <c i="1" r="BB97"/>
  <c r="BB96"/>
  <c r="AX96"/>
  <c i="2" r="F40"/>
  <c i="1" r="BC97"/>
  <c r="BC96"/>
  <c r="AY96"/>
  <c i="2" r="J38"/>
  <c i="1" r="AW97"/>
  <c i="2" r="F41"/>
  <c i="1" r="BD97"/>
  <c r="BD96"/>
  <c r="BD95"/>
  <c r="BD94"/>
  <c r="W33"/>
  <c i="2" r="BE136"/>
  <c r="BE155"/>
  <c r="BE163"/>
  <c r="BE165"/>
  <c r="BE169"/>
  <c r="BE177"/>
  <c r="BE179"/>
  <c r="BE183"/>
  <c r="BE189"/>
  <c r="BE203"/>
  <c r="BE211"/>
  <c r="BE213"/>
  <c r="BE218"/>
  <c r="BE221"/>
  <c r="BE224"/>
  <c r="BE225"/>
  <c r="F96"/>
  <c r="BE140"/>
  <c r="BE167"/>
  <c r="BE195"/>
  <c r="E85"/>
  <c r="J127"/>
  <c r="BE146"/>
  <c r="BE151"/>
  <c r="BE171"/>
  <c r="BE191"/>
  <c r="BE197"/>
  <c r="BE205"/>
  <c r="BE222"/>
  <c r="BE223"/>
  <c r="J96"/>
  <c r="F129"/>
  <c r="BE138"/>
  <c r="BE144"/>
  <c r="BE147"/>
  <c r="BE153"/>
  <c r="BE161"/>
  <c r="BE173"/>
  <c r="BE199"/>
  <c r="BE201"/>
  <c r="BE207"/>
  <c r="BE209"/>
  <c r="BE215"/>
  <c r="BE142"/>
  <c r="BE149"/>
  <c r="BE157"/>
  <c r="BE159"/>
  <c r="BE175"/>
  <c r="BE181"/>
  <c r="BE185"/>
  <c r="BE187"/>
  <c r="BE193"/>
  <c i="7" l="1" r="P133"/>
  <c r="P132"/>
  <c i="1" r="AU103"/>
  <c r="AU102"/>
  <c i="5" r="R138"/>
  <c r="R133"/>
  <c i="2" r="R134"/>
  <c r="R133"/>
  <c r="T134"/>
  <c r="T133"/>
  <c i="6" r="T141"/>
  <c r="T136"/>
  <c i="4" r="R142"/>
  <c r="R135"/>
  <c r="T142"/>
  <c r="T135"/>
  <c i="6" r="P141"/>
  <c r="P136"/>
  <c i="1" r="AU101"/>
  <c i="3" r="P138"/>
  <c r="P133"/>
  <c i="1" r="AU98"/>
  <c i="2" r="BK134"/>
  <c r="BK133"/>
  <c r="J133"/>
  <c r="J34"/>
  <c i="1" r="AG97"/>
  <c i="3" r="R138"/>
  <c r="R133"/>
  <c i="4" r="P142"/>
  <c r="P135"/>
  <c i="1" r="AU99"/>
  <c i="3" r="T138"/>
  <c r="T133"/>
  <c i="7" r="BK133"/>
  <c r="J133"/>
  <c r="J101"/>
  <c r="T133"/>
  <c r="T132"/>
  <c r="R133"/>
  <c r="R132"/>
  <c i="6" r="R141"/>
  <c r="R136"/>
  <c i="2" r="P134"/>
  <c r="P133"/>
  <c i="1" r="AU97"/>
  <c i="5" r="BK138"/>
  <c r="J138"/>
  <c r="J103"/>
  <c i="7" r="J134"/>
  <c r="J102"/>
  <c i="3" r="BK134"/>
  <c r="J134"/>
  <c r="J101"/>
  <c i="6" r="BK137"/>
  <c r="J137"/>
  <c r="J101"/>
  <c i="7" r="F37"/>
  <c i="1" r="AZ103"/>
  <c r="AZ102"/>
  <c r="AV102"/>
  <c r="AT102"/>
  <c i="7" r="J37"/>
  <c i="1" r="AV103"/>
  <c r="AT103"/>
  <c i="6" r="J37"/>
  <c i="1" r="AV101"/>
  <c r="AT101"/>
  <c i="6" r="F37"/>
  <c i="1" r="AZ101"/>
  <c i="4" r="BK135"/>
  <c r="J135"/>
  <c r="J34"/>
  <c i="1" r="AG99"/>
  <c i="5" r="J37"/>
  <c i="1" r="AV100"/>
  <c r="AT100"/>
  <c i="5" r="F37"/>
  <c i="1" r="AZ100"/>
  <c i="4" r="J37"/>
  <c i="1" r="AV99"/>
  <c r="AT99"/>
  <c r="AN99"/>
  <c i="4" r="F37"/>
  <c i="1" r="AZ99"/>
  <c i="3" r="F37"/>
  <c i="1" r="AZ98"/>
  <c i="3" r="J37"/>
  <c i="1" r="AV98"/>
  <c r="AT98"/>
  <c r="BB95"/>
  <c r="BB94"/>
  <c r="W31"/>
  <c r="BA95"/>
  <c r="BA94"/>
  <c r="AW94"/>
  <c r="AK30"/>
  <c r="BC95"/>
  <c r="BC94"/>
  <c r="W32"/>
  <c i="2" r="F37"/>
  <c i="1" r="AZ97"/>
  <c i="2" r="J37"/>
  <c i="1" r="AV97"/>
  <c r="AT97"/>
  <c r="AN97"/>
  <c i="6" l="1" r="BK136"/>
  <c r="J136"/>
  <c r="J34"/>
  <c i="1" r="AG101"/>
  <c r="AN101"/>
  <c i="2" r="J100"/>
  <c i="5" r="BK133"/>
  <c r="J133"/>
  <c r="J34"/>
  <c i="1" r="AG100"/>
  <c r="AN100"/>
  <c i="7" r="BK132"/>
  <c r="J132"/>
  <c r="J34"/>
  <c i="1" r="AG103"/>
  <c r="AG102"/>
  <c r="AN102"/>
  <c i="3" r="BK133"/>
  <c r="J133"/>
  <c r="J100"/>
  <c i="2" r="J134"/>
  <c r="J101"/>
  <c i="1" r="AU96"/>
  <c r="AU95"/>
  <c r="AU94"/>
  <c i="6" r="J100"/>
  <c i="7" r="J43"/>
  <c i="6" r="J43"/>
  <c i="4" r="J100"/>
  <c i="5" r="J43"/>
  <c i="1" r="AZ96"/>
  <c r="AZ95"/>
  <c r="AV95"/>
  <c i="4" r="J43"/>
  <c i="1" r="AY94"/>
  <c r="AY95"/>
  <c r="AX94"/>
  <c r="AX95"/>
  <c r="W30"/>
  <c r="AW95"/>
  <c i="2" r="J43"/>
  <c i="3" l="1" r="J34"/>
  <c i="1" r="AG98"/>
  <c r="AN98"/>
  <c r="AN103"/>
  <c i="7" r="J100"/>
  <c i="5" r="J100"/>
  <c i="1" r="AT95"/>
  <c r="AV96"/>
  <c r="AT96"/>
  <c r="AZ94"/>
  <c r="AV94"/>
  <c r="AK29"/>
  <c r="W29"/>
  <c l="1" r="AT94"/>
  <c i="3" r="J43"/>
  <c i="1" r="AG96"/>
  <c r="AG95"/>
  <c r="AG94"/>
  <c r="AK26"/>
  <c r="AK35"/>
  <c l="1" r="AN94"/>
  <c r="AN95"/>
  <c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<sst xmlns="http://schemas.openxmlformats.org/spreadsheetml/2006/main">
  <si>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</si>
  <si>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</si>
  <si>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</si>
  <si>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</si>
  <si>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</si>
  <si>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{b199d1ff-78d9-49b3-a660-c78b7c74c9db}</t>
  </si>
  <si>
    <t>0,1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</si>
  <si>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</si>
  <si>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</si>
  <si>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</si>
  <si>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</si>
  <si>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</si>
  <si>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</si>
  <si>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</si>
  <si>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24-187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</si>
  <si>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</si>
  <si>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</si>
  <si>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Písek, a.s.</t>
  </si>
  <si>
    <t>KSO:</t>
  </si>
  <si>
    <t>CC-CZ:</t>
  </si>
  <si>
    <t>Místo:</t>
  </si>
  <si>
    <t>Areál Nemocnice Písek, a.s.</t>
  </si>
  <si>
    <t>Datum:</t>
  </si>
  <si>
    <t>16. 4. 2024</t>
  </si>
  <si>
    <t>Zadavatel:</t>
  </si>
  <si>
    <t>IČ:</t>
  </si>
  <si>
    <t>Nemocnice Písek, a.s., Karla Čapka 489, Písek</t>
  </si>
  <si>
    <t>DIČ:</t>
  </si>
  <si>
    <t>Uchazeč:</t>
  </si>
  <si>
    <t>Vyplň údaj</t>
  </si>
  <si>
    <t>Projektant:</t>
  </si>
  <si>
    <t>Ing. Čeněk Truchlík</t>
  </si>
  <si>
    <t>Zpracovatel:</t>
  </si>
  <si>
    <t>0,01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</si>
  <si>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</si>
  <si>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</si>
  <si>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</si>
  <si>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</si>
  <si>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</si>
  <si>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</si>
  <si>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</si>
  <si>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</si>
  <si>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</si>
  <si>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</si>
  <si>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</si>
  <si>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</si>
  <si>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</si>
  <si>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</si>
  <si>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</si>
  <si>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</si>
  <si>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</si>
  <si>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</si>
  <si>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</si>
  <si>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</si>
  <si>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</si>
  <si>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</si>
  <si>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</si>
  <si>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</si>
  <si>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</si>
  <si>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</si>
  <si>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</si>
  <si>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</si>
  <si>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</si>
  <si>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</si>
  <si>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</si>
  <si>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</si>
  <si>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</si>
  <si>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</si>
  <si>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</si>
  <si>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</si>
  <si>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</si>
  <si>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</si>
  <si>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</si>
  <si>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</si>
  <si>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</si>
  <si>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</si>
  <si>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</si>
  <si>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</si>
  <si>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</si>
  <si>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</si>
  <si>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</si>
  <si>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Stavební úpravy lůžkových jednotek interny v budově G - SO 01</t>
  </si>
  <si>
    <t>STA</t>
  </si>
  <si>
    <t>1</t>
  </si>
  <si>
    <t>{6a18ac2f-14d2-48c3-a8b7-e7873e67335f}</t>
  </si>
  <si>
    <t>2</t>
  </si>
  <si>
    <t>24-187-01</t>
  </si>
  <si>
    <t>1. Fáze</t>
  </si>
  <si>
    <t>Soupis</t>
  </si>
  <si>
    <t>{87e76f24-2f26-4335-8682-9cfdaae79071}</t>
  </si>
  <si>
    <t>/</t>
  </si>
  <si>
    <t>24-187-01-1</t>
  </si>
  <si>
    <t>1.PP</t>
  </si>
  <si>
    <t>3</t>
  </si>
  <si>
    <t>{5658c755-ba45-4d7d-975e-3fde108c142e}</t>
  </si>
  <si>
    <t>24-187-01-2</t>
  </si>
  <si>
    <t>1.NP</t>
  </si>
  <si>
    <t>{7ff5d4ca-018b-41e1-a9c2-43f3f476e1ec}</t>
  </si>
  <si>
    <t>24-187-01-3</t>
  </si>
  <si>
    <t>2.NP</t>
  </si>
  <si>
    <t>{a7a88dcd-eb08-48a2-8384-bf47c192ca95}</t>
  </si>
  <si>
    <t>24-187-01-4</t>
  </si>
  <si>
    <t>3.NP</t>
  </si>
  <si>
    <t>{d32f7004-d6d8-42b3-9a18-49df5c4bd699}</t>
  </si>
  <si>
    <t>24-187-01-5</t>
  </si>
  <si>
    <t>4.NP</t>
  </si>
  <si>
    <t>{39fe9774-f562-4ce5-a456-7f58cbc06bf9}</t>
  </si>
  <si>
    <t>24-187-02</t>
  </si>
  <si>
    <t>2. Fáze</t>
  </si>
  <si>
    <t>{d0a7948f-a555-4462-943c-569dd6ff1540}</t>
  </si>
  <si>
    <t>24-187-02-1</t>
  </si>
  <si>
    <t>{d1de6a2c-6bc8-45f2-9c12-0d20e166f1e3}</t>
  </si>
  <si>
    <t>KRYCÍ LIST SOUPISU PRACÍ</t>
  </si>
  <si>
    <t>Objekt:</t>
  </si>
  <si>
    <t>24-187 - Stavební úpravy lůžkových jednotek interny v budově G - SO 01</t>
  </si>
  <si>
    <t>Soupis:</t>
  </si>
  <si>
    <t>24-187-01 - 1. Fáze</t>
  </si>
  <si>
    <t>Úroveň 3:</t>
  </si>
  <si>
    <t>24-187-01-1 - 1.PP</t>
  </si>
  <si>
    <t>Areála Nemocnice Písek, a.s.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</si>
  <si>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</si>
  <si>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</si>
  <si>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</si>
  <si>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</si>
  <si>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</si>
  <si>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</si>
  <si>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</si>
  <si>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</si>
  <si>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</si>
  <si>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</si>
  <si>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</si>
  <si>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</si>
  <si>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 xml:space="preserve">    799 - Požární ucpávky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</si>
  <si>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</si>
  <si>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</si>
  <si>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</si>
  <si>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</si>
  <si>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</si>
  <si>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</si>
  <si>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</si>
  <si>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</si>
  <si>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</si>
  <si>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</si>
  <si>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</si>
  <si>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</si>
  <si>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</si>
  <si>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</si>
  <si>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</si>
  <si>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</si>
  <si>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</si>
  <si>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</si>
  <si>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</si>
  <si>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M</t>
  </si>
  <si>
    <t>713001001</t>
  </si>
  <si>
    <t>Izolace potrubí z pouzder z minerální vlny kašírovaná Al fólií se součinitelem vodivosti 0,038 W/mK tl. 40 mm, pro potrubí DN 25</t>
  </si>
  <si>
    <t>m</t>
  </si>
  <si>
    <t>32</t>
  </si>
  <si>
    <t>16</t>
  </si>
  <si>
    <t>265561681</t>
  </si>
  <si>
    <t>P</t>
  </si>
  <si>
    <t>Poznámka k položce:_x000d_
D.1.01.4b-105 Půdorys 1.PP - navrhovaný stav</t>
  </si>
  <si>
    <t>713001002</t>
  </si>
  <si>
    <t>Izolace potrubí z pouzder z minerální vlny kašírovaná Al fólií se součinitelem vodivosti 0,038 W/mK tl. 40 mm, pro potrubí DN 32</t>
  </si>
  <si>
    <t>-43514686</t>
  </si>
  <si>
    <t>K</t>
  </si>
  <si>
    <t>713909001</t>
  </si>
  <si>
    <t>Montáž izolace z potrubních pouzder z minerální vlny s Al fólií vč. Al pásky</t>
  </si>
  <si>
    <t>424047735</t>
  </si>
  <si>
    <t>4</t>
  </si>
  <si>
    <t>713984501</t>
  </si>
  <si>
    <t>Tepelná izolace armatur DN 25</t>
  </si>
  <si>
    <t>kus</t>
  </si>
  <si>
    <t>1713021066</t>
  </si>
  <si>
    <t>5</t>
  </si>
  <si>
    <t>713984502</t>
  </si>
  <si>
    <t>Tepelná izolace armatur DN 32</t>
  </si>
  <si>
    <t>1497321843</t>
  </si>
  <si>
    <t>6</t>
  </si>
  <si>
    <t>713999201</t>
  </si>
  <si>
    <t>Oprava izolace po napojení na stávající rozvody</t>
  </si>
  <si>
    <t>524825957</t>
  </si>
  <si>
    <t>7</t>
  </si>
  <si>
    <t>998713201</t>
  </si>
  <si>
    <t>Přesun hmot procentní pro izolace tepelné v objektech v do 6 m</t>
  </si>
  <si>
    <t>%</t>
  </si>
  <si>
    <t>-1494006641</t>
  </si>
  <si>
    <t>732</t>
  </si>
  <si>
    <t>Ústřední vytápění - strojovny</t>
  </si>
  <si>
    <t>8</t>
  </si>
  <si>
    <t>732001001</t>
  </si>
  <si>
    <t>Tlakově nezávislá předávací stanice s automatickým dopouštěním z primárních rozvodů o výkonu 32 kW vč. měření tepla a izolace</t>
  </si>
  <si>
    <t>-1451457185</t>
  </si>
  <si>
    <t>9</t>
  </si>
  <si>
    <t>731403201</t>
  </si>
  <si>
    <t>Oběhové čerpadlo s plynulou regulací otáček Q=1,0 m3/h, H=20 kPa, DN 25, 1x230V, 0,02 kW, 0,18 A, 2-110 °C, rozteč 180 mm</t>
  </si>
  <si>
    <t>1147808477</t>
  </si>
  <si>
    <t>10</t>
  </si>
  <si>
    <t>731403202</t>
  </si>
  <si>
    <t>Expanzní nádoba o objemu 18 litrů, tlak PN 6</t>
  </si>
  <si>
    <t>-102177544</t>
  </si>
  <si>
    <t>11</t>
  </si>
  <si>
    <t>732429212</t>
  </si>
  <si>
    <t>Montáž čerpadla oběhového mokroběžného závitového DN 25</t>
  </si>
  <si>
    <t>soubor</t>
  </si>
  <si>
    <t>1742350608</t>
  </si>
  <si>
    <t>732801201</t>
  </si>
  <si>
    <t>Montáž tlakově nezávislé předávací stanice vč. umístění na místo samé</t>
  </si>
  <si>
    <t>-172443381</t>
  </si>
  <si>
    <t>13</t>
  </si>
  <si>
    <t>732801202</t>
  </si>
  <si>
    <t>Montáž tlakové nádoby vč. revize</t>
  </si>
  <si>
    <t>-1159279572</t>
  </si>
  <si>
    <t>14</t>
  </si>
  <si>
    <t>998732201</t>
  </si>
  <si>
    <t>Přesun hmot procentní pro strojovny v objektech v do 6 m</t>
  </si>
  <si>
    <t>827049999</t>
  </si>
  <si>
    <t>733</t>
  </si>
  <si>
    <t>Ústřední vytápění - rozvodné potrubí</t>
  </si>
  <si>
    <t>15</t>
  </si>
  <si>
    <t>733111114</t>
  </si>
  <si>
    <t>Potrubí ocelové závitové černé bezešvé běžné v kotelnách nebo strojovnách DN 20</t>
  </si>
  <si>
    <t>1502134756</t>
  </si>
  <si>
    <t>733111115</t>
  </si>
  <si>
    <t>Potrubí ocelové závitové černé bezešvé běžné v kotelnách nebo strojovnách DN 25</t>
  </si>
  <si>
    <t>-329358977</t>
  </si>
  <si>
    <t>17</t>
  </si>
  <si>
    <t>733111116</t>
  </si>
  <si>
    <t>Potrubí ocelové závitové černé bezešvé běžné v kotelnách nebo strojovnách DN 32</t>
  </si>
  <si>
    <t>752162457</t>
  </si>
  <si>
    <t>18</t>
  </si>
  <si>
    <t>733113115</t>
  </si>
  <si>
    <t>Příplatek k potrubí z trubek ocelových černých závitových za zhotovení závitové ocelové přípojky DN 25</t>
  </si>
  <si>
    <t>-1894392632</t>
  </si>
  <si>
    <t>19</t>
  </si>
  <si>
    <t>733190107</t>
  </si>
  <si>
    <t>Zkouška těsnosti potrubí ocelové závitové DN do 40</t>
  </si>
  <si>
    <t>459625657</t>
  </si>
  <si>
    <t>20</t>
  </si>
  <si>
    <t>998733201</t>
  </si>
  <si>
    <t>Přesun hmot procentní pro rozvody potrubí v objektech v do 6 m</t>
  </si>
  <si>
    <t>-2039049755</t>
  </si>
  <si>
    <t>734</t>
  </si>
  <si>
    <t>Ústřední vytápění - armatury</t>
  </si>
  <si>
    <t>734001001</t>
  </si>
  <si>
    <t>Kulový kohout DN 32</t>
  </si>
  <si>
    <t>-1132663538</t>
  </si>
  <si>
    <t>22</t>
  </si>
  <si>
    <t>734001002</t>
  </si>
  <si>
    <t>Kulový kohout se zajištěním pro expanzní nádobu DN 20</t>
  </si>
  <si>
    <t>462598486</t>
  </si>
  <si>
    <t>23</t>
  </si>
  <si>
    <t>734001003</t>
  </si>
  <si>
    <t>Vypouštěcí kulový kohout DN 15</t>
  </si>
  <si>
    <t>354297855</t>
  </si>
  <si>
    <t>24</t>
  </si>
  <si>
    <t>734001004</t>
  </si>
  <si>
    <t>Pojistný ventil DN 15, otv. přetlak 300 kPa</t>
  </si>
  <si>
    <t>1692468557</t>
  </si>
  <si>
    <t>25</t>
  </si>
  <si>
    <t>734001005</t>
  </si>
  <si>
    <t>Filtr DN 32</t>
  </si>
  <si>
    <t>12614438</t>
  </si>
  <si>
    <t>26</t>
  </si>
  <si>
    <t>734001006</t>
  </si>
  <si>
    <t>Vyvažovací ventil s odlehčenou kuželkou s možností měření průtoků, tlaku a teploty média DN 25 - přednastavený na číslo 3,0</t>
  </si>
  <si>
    <t>1986303777</t>
  </si>
  <si>
    <t>27</t>
  </si>
  <si>
    <t>734411101</t>
  </si>
  <si>
    <t>Teploměr</t>
  </si>
  <si>
    <t>-1710120372</t>
  </si>
  <si>
    <t>28</t>
  </si>
  <si>
    <t>734421101</t>
  </si>
  <si>
    <t>Tlakoměr</t>
  </si>
  <si>
    <t>1115747833</t>
  </si>
  <si>
    <t>29</t>
  </si>
  <si>
    <t>734494213</t>
  </si>
  <si>
    <t>Návarek s trubkovým závitem G 1/2</t>
  </si>
  <si>
    <t>-1260183246</t>
  </si>
  <si>
    <t>30</t>
  </si>
  <si>
    <t>734209103</t>
  </si>
  <si>
    <t>Montáž armatury závitové s jedním závitem G 1/2</t>
  </si>
  <si>
    <t>-1668169324</t>
  </si>
  <si>
    <t>31</t>
  </si>
  <si>
    <t>734209113</t>
  </si>
  <si>
    <t>Montáž armatury závitové s dvěma závity G 1/2</t>
  </si>
  <si>
    <t>-1674550139</t>
  </si>
  <si>
    <t>734209114</t>
  </si>
  <si>
    <t>Montáž armatury závitové s dvěma závity G 3/4</t>
  </si>
  <si>
    <t>1664984386</t>
  </si>
  <si>
    <t>33</t>
  </si>
  <si>
    <t>734209115</t>
  </si>
  <si>
    <t>Montáž armatury závitové s dvěma závity G 1</t>
  </si>
  <si>
    <t>-1645468287</t>
  </si>
  <si>
    <t>34</t>
  </si>
  <si>
    <t>734209116</t>
  </si>
  <si>
    <t>Montáž armatury závitové s dvěma závity G 5/4</t>
  </si>
  <si>
    <t>757430453</t>
  </si>
  <si>
    <t>35</t>
  </si>
  <si>
    <t>998734201</t>
  </si>
  <si>
    <t>Přesun hmot procentní pro armatury v objektech v do 6 m</t>
  </si>
  <si>
    <t>1525141366</t>
  </si>
  <si>
    <t>767</t>
  </si>
  <si>
    <t>Konstrukce zámečnické</t>
  </si>
  <si>
    <t>36</t>
  </si>
  <si>
    <t>767001001</t>
  </si>
  <si>
    <t>Dodávka KDK</t>
  </si>
  <si>
    <t>kg</t>
  </si>
  <si>
    <t>-1820047957</t>
  </si>
  <si>
    <t>37</t>
  </si>
  <si>
    <t>767995111</t>
  </si>
  <si>
    <t>Montáž atypických zámečnických konstrukcí hm do 5 kg</t>
  </si>
  <si>
    <t>-507928557</t>
  </si>
  <si>
    <t>38</t>
  </si>
  <si>
    <t>998767201</t>
  </si>
  <si>
    <t>Přesun hmot procentní pro zámečnické konstrukce v objektech v do 6 m</t>
  </si>
  <si>
    <t>1790962908</t>
  </si>
  <si>
    <t>783</t>
  </si>
  <si>
    <t>Dokončovací práce - nátěry</t>
  </si>
  <si>
    <t>39</t>
  </si>
  <si>
    <t>783614551</t>
  </si>
  <si>
    <t>Základní jednonásobný syntetický nátěr potrubí DN do 50 mm</t>
  </si>
  <si>
    <t>-684625380</t>
  </si>
  <si>
    <t>40</t>
  </si>
  <si>
    <t>783614651</t>
  </si>
  <si>
    <t>Základní antikorozní jednonásobný syntetický potrubí DN do 50 mm</t>
  </si>
  <si>
    <t>208184507</t>
  </si>
  <si>
    <t>41</t>
  </si>
  <si>
    <t>783617611</t>
  </si>
  <si>
    <t>Krycí dvojnásobný syntetický nátěr potrubí DN do 50 mm</t>
  </si>
  <si>
    <t>-1136685045</t>
  </si>
  <si>
    <t>799</t>
  </si>
  <si>
    <t>Požární ucpávky</t>
  </si>
  <si>
    <t>42</t>
  </si>
  <si>
    <t>799304104</t>
  </si>
  <si>
    <t>Požární ucpávka pro potrubí DN 32</t>
  </si>
  <si>
    <t>-1371190428</t>
  </si>
  <si>
    <t>OST</t>
  </si>
  <si>
    <t>Ostatní</t>
  </si>
  <si>
    <t>43</t>
  </si>
  <si>
    <t>OST001001</t>
  </si>
  <si>
    <t>Tlaková a topná zkouška</t>
  </si>
  <si>
    <t>hod</t>
  </si>
  <si>
    <t>1755183810</t>
  </si>
  <si>
    <t>44</t>
  </si>
  <si>
    <t>OST001002</t>
  </si>
  <si>
    <t>Nepředvídatelné při montáži</t>
  </si>
  <si>
    <t>-931921881</t>
  </si>
  <si>
    <t>45</t>
  </si>
  <si>
    <t>OST001003</t>
  </si>
  <si>
    <t>Mechanizace - lešení, žebříky</t>
  </si>
  <si>
    <t>den</t>
  </si>
  <si>
    <t>687033035</t>
  </si>
  <si>
    <t>46</t>
  </si>
  <si>
    <t>OST001004</t>
  </si>
  <si>
    <t>Vypuštění - odstavení, napuštění a odvzdušnění systému</t>
  </si>
  <si>
    <t>383141839</t>
  </si>
  <si>
    <t>47</t>
  </si>
  <si>
    <t>OST001005</t>
  </si>
  <si>
    <t xml:space="preserve">Hydraulické zaregulování soustavy k VZT vč. protokolu </t>
  </si>
  <si>
    <t>-1617140660</t>
  </si>
  <si>
    <t>24-187-01-2 - 1.NP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</si>
  <si>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</si>
  <si>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</si>
  <si>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</si>
  <si>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</si>
  <si>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</si>
  <si>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977151116</t>
  </si>
  <si>
    <t>Jádrové vrty diamantovými korunkami do stavebních materiálů D přes 70 do 80 mm</t>
  </si>
  <si>
    <t>-661296154</t>
  </si>
  <si>
    <t>977151118</t>
  </si>
  <si>
    <t>Jádrové vrty diamantovými korunkami do stavebních materiálů D přes 90 do 100 mm</t>
  </si>
  <si>
    <t>2143532197</t>
  </si>
  <si>
    <t>1750363304</t>
  </si>
  <si>
    <t>713001004</t>
  </si>
  <si>
    <t>Izolace potrubí z pouzder z minerální vlny kašírovaná Al fólií se součinitelem vodivosti 0,038 W/mK tl. 30 mm, pro potrubí DN 15</t>
  </si>
  <si>
    <t>-340196816</t>
  </si>
  <si>
    <t>Poznámka k položce:_x000d_
D.1.01.4b-106 Půdorys 2.NP - navrhovaný stav</t>
  </si>
  <si>
    <t>713001005</t>
  </si>
  <si>
    <t>Izolace potrubí z pouzder z minerální vlny kašírovaná Al fólií se součinitelem vodivosti 0,038 W/mK tl. 30 mm, pro potrubí DN 20</t>
  </si>
  <si>
    <t>-320372642</t>
  </si>
  <si>
    <t>619699376</t>
  </si>
  <si>
    <t>-523186259</t>
  </si>
  <si>
    <t>733111103</t>
  </si>
  <si>
    <t>Potrubí ocelové závitové černé bezešvé běžné nízkotlaké DN 15</t>
  </si>
  <si>
    <t>58620209</t>
  </si>
  <si>
    <t>733111104</t>
  </si>
  <si>
    <t>Potrubí ocelové závitové černé bezešvé běžné nízkotlaké DN 20</t>
  </si>
  <si>
    <t>-1545665763</t>
  </si>
  <si>
    <t>-1680158167</t>
  </si>
  <si>
    <t>1588486350</t>
  </si>
  <si>
    <t>-212959207</t>
  </si>
  <si>
    <t>-1008487776</t>
  </si>
  <si>
    <t>-244239193</t>
  </si>
  <si>
    <t>864568711</t>
  </si>
  <si>
    <t>311998952</t>
  </si>
  <si>
    <t>-832379470</t>
  </si>
  <si>
    <t>799304101</t>
  </si>
  <si>
    <t>Požární ucpávka pro potrubí DN 15</t>
  </si>
  <si>
    <t>415342253</t>
  </si>
  <si>
    <t>799304102</t>
  </si>
  <si>
    <t>Požární ucpávka pro potrubí DN 20</t>
  </si>
  <si>
    <t>1050864613</t>
  </si>
  <si>
    <t>-1594149355</t>
  </si>
  <si>
    <t>332609947</t>
  </si>
  <si>
    <t>-26031847</t>
  </si>
  <si>
    <t>1917957780</t>
  </si>
  <si>
    <t>24-187-01-3 - 2.NP</t>
  </si>
  <si>
    <t xml:space="preserve">    735 - Ústřední vytápění - otopná tělesa</t>
  </si>
  <si>
    <t>481863615</t>
  </si>
  <si>
    <t>-1688363897</t>
  </si>
  <si>
    <t>1214350131</t>
  </si>
  <si>
    <t>-660381667</t>
  </si>
  <si>
    <t>713002001</t>
  </si>
  <si>
    <t>Termoizolační trubice z pěnového polyetylenu s uzavřenou buněčnou strukturou tl. 20 mm pro potrubí DN 15</t>
  </si>
  <si>
    <t>2020563609</t>
  </si>
  <si>
    <t>1681253014</t>
  </si>
  <si>
    <t>713909002</t>
  </si>
  <si>
    <t>Montáž termoizolační trubice z pěnového polyetylenu s uzavřenou buněčnou strukturou vč. sponek</t>
  </si>
  <si>
    <t>1381274009</t>
  </si>
  <si>
    <t>998713202</t>
  </si>
  <si>
    <t>Přesun hmot procentní pro izolace tepelné v objektech v přes 6 do 12 m</t>
  </si>
  <si>
    <t>1524450207</t>
  </si>
  <si>
    <t>733110803</t>
  </si>
  <si>
    <t>Demontáž potrubí ocelového závitového DN do 15</t>
  </si>
  <si>
    <t>-1078744872</t>
  </si>
  <si>
    <t xml:space="preserve">Poznámka k položce:_x000d_
D.1.01.4b-103 Půdorys 2.NP -  stav2024</t>
  </si>
  <si>
    <t>-542715247</t>
  </si>
  <si>
    <t>1582745228</t>
  </si>
  <si>
    <t>733113113</t>
  </si>
  <si>
    <t>Příplatek k potrubí z trubek ocelových černých závitových za zhotovení závitové ocelové přípojky DN 15</t>
  </si>
  <si>
    <t>1376905066</t>
  </si>
  <si>
    <t>259542852</t>
  </si>
  <si>
    <t>998733202</t>
  </si>
  <si>
    <t>Přesun hmot procentní pro rozvody potrubí v objektech v přes 6 do 12 m</t>
  </si>
  <si>
    <t>-1099841978</t>
  </si>
  <si>
    <t>Termostatický ventil k otopnému tělesu DN 15, Kvs - 0,86 přímý/rohový</t>
  </si>
  <si>
    <t>1568137893</t>
  </si>
  <si>
    <t>Uzavírací šroubení k otopnému tělesu DN 15 přímé/rohové s možnosti vypouštění, šroubení maximálně otovřeno</t>
  </si>
  <si>
    <t>-932052643</t>
  </si>
  <si>
    <t>Termostatická hlavice s pojistkou proti odcizení</t>
  </si>
  <si>
    <t>-2076816140</t>
  </si>
  <si>
    <t>Připojovací armatura DN 15 rohová - pro tělesa se spodním připojením</t>
  </si>
  <si>
    <t>59162780</t>
  </si>
  <si>
    <t>734200821</t>
  </si>
  <si>
    <t>Demontáž armatury závitové se dvěma závity přes G 1/2 do G 1/2</t>
  </si>
  <si>
    <t>2030482332</t>
  </si>
  <si>
    <t>Poznámka k položce:_x000d_
D.1.01.4b-103 Půdorys 2.NP - stav 2024</t>
  </si>
  <si>
    <t>773175978</t>
  </si>
  <si>
    <t>734291951</t>
  </si>
  <si>
    <t>Montáž hlavice ručního a termostatického ovládání</t>
  </si>
  <si>
    <t>761110479</t>
  </si>
  <si>
    <t>998734202</t>
  </si>
  <si>
    <t>Přesun hmot procentní pro armatury v objektech v přes 6 do 12 m</t>
  </si>
  <si>
    <t>561149419</t>
  </si>
  <si>
    <t>735</t>
  </si>
  <si>
    <t>Ústřední vytápění - otopná tělesa</t>
  </si>
  <si>
    <t>735001001</t>
  </si>
  <si>
    <t>Deskové ocelové otopné těleso hygienické provedení se spodním připojením CL.VK 20/5110 - bez kotvících plechů + stojánková konzola vnitřní</t>
  </si>
  <si>
    <t>501506953</t>
  </si>
  <si>
    <t>735002001</t>
  </si>
  <si>
    <t>Deskové ocelové otopné těleso hygienické provedení s bočním připojením CL. 20/6080</t>
  </si>
  <si>
    <t>-1842778910</t>
  </si>
  <si>
    <t>735002002</t>
  </si>
  <si>
    <t>Deskové ocelové otopné těleso hygienické provedení s bočním připojením CL. 20/6120</t>
  </si>
  <si>
    <t>-1336013924</t>
  </si>
  <si>
    <t>735002003</t>
  </si>
  <si>
    <t>Deskové ocelové otopné těleso hygienické provedení s bočním připojením CL. 20/7120</t>
  </si>
  <si>
    <t>-973516142</t>
  </si>
  <si>
    <t>735002004</t>
  </si>
  <si>
    <t>Deskové ocelové otopné těleso hygienické provedení s bočním připojením CL. 30/6110</t>
  </si>
  <si>
    <t>-941786850</t>
  </si>
  <si>
    <t>735002005</t>
  </si>
  <si>
    <t>Deskové ocelové otopné těleso hygienické provedení s bočním připojením CL. 30/7110</t>
  </si>
  <si>
    <t>-399811417</t>
  </si>
  <si>
    <t>735003001</t>
  </si>
  <si>
    <t xml:space="preserve">Otopná lavice opatřená dřevěnou krycí deskou - Dub přírodní, 120.45.31.10, opláštění plech pozinkovaný RAL 9016 bílá </t>
  </si>
  <si>
    <t>-100935941</t>
  </si>
  <si>
    <t>735004001</t>
  </si>
  <si>
    <t>Žebříkové trubkové ocelové otopné těleso běžného provedení výšky 1220 mm, šířky 600 mm</t>
  </si>
  <si>
    <t>1900695910</t>
  </si>
  <si>
    <t>735004002</t>
  </si>
  <si>
    <t>Žebříkové trubkové ocelové otopné těleso běžného provedení výšky 1500 mm, šířky 600 mm</t>
  </si>
  <si>
    <t>-1288717202</t>
  </si>
  <si>
    <t>735004003</t>
  </si>
  <si>
    <t>Žebříkové trubkové ocelové otopné těleso běžného provedení výšky 1820 mm, šířky 750 mm</t>
  </si>
  <si>
    <t>-1259492009</t>
  </si>
  <si>
    <t>735111810</t>
  </si>
  <si>
    <t>Demontáž otopného tělesa litinového článkového</t>
  </si>
  <si>
    <t>m2</t>
  </si>
  <si>
    <t>-1245485670</t>
  </si>
  <si>
    <t>735494811</t>
  </si>
  <si>
    <t>Vypuštění vody z otopných těles</t>
  </si>
  <si>
    <t>-58295464</t>
  </si>
  <si>
    <t>735000912</t>
  </si>
  <si>
    <t>Vyregulování ventilu nebo kohoutu dvojregulačního s termostatickým ovládáním</t>
  </si>
  <si>
    <t>-1168116184</t>
  </si>
  <si>
    <t>735199501</t>
  </si>
  <si>
    <t>Montáž otopné lavice</t>
  </si>
  <si>
    <t>-696814889</t>
  </si>
  <si>
    <t>735156910</t>
  </si>
  <si>
    <t>Tlakové zkoušky otopných těles jednořadých</t>
  </si>
  <si>
    <t>-2130517803</t>
  </si>
  <si>
    <t>735156920</t>
  </si>
  <si>
    <t>Tlakové zkoušky otopných těles dvouřadých</t>
  </si>
  <si>
    <t>1407385583</t>
  </si>
  <si>
    <t>735156930</t>
  </si>
  <si>
    <t>Tlakové zkoušky otopných těles třířadých</t>
  </si>
  <si>
    <t>1557232161</t>
  </si>
  <si>
    <t>735159210</t>
  </si>
  <si>
    <t>Montáž otopných těles panelových dvouřadých dl do 1140 mm</t>
  </si>
  <si>
    <t>1744503318</t>
  </si>
  <si>
    <t>735159220</t>
  </si>
  <si>
    <t>Montáž otopných těles panelových dvouřadých dl přes 1140 do 1500 mm</t>
  </si>
  <si>
    <t>-2034412831</t>
  </si>
  <si>
    <t>735159310</t>
  </si>
  <si>
    <t>Montáž otopných těles panelových třířadých dl do 1140 mm</t>
  </si>
  <si>
    <t>-2103213034</t>
  </si>
  <si>
    <t>735164511</t>
  </si>
  <si>
    <t>Montáž otopného tělesa trubkového na stěnu výšky tělesa do 1500 mm</t>
  </si>
  <si>
    <t>-225468771</t>
  </si>
  <si>
    <t>735164512</t>
  </si>
  <si>
    <t>Montáž otopného tělesa trubkového na stěnu výšky tělesa přes 1500 mm</t>
  </si>
  <si>
    <t>-1740441791</t>
  </si>
  <si>
    <t>735191905</t>
  </si>
  <si>
    <t>Odvzdušnění otopných těles</t>
  </si>
  <si>
    <t>-1515430315</t>
  </si>
  <si>
    <t>998735202</t>
  </si>
  <si>
    <t>Přesun hmot procentní pro otopná tělesa v objektech v přes 6 do 12 m</t>
  </si>
  <si>
    <t>140361679</t>
  </si>
  <si>
    <t>-2104988841</t>
  </si>
  <si>
    <t>48</t>
  </si>
  <si>
    <t>-715998086</t>
  </si>
  <si>
    <t>49</t>
  </si>
  <si>
    <t>998767202</t>
  </si>
  <si>
    <t>Přesun hmot procentní pro zámečnické konstrukce v objektech v přes 6 do 12 m</t>
  </si>
  <si>
    <t>737372485</t>
  </si>
  <si>
    <t>50</t>
  </si>
  <si>
    <t>783601711</t>
  </si>
  <si>
    <t>Bezoplachové odrezivění potrubí DN do 50 mm</t>
  </si>
  <si>
    <t>-1396852105</t>
  </si>
  <si>
    <t>51</t>
  </si>
  <si>
    <t>783601713</t>
  </si>
  <si>
    <t>Odmaštění vodou ředitelným odmašťovačem potrubí DN do 50 mm</t>
  </si>
  <si>
    <t>-332239858</t>
  </si>
  <si>
    <t>52</t>
  </si>
  <si>
    <t>-49662944</t>
  </si>
  <si>
    <t>53</t>
  </si>
  <si>
    <t>411970964</t>
  </si>
  <si>
    <t>54</t>
  </si>
  <si>
    <t>954647144</t>
  </si>
  <si>
    <t>55</t>
  </si>
  <si>
    <t>467281531</t>
  </si>
  <si>
    <t>56</t>
  </si>
  <si>
    <t>364031191</t>
  </si>
  <si>
    <t>57</t>
  </si>
  <si>
    <t>799304103</t>
  </si>
  <si>
    <t>Požární ucpávka pro potrubí DN 25</t>
  </si>
  <si>
    <t>-1966519537</t>
  </si>
  <si>
    <t>58</t>
  </si>
  <si>
    <t>-466390669</t>
  </si>
  <si>
    <t>59</t>
  </si>
  <si>
    <t>-249245908</t>
  </si>
  <si>
    <t>60</t>
  </si>
  <si>
    <t>-1261995622</t>
  </si>
  <si>
    <t>61</t>
  </si>
  <si>
    <t>-1492942957</t>
  </si>
  <si>
    <t>62</t>
  </si>
  <si>
    <t>-1763058973</t>
  </si>
  <si>
    <t>63</t>
  </si>
  <si>
    <t xml:space="preserve">Hydraulické zaregulování soustavy OT vč. protokolu </t>
  </si>
  <si>
    <t>-319911546</t>
  </si>
  <si>
    <t>64</t>
  </si>
  <si>
    <t>OST001006</t>
  </si>
  <si>
    <t>Odnešení, odvoz a likvidace demontovaného materiálu</t>
  </si>
  <si>
    <t>tun</t>
  </si>
  <si>
    <t>-97511594</t>
  </si>
  <si>
    <t>65</t>
  </si>
  <si>
    <t>OST001007</t>
  </si>
  <si>
    <t>Stavební přípomoce - sekání drážek, prostupů, kapes - bez zapravení</t>
  </si>
  <si>
    <t>-1761731967</t>
  </si>
  <si>
    <t>24-187-01-4 - 3.NP</t>
  </si>
  <si>
    <t>1752065969</t>
  </si>
  <si>
    <t>Poznámka k položce:_x000d_
D.1.01.4b-107 Půdorys 3.NP - navrhovaný stav</t>
  </si>
  <si>
    <t>24-187-01-5 - 4.NP</t>
  </si>
  <si>
    <t>-2016447286</t>
  </si>
  <si>
    <t>Poznámka k položce:_x000d_
D.1.01.4b-108 Půdorys 4.NP - navrhovaný stav</t>
  </si>
  <si>
    <t>1757210370</t>
  </si>
  <si>
    <t>1739489002</t>
  </si>
  <si>
    <t>713001003</t>
  </si>
  <si>
    <t>Izolace potrubí z pouzder z minerální vlny kašírovaná Al fólií se součinitelem vodivosti 0,038 W/mK tl. 80 mm, pro potrubí DN 32</t>
  </si>
  <si>
    <t>1743020734</t>
  </si>
  <si>
    <t>-2017649720</t>
  </si>
  <si>
    <t>713984500</t>
  </si>
  <si>
    <t>Tepelná izolace armatur DN 15</t>
  </si>
  <si>
    <t>718617960</t>
  </si>
  <si>
    <t>Tepelná izolace armatur DN 20</t>
  </si>
  <si>
    <t>-1251332865</t>
  </si>
  <si>
    <t>312795504</t>
  </si>
  <si>
    <t>713984503</t>
  </si>
  <si>
    <t>2047428114</t>
  </si>
  <si>
    <t>713998601</t>
  </si>
  <si>
    <t>Oplechování potrubí DN 32 s izolací tl. 80 mm</t>
  </si>
  <si>
    <t>1345556311</t>
  </si>
  <si>
    <t>23909486</t>
  </si>
  <si>
    <t>Oběhové čerpadlo s plynulou regulací otáček Q=1,3 m3/h, H=30 kPa, DN 25, 1x230V, 0,05 kW, 0,44 A, 2-110 °C, rozteč 180 mm</t>
  </si>
  <si>
    <t>1980593737</t>
  </si>
  <si>
    <t>-1289555788</t>
  </si>
  <si>
    <t>998732202</t>
  </si>
  <si>
    <t>Přesun hmot procentní pro strojovny v objektech v přes 6 do 12 m</t>
  </si>
  <si>
    <t>1071380462</t>
  </si>
  <si>
    <t>-1602410410</t>
  </si>
  <si>
    <t>-417858164</t>
  </si>
  <si>
    <t>2006635956</t>
  </si>
  <si>
    <t>733113116</t>
  </si>
  <si>
    <t>Příplatek k potrubí z trubek ocelových černých závitových za zhotovení závitové ocelové přípojky DN 32</t>
  </si>
  <si>
    <t>1260593269</t>
  </si>
  <si>
    <t>269279035</t>
  </si>
  <si>
    <t>1343172368</t>
  </si>
  <si>
    <t>-721048790</t>
  </si>
  <si>
    <t>Kulový kohout DN 15</t>
  </si>
  <si>
    <t>700619072</t>
  </si>
  <si>
    <t>-1427967829</t>
  </si>
  <si>
    <t>Vyvažovací ventil s odlehčenou kuželkou s možností měření průtoků, tlaku a teploty média DN 32 - přednastavený na číslo 3,0</t>
  </si>
  <si>
    <t>1225876352</t>
  </si>
  <si>
    <t>734001008</t>
  </si>
  <si>
    <t>Vyvažovací ventil s odlehčenou kuželkou s možností měření průtoků, tlaku a teploty média DN 20 - přednastavený na číslo 3,0</t>
  </si>
  <si>
    <t>191204908</t>
  </si>
  <si>
    <t>Vyvažovací ventil koncových prvků s možností měření průtoků, tlaku a teploty média DN 15 - přednastavený na číslo 1,0</t>
  </si>
  <si>
    <t>-1158522933</t>
  </si>
  <si>
    <t>Automatický odvzdušňovací ventil DN 15</t>
  </si>
  <si>
    <t>-1993412480</t>
  </si>
  <si>
    <t>734001007</t>
  </si>
  <si>
    <t>Zpětná klapka DN 15</t>
  </si>
  <si>
    <t>1489887835</t>
  </si>
  <si>
    <t>734001009</t>
  </si>
  <si>
    <t>Připojovací pancéřová hadice DN 25, délky 500 mm, oplet nerez</t>
  </si>
  <si>
    <t>1163949788</t>
  </si>
  <si>
    <t>1113254603</t>
  </si>
  <si>
    <t>1122845527</t>
  </si>
  <si>
    <t>-852524533</t>
  </si>
  <si>
    <t>458913657</t>
  </si>
  <si>
    <t>967621618</t>
  </si>
  <si>
    <t>734209124</t>
  </si>
  <si>
    <t>Montáž armatury závitové s třemi závity G 3/4</t>
  </si>
  <si>
    <t>-418973279</t>
  </si>
  <si>
    <t>1411701027</t>
  </si>
  <si>
    <t>165368841</t>
  </si>
  <si>
    <t>1276589656</t>
  </si>
  <si>
    <t>735412301</t>
  </si>
  <si>
    <t>Nástěnný konvekotr s pevním připojením vč. elektronického termostatu, výkon 2000 W, 230V, 8,7 A, IP 24</t>
  </si>
  <si>
    <t>-477629853</t>
  </si>
  <si>
    <t>735946502</t>
  </si>
  <si>
    <t>Montáž nástěného el. konvektoru</t>
  </si>
  <si>
    <t>-1731667054</t>
  </si>
  <si>
    <t>-1689802551</t>
  </si>
  <si>
    <t>-1035276276</t>
  </si>
  <si>
    <t>-118503653</t>
  </si>
  <si>
    <t>-526941304</t>
  </si>
  <si>
    <t>-454940662</t>
  </si>
  <si>
    <t>-2034692646</t>
  </si>
  <si>
    <t>-252908848</t>
  </si>
  <si>
    <t>-94774504</t>
  </si>
  <si>
    <t>-233080623</t>
  </si>
  <si>
    <t>-713617416</t>
  </si>
  <si>
    <t>Napuštění a odvzdušnění systému</t>
  </si>
  <si>
    <t>-433481310</t>
  </si>
  <si>
    <t>-438868587</t>
  </si>
  <si>
    <t>24-187-02 - 2. Fáze</t>
  </si>
  <si>
    <t>24-187-02-1 - 3.NP</t>
  </si>
  <si>
    <t>544297227</t>
  </si>
  <si>
    <t>-2100200253</t>
  </si>
  <si>
    <t>-1212810127</t>
  </si>
  <si>
    <t>655670323</t>
  </si>
  <si>
    <t>1871981023</t>
  </si>
  <si>
    <t>-894511602</t>
  </si>
  <si>
    <t xml:space="preserve">Poznámka k položce:_x000d_
D.1.01.4b-104 Půdorys 3.NP -  stav2024</t>
  </si>
  <si>
    <t>733110806</t>
  </si>
  <si>
    <t>Demontáž potrubí ocelového závitového DN přes 15 do 32</t>
  </si>
  <si>
    <t>1717984900</t>
  </si>
  <si>
    <t>1783515464</t>
  </si>
  <si>
    <t>-1544179269</t>
  </si>
  <si>
    <t>-187378277</t>
  </si>
  <si>
    <t>733985601</t>
  </si>
  <si>
    <t>Zamražení potrubí DN 25</t>
  </si>
  <si>
    <t>28038010</t>
  </si>
  <si>
    <t>1549040939</t>
  </si>
  <si>
    <t>926225886</t>
  </si>
  <si>
    <t>-1596853345</t>
  </si>
  <si>
    <t>-758270535</t>
  </si>
  <si>
    <t>-1892533243</t>
  </si>
  <si>
    <t>1839860513</t>
  </si>
  <si>
    <t>734002007</t>
  </si>
  <si>
    <t>-1480484062</t>
  </si>
  <si>
    <t>734002008</t>
  </si>
  <si>
    <t>Kulový kohout DN 25</t>
  </si>
  <si>
    <t>78754566</t>
  </si>
  <si>
    <t>-264659847</t>
  </si>
  <si>
    <t>1329361061</t>
  </si>
  <si>
    <t>-1151307358</t>
  </si>
  <si>
    <t>-1311997930</t>
  </si>
  <si>
    <t>1444575380</t>
  </si>
  <si>
    <t>734200822</t>
  </si>
  <si>
    <t>Demontáž armatury závitové se dvěma závity přes G 1/2 do G 1</t>
  </si>
  <si>
    <t>1225833374</t>
  </si>
  <si>
    <t>1788715580</t>
  </si>
  <si>
    <t>Deskové ocelové otopné těleso hygienické provedení se spodním připojením CL.VK 20/5120 - bez kotvících plechů + stojánková konzola vnitřní</t>
  </si>
  <si>
    <t>1544428083</t>
  </si>
  <si>
    <t>Deskové ocelové otopné těleso hygienické provedení s bočním připojením CL. 10/9060</t>
  </si>
  <si>
    <t>-1765539756</t>
  </si>
  <si>
    <t>Deskové ocelové otopné těleso hygienické provedení s bočním připojením CL. 20/5120</t>
  </si>
  <si>
    <t>2035791817</t>
  </si>
  <si>
    <t>Deskové ocelové otopné těleso hygienické provedení s bočním připojením CL. 20/7140</t>
  </si>
  <si>
    <t>296159984</t>
  </si>
  <si>
    <t>Deskové ocelové otopné těleso hygienické provedení s bočním připojením CL. 20/9080</t>
  </si>
  <si>
    <t>776138224</t>
  </si>
  <si>
    <t>Deskové ocelové otopné těleso hygienické provedení s bočním připojením CL. 30/5140</t>
  </si>
  <si>
    <t>-1827628586</t>
  </si>
  <si>
    <t>735002006</t>
  </si>
  <si>
    <t>Deskové ocelové otopné těleso hygienické provedení s bočním připojením CL. 30/6180</t>
  </si>
  <si>
    <t>-1430581797</t>
  </si>
  <si>
    <t>735002007</t>
  </si>
  <si>
    <t>Deskové ocelové otopné těleso hygienické provedení s bočním připojením CL. 30/7100</t>
  </si>
  <si>
    <t>570406897</t>
  </si>
  <si>
    <t>735002008</t>
  </si>
  <si>
    <t>Deskové ocelové otopné těleso hygienické provedení s bočním připojením CL. 30/7140</t>
  </si>
  <si>
    <t>265375333</t>
  </si>
  <si>
    <t>735005001</t>
  </si>
  <si>
    <t>Deskové ocelové otopné těleso standardní provedení s bočním připojením KL 33/5120</t>
  </si>
  <si>
    <t>568467244</t>
  </si>
  <si>
    <t xml:space="preserve">Otopná lavice opatřená dřevěnou krycí deskou - Dub přírodní, 140.45.31.10, opláštění plech pozinkovaný RAL 9016 bílá </t>
  </si>
  <si>
    <t>-182103678</t>
  </si>
  <si>
    <t>-828196126</t>
  </si>
  <si>
    <t>-230837946</t>
  </si>
  <si>
    <t>-2028273740</t>
  </si>
  <si>
    <t>73</t>
  </si>
  <si>
    <t>735006001</t>
  </si>
  <si>
    <t>Elektrický nástěnný infrazářič s výkyvným reflektorem a topnými tyčemi IW120</t>
  </si>
  <si>
    <t>973953272</t>
  </si>
  <si>
    <t>-839088303</t>
  </si>
  <si>
    <t>-1492042647</t>
  </si>
  <si>
    <t>414291568</t>
  </si>
  <si>
    <t>736845056</t>
  </si>
  <si>
    <t>884429357</t>
  </si>
  <si>
    <t>-456528468</t>
  </si>
  <si>
    <t>735159110</t>
  </si>
  <si>
    <t>Montáž otopných těles panelových jednořadých dl do 1500 mm</t>
  </si>
  <si>
    <t>-793338878</t>
  </si>
  <si>
    <t>-1707616561</t>
  </si>
  <si>
    <t>-1731204059</t>
  </si>
  <si>
    <t>-1053819533</t>
  </si>
  <si>
    <t>735159320</t>
  </si>
  <si>
    <t>Montáž otopných těles panelových třířadých dl přes 1140 do 1500 mm</t>
  </si>
  <si>
    <t>1514700394</t>
  </si>
  <si>
    <t>735159330</t>
  </si>
  <si>
    <t>Montáž otopných těles panelových třířadých dl přes 1500 do 1980 mm</t>
  </si>
  <si>
    <t>-1821127192</t>
  </si>
  <si>
    <t>821546298</t>
  </si>
  <si>
    <t>1944189575</t>
  </si>
  <si>
    <t>775519943</t>
  </si>
  <si>
    <t>1449689687</t>
  </si>
  <si>
    <t>74</t>
  </si>
  <si>
    <t>735199502</t>
  </si>
  <si>
    <t>Montáž infrazářiče</t>
  </si>
  <si>
    <t>1353062615</t>
  </si>
  <si>
    <t>1293781987</t>
  </si>
  <si>
    <t>-1540473598</t>
  </si>
  <si>
    <t>1275509726</t>
  </si>
  <si>
    <t>1990479894</t>
  </si>
  <si>
    <t>945199286</t>
  </si>
  <si>
    <t>-1018324935</t>
  </si>
  <si>
    <t>-1665319978</t>
  </si>
  <si>
    <t>305554062</t>
  </si>
  <si>
    <t>686550857</t>
  </si>
  <si>
    <t>66</t>
  </si>
  <si>
    <t>-1282166785</t>
  </si>
  <si>
    <t>67</t>
  </si>
  <si>
    <t>1735509491</t>
  </si>
  <si>
    <t>68</t>
  </si>
  <si>
    <t>-883079703</t>
  </si>
  <si>
    <t>69</t>
  </si>
  <si>
    <t>1081405409</t>
  </si>
  <si>
    <t>70</t>
  </si>
  <si>
    <t>-1546051238</t>
  </si>
  <si>
    <t>71</t>
  </si>
  <si>
    <t>973473018</t>
  </si>
  <si>
    <t>72</t>
  </si>
  <si>
    <t>-1199740290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</si>
</sst>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33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ROUNDUP(AG94,1)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ROUNDUP(AZ94, 1)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ROUNDUP(AV94, 1)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ROUNDUP(BA94, 1)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ROUNDUP(AW94, 1)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ROUNDUP(BB94, 1)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ROUNDUP(BC94, 1)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ROUNDUP(BD94, 1)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24-187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Nemocnice Písek, a.s.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Areál Nemocnice Písek, a.s.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16. 4. 2024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Nemocnice Písek, a.s., Karla Čapka 489, Písek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Čeněk Truchlík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ROUNDUP(AG95,1)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ROUNDUP(AS95,1)</f>
        <v>0</v>
      </c>
      <c r="AT94" s="111">
        <f>ROUNDUP(SUM(AV94:AW94),2)</f>
        <v>0</v>
      </c>
      <c r="AU94" s="112">
        <f>ROUNDUP(AU95,5)</f>
        <v>0</v>
      </c>
      <c r="AV94" s="111">
        <f>ROUNDUP(AZ94*L29,2)</f>
        <v>0</v>
      </c>
      <c r="AW94" s="111">
        <f>ROUNDUP(BA94*L30,2)</f>
        <v>0</v>
      </c>
      <c r="AX94" s="111">
        <f>ROUNDUP(BB94*L29,2)</f>
        <v>0</v>
      </c>
      <c r="AY94" s="111">
        <f>ROUNDUP(BC94*L30,2)</f>
        <v>0</v>
      </c>
      <c r="AZ94" s="111">
        <f>ROUNDUP(AZ95,1)</f>
        <v>0</v>
      </c>
      <c r="BA94" s="111">
        <f>ROUNDUP(BA95,1)</f>
        <v>0</v>
      </c>
      <c r="BB94" s="111">
        <f>ROUNDUP(BB95,1)</f>
        <v>0</v>
      </c>
      <c r="BC94" s="111">
        <f>ROUNDUP(BC95,1)</f>
        <v>0</v>
      </c>
      <c r="BD94" s="113">
        <f>ROUNDUP(BD95,1)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24.75" customHeight="1">
      <c r="A95" s="7"/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ROUNDUP(AG96+AG102,1)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82</v>
      </c>
      <c r="AR95" s="123"/>
      <c r="AS95" s="124">
        <f>ROUNDUP(AS96+AS102,1)</f>
        <v>0</v>
      </c>
      <c r="AT95" s="125">
        <f>ROUNDUP(SUM(AV95:AW95),2)</f>
        <v>0</v>
      </c>
      <c r="AU95" s="126">
        <f>ROUNDUP(AU96+AU102,5)</f>
        <v>0</v>
      </c>
      <c r="AV95" s="125">
        <f>ROUNDUP(AZ95*L29,2)</f>
        <v>0</v>
      </c>
      <c r="AW95" s="125">
        <f>ROUNDUP(BA95*L30,2)</f>
        <v>0</v>
      </c>
      <c r="AX95" s="125">
        <f>ROUNDUP(BB95*L29,2)</f>
        <v>0</v>
      </c>
      <c r="AY95" s="125">
        <f>ROUNDUP(BC95*L30,2)</f>
        <v>0</v>
      </c>
      <c r="AZ95" s="125">
        <f>ROUNDUP(AZ96+AZ102,1)</f>
        <v>0</v>
      </c>
      <c r="BA95" s="125">
        <f>ROUNDUP(BA96+BA102,1)</f>
        <v>0</v>
      </c>
      <c r="BB95" s="125">
        <f>ROUNDUP(BB96+BB102,1)</f>
        <v>0</v>
      </c>
      <c r="BC95" s="125">
        <f>ROUNDUP(BC96+BC102,1)</f>
        <v>0</v>
      </c>
      <c r="BD95" s="127">
        <f>ROUNDUP(BD96+BD102,1)</f>
        <v>0</v>
      </c>
      <c r="BE95" s="7"/>
      <c r="BS95" s="128" t="s">
        <v>76</v>
      </c>
      <c r="BT95" s="128" t="s">
        <v>83</v>
      </c>
      <c r="BU95" s="128" t="s">
        <v>78</v>
      </c>
      <c r="BV95" s="128" t="s">
        <v>79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4" customFormat="1" ht="23.25" customHeight="1">
      <c r="A96" s="4"/>
      <c r="B96" s="67"/>
      <c r="C96" s="129"/>
      <c r="D96" s="129"/>
      <c r="E96" s="130" t="s">
        <v>86</v>
      </c>
      <c r="F96" s="130"/>
      <c r="G96" s="130"/>
      <c r="H96" s="130"/>
      <c r="I96" s="130"/>
      <c r="J96" s="129"/>
      <c r="K96" s="130" t="s">
        <v>87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ROUNDUP(SUM(AG97:AG101),1)</f>
        <v>0</v>
      </c>
      <c r="AH96" s="129"/>
      <c r="AI96" s="129"/>
      <c r="AJ96" s="129"/>
      <c r="AK96" s="129"/>
      <c r="AL96" s="129"/>
      <c r="AM96" s="129"/>
      <c r="AN96" s="132">
        <f>SUM(AG96,AT96)</f>
        <v>0</v>
      </c>
      <c r="AO96" s="129"/>
      <c r="AP96" s="129"/>
      <c r="AQ96" s="133" t="s">
        <v>88</v>
      </c>
      <c r="AR96" s="69"/>
      <c r="AS96" s="134">
        <f>ROUNDUP(SUM(AS97:AS101),1)</f>
        <v>0</v>
      </c>
      <c r="AT96" s="135">
        <f>ROUNDUP(SUM(AV96:AW96),2)</f>
        <v>0</v>
      </c>
      <c r="AU96" s="136">
        <f>ROUNDUP(SUM(AU97:AU101),5)</f>
        <v>0</v>
      </c>
      <c r="AV96" s="135">
        <f>ROUNDUP(AZ96*L29,2)</f>
        <v>0</v>
      </c>
      <c r="AW96" s="135">
        <f>ROUNDUP(BA96*L30,2)</f>
        <v>0</v>
      </c>
      <c r="AX96" s="135">
        <f>ROUNDUP(BB96*L29,2)</f>
        <v>0</v>
      </c>
      <c r="AY96" s="135">
        <f>ROUNDUP(BC96*L30,2)</f>
        <v>0</v>
      </c>
      <c r="AZ96" s="135">
        <f>ROUNDUP(SUM(AZ97:AZ101),1)</f>
        <v>0</v>
      </c>
      <c r="BA96" s="135">
        <f>ROUNDUP(SUM(BA97:BA101),1)</f>
        <v>0</v>
      </c>
      <c r="BB96" s="135">
        <f>ROUNDUP(SUM(BB97:BB101),1)</f>
        <v>0</v>
      </c>
      <c r="BC96" s="135">
        <f>ROUNDUP(SUM(BC97:BC101),1)</f>
        <v>0</v>
      </c>
      <c r="BD96" s="137">
        <f>ROUNDUP(SUM(BD97:BD101),1)</f>
        <v>0</v>
      </c>
      <c r="BE96" s="4"/>
      <c r="BS96" s="138" t="s">
        <v>76</v>
      </c>
      <c r="BT96" s="138" t="s">
        <v>85</v>
      </c>
      <c r="BU96" s="138" t="s">
        <v>78</v>
      </c>
      <c r="BV96" s="138" t="s">
        <v>79</v>
      </c>
      <c r="BW96" s="138" t="s">
        <v>89</v>
      </c>
      <c r="BX96" s="138" t="s">
        <v>84</v>
      </c>
      <c r="CL96" s="138" t="s">
        <v>1</v>
      </c>
    </row>
    <row r="97" s="4" customFormat="1" ht="23.25" customHeight="1">
      <c r="A97" s="139" t="s">
        <v>90</v>
      </c>
      <c r="B97" s="67"/>
      <c r="C97" s="129"/>
      <c r="D97" s="129"/>
      <c r="E97" s="129"/>
      <c r="F97" s="130" t="s">
        <v>91</v>
      </c>
      <c r="G97" s="130"/>
      <c r="H97" s="130"/>
      <c r="I97" s="130"/>
      <c r="J97" s="130"/>
      <c r="K97" s="129"/>
      <c r="L97" s="130" t="s">
        <v>92</v>
      </c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2">
        <f>'24-187-01-1 - 1.PP'!J34</f>
        <v>0</v>
      </c>
      <c r="AH97" s="129"/>
      <c r="AI97" s="129"/>
      <c r="AJ97" s="129"/>
      <c r="AK97" s="129"/>
      <c r="AL97" s="129"/>
      <c r="AM97" s="129"/>
      <c r="AN97" s="132">
        <f>SUM(AG97,AT97)</f>
        <v>0</v>
      </c>
      <c r="AO97" s="129"/>
      <c r="AP97" s="129"/>
      <c r="AQ97" s="133" t="s">
        <v>88</v>
      </c>
      <c r="AR97" s="69"/>
      <c r="AS97" s="134">
        <v>0</v>
      </c>
      <c r="AT97" s="135">
        <f>ROUNDUP(SUM(AV97:AW97),2)</f>
        <v>0</v>
      </c>
      <c r="AU97" s="136">
        <f>'24-187-01-1 - 1.PP'!P133</f>
        <v>0</v>
      </c>
      <c r="AV97" s="135">
        <f>'24-187-01-1 - 1.PP'!J37</f>
        <v>0</v>
      </c>
      <c r="AW97" s="135">
        <f>'24-187-01-1 - 1.PP'!J38</f>
        <v>0</v>
      </c>
      <c r="AX97" s="135">
        <f>'24-187-01-1 - 1.PP'!J39</f>
        <v>0</v>
      </c>
      <c r="AY97" s="135">
        <f>'24-187-01-1 - 1.PP'!J40</f>
        <v>0</v>
      </c>
      <c r="AZ97" s="135">
        <f>'24-187-01-1 - 1.PP'!F37</f>
        <v>0</v>
      </c>
      <c r="BA97" s="135">
        <f>'24-187-01-1 - 1.PP'!F38</f>
        <v>0</v>
      </c>
      <c r="BB97" s="135">
        <f>'24-187-01-1 - 1.PP'!F39</f>
        <v>0</v>
      </c>
      <c r="BC97" s="135">
        <f>'24-187-01-1 - 1.PP'!F40</f>
        <v>0</v>
      </c>
      <c r="BD97" s="137">
        <f>'24-187-01-1 - 1.PP'!F41</f>
        <v>0</v>
      </c>
      <c r="BE97" s="4"/>
      <c r="BT97" s="138" t="s">
        <v>93</v>
      </c>
      <c r="BV97" s="138" t="s">
        <v>79</v>
      </c>
      <c r="BW97" s="138" t="s">
        <v>94</v>
      </c>
      <c r="BX97" s="138" t="s">
        <v>89</v>
      </c>
      <c r="CL97" s="138" t="s">
        <v>1</v>
      </c>
    </row>
    <row r="98" s="4" customFormat="1" ht="23.25" customHeight="1">
      <c r="A98" s="139" t="s">
        <v>90</v>
      </c>
      <c r="B98" s="67"/>
      <c r="C98" s="129"/>
      <c r="D98" s="129"/>
      <c r="E98" s="129"/>
      <c r="F98" s="130" t="s">
        <v>95</v>
      </c>
      <c r="G98" s="130"/>
      <c r="H98" s="130"/>
      <c r="I98" s="130"/>
      <c r="J98" s="130"/>
      <c r="K98" s="129"/>
      <c r="L98" s="130" t="s">
        <v>96</v>
      </c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2">
        <f>'24-187-01-2 - 1.NP'!J34</f>
        <v>0</v>
      </c>
      <c r="AH98" s="129"/>
      <c r="AI98" s="129"/>
      <c r="AJ98" s="129"/>
      <c r="AK98" s="129"/>
      <c r="AL98" s="129"/>
      <c r="AM98" s="129"/>
      <c r="AN98" s="132">
        <f>SUM(AG98,AT98)</f>
        <v>0</v>
      </c>
      <c r="AO98" s="129"/>
      <c r="AP98" s="129"/>
      <c r="AQ98" s="133" t="s">
        <v>88</v>
      </c>
      <c r="AR98" s="69"/>
      <c r="AS98" s="134">
        <v>0</v>
      </c>
      <c r="AT98" s="135">
        <f>ROUNDUP(SUM(AV98:AW98),2)</f>
        <v>0</v>
      </c>
      <c r="AU98" s="136">
        <f>'24-187-01-2 - 1.NP'!P133</f>
        <v>0</v>
      </c>
      <c r="AV98" s="135">
        <f>'24-187-01-2 - 1.NP'!J37</f>
        <v>0</v>
      </c>
      <c r="AW98" s="135">
        <f>'24-187-01-2 - 1.NP'!J38</f>
        <v>0</v>
      </c>
      <c r="AX98" s="135">
        <f>'24-187-01-2 - 1.NP'!J39</f>
        <v>0</v>
      </c>
      <c r="AY98" s="135">
        <f>'24-187-01-2 - 1.NP'!J40</f>
        <v>0</v>
      </c>
      <c r="AZ98" s="135">
        <f>'24-187-01-2 - 1.NP'!F37</f>
        <v>0</v>
      </c>
      <c r="BA98" s="135">
        <f>'24-187-01-2 - 1.NP'!F38</f>
        <v>0</v>
      </c>
      <c r="BB98" s="135">
        <f>'24-187-01-2 - 1.NP'!F39</f>
        <v>0</v>
      </c>
      <c r="BC98" s="135">
        <f>'24-187-01-2 - 1.NP'!F40</f>
        <v>0</v>
      </c>
      <c r="BD98" s="137">
        <f>'24-187-01-2 - 1.NP'!F41</f>
        <v>0</v>
      </c>
      <c r="BE98" s="4"/>
      <c r="BT98" s="138" t="s">
        <v>93</v>
      </c>
      <c r="BV98" s="138" t="s">
        <v>79</v>
      </c>
      <c r="BW98" s="138" t="s">
        <v>97</v>
      </c>
      <c r="BX98" s="138" t="s">
        <v>89</v>
      </c>
      <c r="CL98" s="138" t="s">
        <v>1</v>
      </c>
    </row>
    <row r="99" s="4" customFormat="1" ht="23.25" customHeight="1">
      <c r="A99" s="139" t="s">
        <v>90</v>
      </c>
      <c r="B99" s="67"/>
      <c r="C99" s="129"/>
      <c r="D99" s="129"/>
      <c r="E99" s="129"/>
      <c r="F99" s="130" t="s">
        <v>98</v>
      </c>
      <c r="G99" s="130"/>
      <c r="H99" s="130"/>
      <c r="I99" s="130"/>
      <c r="J99" s="130"/>
      <c r="K99" s="129"/>
      <c r="L99" s="130" t="s">
        <v>99</v>
      </c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2">
        <f>'24-187-01-3 - 2.NP'!J34</f>
        <v>0</v>
      </c>
      <c r="AH99" s="129"/>
      <c r="AI99" s="129"/>
      <c r="AJ99" s="129"/>
      <c r="AK99" s="129"/>
      <c r="AL99" s="129"/>
      <c r="AM99" s="129"/>
      <c r="AN99" s="132">
        <f>SUM(AG99,AT99)</f>
        <v>0</v>
      </c>
      <c r="AO99" s="129"/>
      <c r="AP99" s="129"/>
      <c r="AQ99" s="133" t="s">
        <v>88</v>
      </c>
      <c r="AR99" s="69"/>
      <c r="AS99" s="134">
        <v>0</v>
      </c>
      <c r="AT99" s="135">
        <f>ROUNDUP(SUM(AV99:AW99),2)</f>
        <v>0</v>
      </c>
      <c r="AU99" s="136">
        <f>'24-187-01-3 - 2.NP'!P135</f>
        <v>0</v>
      </c>
      <c r="AV99" s="135">
        <f>'24-187-01-3 - 2.NP'!J37</f>
        <v>0</v>
      </c>
      <c r="AW99" s="135">
        <f>'24-187-01-3 - 2.NP'!J38</f>
        <v>0</v>
      </c>
      <c r="AX99" s="135">
        <f>'24-187-01-3 - 2.NP'!J39</f>
        <v>0</v>
      </c>
      <c r="AY99" s="135">
        <f>'24-187-01-3 - 2.NP'!J40</f>
        <v>0</v>
      </c>
      <c r="AZ99" s="135">
        <f>'24-187-01-3 - 2.NP'!F37</f>
        <v>0</v>
      </c>
      <c r="BA99" s="135">
        <f>'24-187-01-3 - 2.NP'!F38</f>
        <v>0</v>
      </c>
      <c r="BB99" s="135">
        <f>'24-187-01-3 - 2.NP'!F39</f>
        <v>0</v>
      </c>
      <c r="BC99" s="135">
        <f>'24-187-01-3 - 2.NP'!F40</f>
        <v>0</v>
      </c>
      <c r="BD99" s="137">
        <f>'24-187-01-3 - 2.NP'!F41</f>
        <v>0</v>
      </c>
      <c r="BE99" s="4"/>
      <c r="BT99" s="138" t="s">
        <v>93</v>
      </c>
      <c r="BV99" s="138" t="s">
        <v>79</v>
      </c>
      <c r="BW99" s="138" t="s">
        <v>100</v>
      </c>
      <c r="BX99" s="138" t="s">
        <v>89</v>
      </c>
      <c r="CL99" s="138" t="s">
        <v>1</v>
      </c>
    </row>
    <row r="100" s="4" customFormat="1" ht="23.25" customHeight="1">
      <c r="A100" s="139" t="s">
        <v>90</v>
      </c>
      <c r="B100" s="67"/>
      <c r="C100" s="129"/>
      <c r="D100" s="129"/>
      <c r="E100" s="129"/>
      <c r="F100" s="130" t="s">
        <v>101</v>
      </c>
      <c r="G100" s="130"/>
      <c r="H100" s="130"/>
      <c r="I100" s="130"/>
      <c r="J100" s="130"/>
      <c r="K100" s="129"/>
      <c r="L100" s="130" t="s">
        <v>102</v>
      </c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2">
        <f>'24-187-01-4 - 3.NP'!J34</f>
        <v>0</v>
      </c>
      <c r="AH100" s="129"/>
      <c r="AI100" s="129"/>
      <c r="AJ100" s="129"/>
      <c r="AK100" s="129"/>
      <c r="AL100" s="129"/>
      <c r="AM100" s="129"/>
      <c r="AN100" s="132">
        <f>SUM(AG100,AT100)</f>
        <v>0</v>
      </c>
      <c r="AO100" s="129"/>
      <c r="AP100" s="129"/>
      <c r="AQ100" s="133" t="s">
        <v>88</v>
      </c>
      <c r="AR100" s="69"/>
      <c r="AS100" s="134">
        <v>0</v>
      </c>
      <c r="AT100" s="135">
        <f>ROUNDUP(SUM(AV100:AW100),2)</f>
        <v>0</v>
      </c>
      <c r="AU100" s="136">
        <f>'24-187-01-4 - 3.NP'!P133</f>
        <v>0</v>
      </c>
      <c r="AV100" s="135">
        <f>'24-187-01-4 - 3.NP'!J37</f>
        <v>0</v>
      </c>
      <c r="AW100" s="135">
        <f>'24-187-01-4 - 3.NP'!J38</f>
        <v>0</v>
      </c>
      <c r="AX100" s="135">
        <f>'24-187-01-4 - 3.NP'!J39</f>
        <v>0</v>
      </c>
      <c r="AY100" s="135">
        <f>'24-187-01-4 - 3.NP'!J40</f>
        <v>0</v>
      </c>
      <c r="AZ100" s="135">
        <f>'24-187-01-4 - 3.NP'!F37</f>
        <v>0</v>
      </c>
      <c r="BA100" s="135">
        <f>'24-187-01-4 - 3.NP'!F38</f>
        <v>0</v>
      </c>
      <c r="BB100" s="135">
        <f>'24-187-01-4 - 3.NP'!F39</f>
        <v>0</v>
      </c>
      <c r="BC100" s="135">
        <f>'24-187-01-4 - 3.NP'!F40</f>
        <v>0</v>
      </c>
      <c r="BD100" s="137">
        <f>'24-187-01-4 - 3.NP'!F41</f>
        <v>0</v>
      </c>
      <c r="BE100" s="4"/>
      <c r="BT100" s="138" t="s">
        <v>93</v>
      </c>
      <c r="BV100" s="138" t="s">
        <v>79</v>
      </c>
      <c r="BW100" s="138" t="s">
        <v>103</v>
      </c>
      <c r="BX100" s="138" t="s">
        <v>89</v>
      </c>
      <c r="CL100" s="138" t="s">
        <v>1</v>
      </c>
    </row>
    <row r="101" s="4" customFormat="1" ht="23.25" customHeight="1">
      <c r="A101" s="139" t="s">
        <v>90</v>
      </c>
      <c r="B101" s="67"/>
      <c r="C101" s="129"/>
      <c r="D101" s="129"/>
      <c r="E101" s="129"/>
      <c r="F101" s="130" t="s">
        <v>104</v>
      </c>
      <c r="G101" s="130"/>
      <c r="H101" s="130"/>
      <c r="I101" s="130"/>
      <c r="J101" s="130"/>
      <c r="K101" s="129"/>
      <c r="L101" s="130" t="s">
        <v>105</v>
      </c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2">
        <f>'24-187-01-5 - 4.NP'!J34</f>
        <v>0</v>
      </c>
      <c r="AH101" s="129"/>
      <c r="AI101" s="129"/>
      <c r="AJ101" s="129"/>
      <c r="AK101" s="129"/>
      <c r="AL101" s="129"/>
      <c r="AM101" s="129"/>
      <c r="AN101" s="132">
        <f>SUM(AG101,AT101)</f>
        <v>0</v>
      </c>
      <c r="AO101" s="129"/>
      <c r="AP101" s="129"/>
      <c r="AQ101" s="133" t="s">
        <v>88</v>
      </c>
      <c r="AR101" s="69"/>
      <c r="AS101" s="134">
        <v>0</v>
      </c>
      <c r="AT101" s="135">
        <f>ROUNDUP(SUM(AV101:AW101),2)</f>
        <v>0</v>
      </c>
      <c r="AU101" s="136">
        <f>'24-187-01-5 - 4.NP'!P136</f>
        <v>0</v>
      </c>
      <c r="AV101" s="135">
        <f>'24-187-01-5 - 4.NP'!J37</f>
        <v>0</v>
      </c>
      <c r="AW101" s="135">
        <f>'24-187-01-5 - 4.NP'!J38</f>
        <v>0</v>
      </c>
      <c r="AX101" s="135">
        <f>'24-187-01-5 - 4.NP'!J39</f>
        <v>0</v>
      </c>
      <c r="AY101" s="135">
        <f>'24-187-01-5 - 4.NP'!J40</f>
        <v>0</v>
      </c>
      <c r="AZ101" s="135">
        <f>'24-187-01-5 - 4.NP'!F37</f>
        <v>0</v>
      </c>
      <c r="BA101" s="135">
        <f>'24-187-01-5 - 4.NP'!F38</f>
        <v>0</v>
      </c>
      <c r="BB101" s="135">
        <f>'24-187-01-5 - 4.NP'!F39</f>
        <v>0</v>
      </c>
      <c r="BC101" s="135">
        <f>'24-187-01-5 - 4.NP'!F40</f>
        <v>0</v>
      </c>
      <c r="BD101" s="137">
        <f>'24-187-01-5 - 4.NP'!F41</f>
        <v>0</v>
      </c>
      <c r="BE101" s="4"/>
      <c r="BT101" s="138" t="s">
        <v>93</v>
      </c>
      <c r="BV101" s="138" t="s">
        <v>79</v>
      </c>
      <c r="BW101" s="138" t="s">
        <v>106</v>
      </c>
      <c r="BX101" s="138" t="s">
        <v>89</v>
      </c>
      <c r="CL101" s="138" t="s">
        <v>1</v>
      </c>
    </row>
    <row r="102" s="4" customFormat="1" ht="23.25" customHeight="1">
      <c r="A102" s="4"/>
      <c r="B102" s="67"/>
      <c r="C102" s="129"/>
      <c r="D102" s="129"/>
      <c r="E102" s="130" t="s">
        <v>107</v>
      </c>
      <c r="F102" s="130"/>
      <c r="G102" s="130"/>
      <c r="H102" s="130"/>
      <c r="I102" s="130"/>
      <c r="J102" s="129"/>
      <c r="K102" s="130" t="s">
        <v>108</v>
      </c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1">
        <f>ROUNDUP(AG103,1)</f>
        <v>0</v>
      </c>
      <c r="AH102" s="129"/>
      <c r="AI102" s="129"/>
      <c r="AJ102" s="129"/>
      <c r="AK102" s="129"/>
      <c r="AL102" s="129"/>
      <c r="AM102" s="129"/>
      <c r="AN102" s="132">
        <f>SUM(AG102,AT102)</f>
        <v>0</v>
      </c>
      <c r="AO102" s="129"/>
      <c r="AP102" s="129"/>
      <c r="AQ102" s="133" t="s">
        <v>88</v>
      </c>
      <c r="AR102" s="69"/>
      <c r="AS102" s="134">
        <f>ROUNDUP(AS103,1)</f>
        <v>0</v>
      </c>
      <c r="AT102" s="135">
        <f>ROUNDUP(SUM(AV102:AW102),2)</f>
        <v>0</v>
      </c>
      <c r="AU102" s="136">
        <f>ROUNDUP(AU103,5)</f>
        <v>0</v>
      </c>
      <c r="AV102" s="135">
        <f>ROUNDUP(AZ102*L29,2)</f>
        <v>0</v>
      </c>
      <c r="AW102" s="135">
        <f>ROUNDUP(BA102*L30,2)</f>
        <v>0</v>
      </c>
      <c r="AX102" s="135">
        <f>ROUNDUP(BB102*L29,2)</f>
        <v>0</v>
      </c>
      <c r="AY102" s="135">
        <f>ROUNDUP(BC102*L30,2)</f>
        <v>0</v>
      </c>
      <c r="AZ102" s="135">
        <f>ROUNDUP(AZ103,1)</f>
        <v>0</v>
      </c>
      <c r="BA102" s="135">
        <f>ROUNDUP(BA103,1)</f>
        <v>0</v>
      </c>
      <c r="BB102" s="135">
        <f>ROUNDUP(BB103,1)</f>
        <v>0</v>
      </c>
      <c r="BC102" s="135">
        <f>ROUNDUP(BC103,1)</f>
        <v>0</v>
      </c>
      <c r="BD102" s="137">
        <f>ROUNDUP(BD103,1)</f>
        <v>0</v>
      </c>
      <c r="BE102" s="4"/>
      <c r="BS102" s="138" t="s">
        <v>76</v>
      </c>
      <c r="BT102" s="138" t="s">
        <v>85</v>
      </c>
      <c r="BU102" s="138" t="s">
        <v>78</v>
      </c>
      <c r="BV102" s="138" t="s">
        <v>79</v>
      </c>
      <c r="BW102" s="138" t="s">
        <v>109</v>
      </c>
      <c r="BX102" s="138" t="s">
        <v>84</v>
      </c>
      <c r="CL102" s="138" t="s">
        <v>1</v>
      </c>
    </row>
    <row r="103" s="4" customFormat="1" ht="23.25" customHeight="1">
      <c r="A103" s="139" t="s">
        <v>90</v>
      </c>
      <c r="B103" s="67"/>
      <c r="C103" s="129"/>
      <c r="D103" s="129"/>
      <c r="E103" s="129"/>
      <c r="F103" s="130" t="s">
        <v>110</v>
      </c>
      <c r="G103" s="130"/>
      <c r="H103" s="130"/>
      <c r="I103" s="130"/>
      <c r="J103" s="130"/>
      <c r="K103" s="129"/>
      <c r="L103" s="130" t="s">
        <v>102</v>
      </c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2">
        <f>'24-187-02-1 - 3.NP'!J34</f>
        <v>0</v>
      </c>
      <c r="AH103" s="129"/>
      <c r="AI103" s="129"/>
      <c r="AJ103" s="129"/>
      <c r="AK103" s="129"/>
      <c r="AL103" s="129"/>
      <c r="AM103" s="129"/>
      <c r="AN103" s="132">
        <f>SUM(AG103,AT103)</f>
        <v>0</v>
      </c>
      <c r="AO103" s="129"/>
      <c r="AP103" s="129"/>
      <c r="AQ103" s="133" t="s">
        <v>88</v>
      </c>
      <c r="AR103" s="69"/>
      <c r="AS103" s="140">
        <v>0</v>
      </c>
      <c r="AT103" s="141">
        <f>ROUNDUP(SUM(AV103:AW103),2)</f>
        <v>0</v>
      </c>
      <c r="AU103" s="142">
        <f>'24-187-02-1 - 3.NP'!P132</f>
        <v>0</v>
      </c>
      <c r="AV103" s="141">
        <f>'24-187-02-1 - 3.NP'!J37</f>
        <v>0</v>
      </c>
      <c r="AW103" s="141">
        <f>'24-187-02-1 - 3.NP'!J38</f>
        <v>0</v>
      </c>
      <c r="AX103" s="141">
        <f>'24-187-02-1 - 3.NP'!J39</f>
        <v>0</v>
      </c>
      <c r="AY103" s="141">
        <f>'24-187-02-1 - 3.NP'!J40</f>
        <v>0</v>
      </c>
      <c r="AZ103" s="141">
        <f>'24-187-02-1 - 3.NP'!F37</f>
        <v>0</v>
      </c>
      <c r="BA103" s="141">
        <f>'24-187-02-1 - 3.NP'!F38</f>
        <v>0</v>
      </c>
      <c r="BB103" s="141">
        <f>'24-187-02-1 - 3.NP'!F39</f>
        <v>0</v>
      </c>
      <c r="BC103" s="141">
        <f>'24-187-02-1 - 3.NP'!F40</f>
        <v>0</v>
      </c>
      <c r="BD103" s="143">
        <f>'24-187-02-1 - 3.NP'!F41</f>
        <v>0</v>
      </c>
      <c r="BE103" s="4"/>
      <c r="BT103" s="138" t="s">
        <v>93</v>
      </c>
      <c r="BV103" s="138" t="s">
        <v>79</v>
      </c>
      <c r="BW103" s="138" t="s">
        <v>111</v>
      </c>
      <c r="BX103" s="138" t="s">
        <v>109</v>
      </c>
      <c r="CL103" s="138" t="s">
        <v>1</v>
      </c>
    </row>
    <row r="104" s="2" customFormat="1" ht="30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  <c r="AL105" s="64"/>
      <c r="AM105" s="64"/>
      <c r="AN105" s="64"/>
      <c r="AO105" s="64"/>
      <c r="AP105" s="64"/>
      <c r="AQ105" s="64"/>
      <c r="AR105" s="41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sheet="1" formatColumns="0" formatRows="0" objects="1" scenarios="1" spinCount="100000" saltValue="my7WHRxGf0gOvcWQHkEMC3iAQbQx7Idm60hq+YQLJQYaEM8f5EUWd0Cje7L2PAaQgnvx5PDtmhzs0myflVPqBg==" hashValue="C/f6eDCORMfSQWD+jfHKSQILEYPSpBAbH5O6iFpgbckLnV9eZVAj5qMvC1AbVA51r1Vin+kztNSUT5rzmL0bGA==" algorithmName="SHA-512" password="D99E"/>
  <mergeCells count="7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L97:AF97"/>
    <mergeCell ref="AN97:AP97"/>
    <mergeCell ref="F97:J97"/>
    <mergeCell ref="AG97:AM97"/>
    <mergeCell ref="AG98:AM98"/>
    <mergeCell ref="AN98:AP98"/>
    <mergeCell ref="F98:J98"/>
    <mergeCell ref="L98:AF98"/>
    <mergeCell ref="AN99:AP99"/>
    <mergeCell ref="AG99:AM99"/>
    <mergeCell ref="F99:J99"/>
    <mergeCell ref="L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E102:I102"/>
    <mergeCell ref="K102:AF102"/>
    <mergeCell ref="AN103:AP103"/>
    <mergeCell ref="AG103:AM103"/>
    <mergeCell ref="F103:J103"/>
    <mergeCell ref="L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7" location="'24-187-01-1 - 1.PP'!C2" display="/"/>
    <hyperlink ref="A98" location="'24-187-01-2 - 1.NP'!C2" display="/"/>
    <hyperlink ref="A99" location="'24-187-01-3 - 2.NP'!C2" display="/"/>
    <hyperlink ref="A100" location="'24-187-01-4 - 3.NP'!C2" display="/"/>
    <hyperlink ref="A101" location="'24-187-01-5 - 4.NP'!C2" display="/"/>
    <hyperlink ref="A103" location="'24-187-02-1 - 3.NP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112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Nemocnice Písek, a.s.</v>
      </c>
      <c r="F7" s="148"/>
      <c r="G7" s="148"/>
      <c r="H7" s="148"/>
      <c r="L7" s="17"/>
    </row>
    <row r="8">
      <c r="B8" s="17"/>
      <c r="D8" s="148" t="s">
        <v>113</v>
      </c>
      <c r="L8" s="17"/>
    </row>
    <row r="9" s="1" customFormat="1" ht="16.5" customHeight="1">
      <c r="B9" s="17"/>
      <c r="E9" s="149" t="s">
        <v>114</v>
      </c>
      <c r="F9" s="1"/>
      <c r="G9" s="1"/>
      <c r="H9" s="1"/>
      <c r="L9" s="17"/>
    </row>
    <row r="10" s="1" customFormat="1" ht="12" customHeight="1">
      <c r="B10" s="17"/>
      <c r="D10" s="148" t="s">
        <v>115</v>
      </c>
      <c r="L10" s="17"/>
    </row>
    <row r="11" s="2" customFormat="1" ht="16.5" customHeight="1">
      <c r="A11" s="35"/>
      <c r="B11" s="41"/>
      <c r="C11" s="35"/>
      <c r="D11" s="35"/>
      <c r="E11" s="150" t="s">
        <v>116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117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118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119</v>
      </c>
      <c r="G16" s="35"/>
      <c r="H16" s="35"/>
      <c r="I16" s="148" t="s">
        <v>22</v>
      </c>
      <c r="J16" s="152" t="str">
        <f>'Rekapitulace stavby'!AN8</f>
        <v>16. 4. 2024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tr">
        <f>IF('Rekapitulace stavby'!AN10="","",'Rekapitulace stavby'!AN10)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tr">
        <f>IF('Rekapitulace stavby'!E11="","",'Rekapitulace stavby'!E11)</f>
        <v>Nemocnice Písek, a.s., Karla Čapka 489, Písek</v>
      </c>
      <c r="F19" s="35"/>
      <c r="G19" s="35"/>
      <c r="H19" s="35"/>
      <c r="I19" s="148" t="s">
        <v>27</v>
      </c>
      <c r="J19" s="138" t="str">
        <f>IF('Rekapitulace stavby'!AN11="","",'Rekapitulace stavby'!AN11)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28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30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31</v>
      </c>
      <c r="F25" s="35"/>
      <c r="G25" s="35"/>
      <c r="H25" s="35"/>
      <c r="I25" s="148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32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27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ROUNDUP(J133, 1)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ROUNDUP((SUM(BE133:BE225)),  1)</f>
        <v>0</v>
      </c>
      <c r="G37" s="35"/>
      <c r="H37" s="35"/>
      <c r="I37" s="162">
        <v>0.20999999999999999</v>
      </c>
      <c r="J37" s="161">
        <f>ROUNDUP(((SUM(BE133:BE225))*I37),  1)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ROUNDUP((SUM(BF133:BF225)),  1)</f>
        <v>0</v>
      </c>
      <c r="G38" s="35"/>
      <c r="H38" s="35"/>
      <c r="I38" s="162">
        <v>0.12</v>
      </c>
      <c r="J38" s="161">
        <f>ROUNDUP(((SUM(BF133:BF225))*I38),  1)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ROUNDUP((SUM(BG133:BG225)),  1)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ROUNDUP((SUM(BH133:BH225)),  1)</f>
        <v>0</v>
      </c>
      <c r="G40" s="35"/>
      <c r="H40" s="35"/>
      <c r="I40" s="162">
        <v>0.12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ROUNDUP((SUM(BI133:BI225)),  1)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Nemocnice Písek, a.s.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114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115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116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117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24-187-01-1 - 1.PP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>Areála Nemocnice Písek, a.s.</v>
      </c>
      <c r="G93" s="37"/>
      <c r="H93" s="37"/>
      <c r="I93" s="29" t="s">
        <v>22</v>
      </c>
      <c r="J93" s="76" t="str">
        <f>IF(J16="","",J16)</f>
        <v>16. 4. 2024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Nemocnice Písek, a.s., Karla Čapka 489, Písek</v>
      </c>
      <c r="G95" s="37"/>
      <c r="H95" s="37"/>
      <c r="I95" s="29" t="s">
        <v>30</v>
      </c>
      <c r="J95" s="33" t="str">
        <f>E25</f>
        <v>Ing. Čeněk Truchlík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29" t="s">
        <v>32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121</v>
      </c>
      <c r="D98" s="184"/>
      <c r="E98" s="184"/>
      <c r="F98" s="184"/>
      <c r="G98" s="184"/>
      <c r="H98" s="184"/>
      <c r="I98" s="184"/>
      <c r="J98" s="185" t="s">
        <v>122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123</v>
      </c>
      <c r="D100" s="37"/>
      <c r="E100" s="37"/>
      <c r="F100" s="37"/>
      <c r="G100" s="37"/>
      <c r="H100" s="37"/>
      <c r="I100" s="37"/>
      <c r="J100" s="107">
        <f>J133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124</v>
      </c>
    </row>
    <row r="101" hidden="1" s="9" customFormat="1" ht="24.96" customHeight="1">
      <c r="A101" s="9"/>
      <c r="B101" s="187"/>
      <c r="C101" s="188"/>
      <c r="D101" s="189" t="s">
        <v>125</v>
      </c>
      <c r="E101" s="190"/>
      <c r="F101" s="190"/>
      <c r="G101" s="190"/>
      <c r="H101" s="190"/>
      <c r="I101" s="190"/>
      <c r="J101" s="191">
        <f>J134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3"/>
      <c r="C102" s="129"/>
      <c r="D102" s="194" t="s">
        <v>126</v>
      </c>
      <c r="E102" s="195"/>
      <c r="F102" s="195"/>
      <c r="G102" s="195"/>
      <c r="H102" s="195"/>
      <c r="I102" s="195"/>
      <c r="J102" s="196">
        <f>J135</f>
        <v>0</v>
      </c>
      <c r="K102" s="129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29"/>
      <c r="D103" s="194" t="s">
        <v>127</v>
      </c>
      <c r="E103" s="195"/>
      <c r="F103" s="195"/>
      <c r="G103" s="195"/>
      <c r="H103" s="195"/>
      <c r="I103" s="195"/>
      <c r="J103" s="196">
        <f>J148</f>
        <v>0</v>
      </c>
      <c r="K103" s="129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3"/>
      <c r="C104" s="129"/>
      <c r="D104" s="194" t="s">
        <v>128</v>
      </c>
      <c r="E104" s="195"/>
      <c r="F104" s="195"/>
      <c r="G104" s="195"/>
      <c r="H104" s="195"/>
      <c r="I104" s="195"/>
      <c r="J104" s="196">
        <f>J162</f>
        <v>0</v>
      </c>
      <c r="K104" s="129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3"/>
      <c r="C105" s="129"/>
      <c r="D105" s="194" t="s">
        <v>129</v>
      </c>
      <c r="E105" s="195"/>
      <c r="F105" s="195"/>
      <c r="G105" s="195"/>
      <c r="H105" s="195"/>
      <c r="I105" s="195"/>
      <c r="J105" s="196">
        <f>J174</f>
        <v>0</v>
      </c>
      <c r="K105" s="129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3"/>
      <c r="C106" s="129"/>
      <c r="D106" s="194" t="s">
        <v>130</v>
      </c>
      <c r="E106" s="195"/>
      <c r="F106" s="195"/>
      <c r="G106" s="195"/>
      <c r="H106" s="195"/>
      <c r="I106" s="195"/>
      <c r="J106" s="196">
        <f>J204</f>
        <v>0</v>
      </c>
      <c r="K106" s="129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3"/>
      <c r="C107" s="129"/>
      <c r="D107" s="194" t="s">
        <v>131</v>
      </c>
      <c r="E107" s="195"/>
      <c r="F107" s="195"/>
      <c r="G107" s="195"/>
      <c r="H107" s="195"/>
      <c r="I107" s="195"/>
      <c r="J107" s="196">
        <f>J210</f>
        <v>0</v>
      </c>
      <c r="K107" s="129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3"/>
      <c r="C108" s="129"/>
      <c r="D108" s="194" t="s">
        <v>132</v>
      </c>
      <c r="E108" s="195"/>
      <c r="F108" s="195"/>
      <c r="G108" s="195"/>
      <c r="H108" s="195"/>
      <c r="I108" s="195"/>
      <c r="J108" s="196">
        <f>J217</f>
        <v>0</v>
      </c>
      <c r="K108" s="129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7"/>
      <c r="C109" s="188"/>
      <c r="D109" s="189" t="s">
        <v>133</v>
      </c>
      <c r="E109" s="190"/>
      <c r="F109" s="190"/>
      <c r="G109" s="190"/>
      <c r="H109" s="190"/>
      <c r="I109" s="190"/>
      <c r="J109" s="191">
        <f>J220</f>
        <v>0</v>
      </c>
      <c r="K109" s="188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hidden="1"/>
    <row r="113" hidden="1"/>
    <row r="114" hidden="1"/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134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81" t="str">
        <f>E7</f>
        <v>Nemocnice Písek, a.s.</v>
      </c>
      <c r="F119" s="29"/>
      <c r="G119" s="29"/>
      <c r="H119" s="29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" customFormat="1" ht="12" customHeight="1">
      <c r="B120" s="18"/>
      <c r="C120" s="29" t="s">
        <v>113</v>
      </c>
      <c r="D120" s="19"/>
      <c r="E120" s="19"/>
      <c r="F120" s="19"/>
      <c r="G120" s="19"/>
      <c r="H120" s="19"/>
      <c r="I120" s="19"/>
      <c r="J120" s="19"/>
      <c r="K120" s="19"/>
      <c r="L120" s="17"/>
    </row>
    <row r="121" s="1" customFormat="1" ht="16.5" customHeight="1">
      <c r="B121" s="18"/>
      <c r="C121" s="19"/>
      <c r="D121" s="19"/>
      <c r="E121" s="181" t="s">
        <v>114</v>
      </c>
      <c r="F121" s="19"/>
      <c r="G121" s="19"/>
      <c r="H121" s="19"/>
      <c r="I121" s="19"/>
      <c r="J121" s="19"/>
      <c r="K121" s="19"/>
      <c r="L121" s="17"/>
    </row>
    <row r="122" s="1" customFormat="1" ht="12" customHeight="1">
      <c r="B122" s="18"/>
      <c r="C122" s="29" t="s">
        <v>115</v>
      </c>
      <c r="D122" s="19"/>
      <c r="E122" s="19"/>
      <c r="F122" s="19"/>
      <c r="G122" s="19"/>
      <c r="H122" s="19"/>
      <c r="I122" s="19"/>
      <c r="J122" s="19"/>
      <c r="K122" s="19"/>
      <c r="L122" s="17"/>
    </row>
    <row r="123" s="2" customFormat="1" ht="16.5" customHeight="1">
      <c r="A123" s="35"/>
      <c r="B123" s="36"/>
      <c r="C123" s="37"/>
      <c r="D123" s="37"/>
      <c r="E123" s="182" t="s">
        <v>116</v>
      </c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117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E13</f>
        <v>24-187-01-1 - 1.PP</v>
      </c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F16</f>
        <v>Areála Nemocnice Písek, a.s.</v>
      </c>
      <c r="G127" s="37"/>
      <c r="H127" s="37"/>
      <c r="I127" s="29" t="s">
        <v>22</v>
      </c>
      <c r="J127" s="76" t="str">
        <f>IF(J16="","",J16)</f>
        <v>16. 4. 2024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24</v>
      </c>
      <c r="D129" s="37"/>
      <c r="E129" s="37"/>
      <c r="F129" s="24" t="str">
        <f>E19</f>
        <v>Nemocnice Písek, a.s., Karla Čapka 489, Písek</v>
      </c>
      <c r="G129" s="37"/>
      <c r="H129" s="37"/>
      <c r="I129" s="29" t="s">
        <v>30</v>
      </c>
      <c r="J129" s="33" t="str">
        <f>E25</f>
        <v>Ing. Čeněk Truchlík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28</v>
      </c>
      <c r="D130" s="37"/>
      <c r="E130" s="37"/>
      <c r="F130" s="24" t="str">
        <f>IF(E22="","",E22)</f>
        <v>Vyplň údaj</v>
      </c>
      <c r="G130" s="37"/>
      <c r="H130" s="37"/>
      <c r="I130" s="29" t="s">
        <v>32</v>
      </c>
      <c r="J130" s="33" t="str">
        <f>E28</f>
        <v xml:space="preserve"> 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98"/>
      <c r="B132" s="199"/>
      <c r="C132" s="200" t="s">
        <v>135</v>
      </c>
      <c r="D132" s="201" t="s">
        <v>62</v>
      </c>
      <c r="E132" s="201" t="s">
        <v>58</v>
      </c>
      <c r="F132" s="201" t="s">
        <v>59</v>
      </c>
      <c r="G132" s="201" t="s">
        <v>136</v>
      </c>
      <c r="H132" s="201" t="s">
        <v>137</v>
      </c>
      <c r="I132" s="201" t="s">
        <v>138</v>
      </c>
      <c r="J132" s="202" t="s">
        <v>122</v>
      </c>
      <c r="K132" s="203" t="s">
        <v>139</v>
      </c>
      <c r="L132" s="204"/>
      <c r="M132" s="97" t="s">
        <v>1</v>
      </c>
      <c r="N132" s="98" t="s">
        <v>41</v>
      </c>
      <c r="O132" s="98" t="s">
        <v>140</v>
      </c>
      <c r="P132" s="98" t="s">
        <v>141</v>
      </c>
      <c r="Q132" s="98" t="s">
        <v>142</v>
      </c>
      <c r="R132" s="98" t="s">
        <v>143</v>
      </c>
      <c r="S132" s="98" t="s">
        <v>144</v>
      </c>
      <c r="T132" s="99" t="s">
        <v>145</v>
      </c>
      <c r="U132" s="198"/>
      <c r="V132" s="198"/>
      <c r="W132" s="198"/>
      <c r="X132" s="198"/>
      <c r="Y132" s="198"/>
      <c r="Z132" s="198"/>
      <c r="AA132" s="198"/>
      <c r="AB132" s="198"/>
      <c r="AC132" s="198"/>
      <c r="AD132" s="198"/>
      <c r="AE132" s="198"/>
    </row>
    <row r="133" s="2" customFormat="1" ht="22.8" customHeight="1">
      <c r="A133" s="35"/>
      <c r="B133" s="36"/>
      <c r="C133" s="104" t="s">
        <v>146</v>
      </c>
      <c r="D133" s="37"/>
      <c r="E133" s="37"/>
      <c r="F133" s="37"/>
      <c r="G133" s="37"/>
      <c r="H133" s="37"/>
      <c r="I133" s="37"/>
      <c r="J133" s="205">
        <f>BK133</f>
        <v>0</v>
      </c>
      <c r="K133" s="37"/>
      <c r="L133" s="41"/>
      <c r="M133" s="100"/>
      <c r="N133" s="206"/>
      <c r="O133" s="101"/>
      <c r="P133" s="207">
        <f>P134+P220</f>
        <v>0</v>
      </c>
      <c r="Q133" s="101"/>
      <c r="R133" s="207">
        <f>R134+R220</f>
        <v>0.14257000000000003</v>
      </c>
      <c r="S133" s="101"/>
      <c r="T133" s="208">
        <f>T134+T220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76</v>
      </c>
      <c r="AU133" s="14" t="s">
        <v>124</v>
      </c>
      <c r="BK133" s="209">
        <f>BK134+BK220</f>
        <v>0</v>
      </c>
    </row>
    <row r="134" s="12" customFormat="1" ht="25.92" customHeight="1">
      <c r="A134" s="12"/>
      <c r="B134" s="210"/>
      <c r="C134" s="211"/>
      <c r="D134" s="212" t="s">
        <v>76</v>
      </c>
      <c r="E134" s="213" t="s">
        <v>147</v>
      </c>
      <c r="F134" s="213" t="s">
        <v>148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P135+P148+P162+P174+P204+P210+P217</f>
        <v>0</v>
      </c>
      <c r="Q134" s="218"/>
      <c r="R134" s="219">
        <f>R135+R148+R162+R174+R204+R210+R217</f>
        <v>0.14257000000000003</v>
      </c>
      <c r="S134" s="218"/>
      <c r="T134" s="220">
        <f>T135+T148+T162+T174+T204+T210+T217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85</v>
      </c>
      <c r="AT134" s="222" t="s">
        <v>76</v>
      </c>
      <c r="AU134" s="222" t="s">
        <v>77</v>
      </c>
      <c r="AY134" s="221" t="s">
        <v>149</v>
      </c>
      <c r="BK134" s="223">
        <f>BK135+BK148+BK162+BK174+BK204+BK210+BK217</f>
        <v>0</v>
      </c>
    </row>
    <row r="135" s="12" customFormat="1" ht="22.8" customHeight="1">
      <c r="A135" s="12"/>
      <c r="B135" s="210"/>
      <c r="C135" s="211"/>
      <c r="D135" s="212" t="s">
        <v>76</v>
      </c>
      <c r="E135" s="224" t="s">
        <v>150</v>
      </c>
      <c r="F135" s="224" t="s">
        <v>151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SUM(P136:P147)</f>
        <v>0</v>
      </c>
      <c r="Q135" s="218"/>
      <c r="R135" s="219">
        <f>SUM(R136:R147)</f>
        <v>0</v>
      </c>
      <c r="S135" s="218"/>
      <c r="T135" s="220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85</v>
      </c>
      <c r="AT135" s="222" t="s">
        <v>76</v>
      </c>
      <c r="AU135" s="222" t="s">
        <v>83</v>
      </c>
      <c r="AY135" s="221" t="s">
        <v>149</v>
      </c>
      <c r="BK135" s="223">
        <f>SUM(BK136:BK147)</f>
        <v>0</v>
      </c>
    </row>
    <row r="136" s="2" customFormat="1" ht="37.8" customHeight="1">
      <c r="A136" s="35"/>
      <c r="B136" s="36"/>
      <c r="C136" s="226" t="s">
        <v>83</v>
      </c>
      <c r="D136" s="226" t="s">
        <v>152</v>
      </c>
      <c r="E136" s="227" t="s">
        <v>153</v>
      </c>
      <c r="F136" s="228" t="s">
        <v>154</v>
      </c>
      <c r="G136" s="229" t="s">
        <v>155</v>
      </c>
      <c r="H136" s="230">
        <v>10</v>
      </c>
      <c r="I136" s="231"/>
      <c r="J136" s="232">
        <f>ROUND(I136*H136,1)</f>
        <v>0</v>
      </c>
      <c r="K136" s="233"/>
      <c r="L136" s="234"/>
      <c r="M136" s="235" t="s">
        <v>1</v>
      </c>
      <c r="N136" s="236" t="s">
        <v>42</v>
      </c>
      <c r="O136" s="88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9" t="s">
        <v>156</v>
      </c>
      <c r="AT136" s="239" t="s">
        <v>152</v>
      </c>
      <c r="AU136" s="239" t="s">
        <v>85</v>
      </c>
      <c r="AY136" s="14" t="s">
        <v>149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4" t="s">
        <v>83</v>
      </c>
      <c r="BK136" s="240">
        <f>ROUND(I136*H136,1)</f>
        <v>0</v>
      </c>
      <c r="BL136" s="14" t="s">
        <v>157</v>
      </c>
      <c r="BM136" s="239" t="s">
        <v>158</v>
      </c>
    </row>
    <row r="137" s="2" customFormat="1">
      <c r="A137" s="35"/>
      <c r="B137" s="36"/>
      <c r="C137" s="37"/>
      <c r="D137" s="241" t="s">
        <v>159</v>
      </c>
      <c r="E137" s="37"/>
      <c r="F137" s="242" t="s">
        <v>160</v>
      </c>
      <c r="G137" s="37"/>
      <c r="H137" s="37"/>
      <c r="I137" s="243"/>
      <c r="J137" s="37"/>
      <c r="K137" s="37"/>
      <c r="L137" s="41"/>
      <c r="M137" s="244"/>
      <c r="N137" s="245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159</v>
      </c>
      <c r="AU137" s="14" t="s">
        <v>85</v>
      </c>
    </row>
    <row r="138" s="2" customFormat="1" ht="37.8" customHeight="1">
      <c r="A138" s="35"/>
      <c r="B138" s="36"/>
      <c r="C138" s="226" t="s">
        <v>85</v>
      </c>
      <c r="D138" s="226" t="s">
        <v>152</v>
      </c>
      <c r="E138" s="227" t="s">
        <v>161</v>
      </c>
      <c r="F138" s="228" t="s">
        <v>162</v>
      </c>
      <c r="G138" s="229" t="s">
        <v>155</v>
      </c>
      <c r="H138" s="230">
        <v>26</v>
      </c>
      <c r="I138" s="231"/>
      <c r="J138" s="232">
        <f>ROUND(I138*H138,1)</f>
        <v>0</v>
      </c>
      <c r="K138" s="233"/>
      <c r="L138" s="234"/>
      <c r="M138" s="235" t="s">
        <v>1</v>
      </c>
      <c r="N138" s="236" t="s">
        <v>42</v>
      </c>
      <c r="O138" s="88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9" t="s">
        <v>156</v>
      </c>
      <c r="AT138" s="239" t="s">
        <v>152</v>
      </c>
      <c r="AU138" s="239" t="s">
        <v>85</v>
      </c>
      <c r="AY138" s="14" t="s">
        <v>149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4" t="s">
        <v>83</v>
      </c>
      <c r="BK138" s="240">
        <f>ROUND(I138*H138,1)</f>
        <v>0</v>
      </c>
      <c r="BL138" s="14" t="s">
        <v>157</v>
      </c>
      <c r="BM138" s="239" t="s">
        <v>163</v>
      </c>
    </row>
    <row r="139" s="2" customFormat="1">
      <c r="A139" s="35"/>
      <c r="B139" s="36"/>
      <c r="C139" s="37"/>
      <c r="D139" s="241" t="s">
        <v>159</v>
      </c>
      <c r="E139" s="37"/>
      <c r="F139" s="242" t="s">
        <v>160</v>
      </c>
      <c r="G139" s="37"/>
      <c r="H139" s="37"/>
      <c r="I139" s="243"/>
      <c r="J139" s="37"/>
      <c r="K139" s="37"/>
      <c r="L139" s="41"/>
      <c r="M139" s="244"/>
      <c r="N139" s="245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159</v>
      </c>
      <c r="AU139" s="14" t="s">
        <v>85</v>
      </c>
    </row>
    <row r="140" s="2" customFormat="1" ht="24.15" customHeight="1">
      <c r="A140" s="35"/>
      <c r="B140" s="36"/>
      <c r="C140" s="246" t="s">
        <v>93</v>
      </c>
      <c r="D140" s="246" t="s">
        <v>164</v>
      </c>
      <c r="E140" s="247" t="s">
        <v>165</v>
      </c>
      <c r="F140" s="248" t="s">
        <v>166</v>
      </c>
      <c r="G140" s="249" t="s">
        <v>155</v>
      </c>
      <c r="H140" s="250">
        <v>36</v>
      </c>
      <c r="I140" s="251"/>
      <c r="J140" s="252">
        <f>ROUND(I140*H140,1)</f>
        <v>0</v>
      </c>
      <c r="K140" s="253"/>
      <c r="L140" s="41"/>
      <c r="M140" s="254" t="s">
        <v>1</v>
      </c>
      <c r="N140" s="255" t="s">
        <v>42</v>
      </c>
      <c r="O140" s="88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9" t="s">
        <v>157</v>
      </c>
      <c r="AT140" s="239" t="s">
        <v>164</v>
      </c>
      <c r="AU140" s="239" t="s">
        <v>85</v>
      </c>
      <c r="AY140" s="14" t="s">
        <v>149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4" t="s">
        <v>83</v>
      </c>
      <c r="BK140" s="240">
        <f>ROUND(I140*H140,1)</f>
        <v>0</v>
      </c>
      <c r="BL140" s="14" t="s">
        <v>157</v>
      </c>
      <c r="BM140" s="239" t="s">
        <v>167</v>
      </c>
    </row>
    <row r="141" s="2" customFormat="1">
      <c r="A141" s="35"/>
      <c r="B141" s="36"/>
      <c r="C141" s="37"/>
      <c r="D141" s="241" t="s">
        <v>159</v>
      </c>
      <c r="E141" s="37"/>
      <c r="F141" s="242" t="s">
        <v>160</v>
      </c>
      <c r="G141" s="37"/>
      <c r="H141" s="37"/>
      <c r="I141" s="243"/>
      <c r="J141" s="37"/>
      <c r="K141" s="37"/>
      <c r="L141" s="41"/>
      <c r="M141" s="244"/>
      <c r="N141" s="245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159</v>
      </c>
      <c r="AU141" s="14" t="s">
        <v>85</v>
      </c>
    </row>
    <row r="142" s="2" customFormat="1" ht="16.5" customHeight="1">
      <c r="A142" s="35"/>
      <c r="B142" s="36"/>
      <c r="C142" s="246" t="s">
        <v>168</v>
      </c>
      <c r="D142" s="246" t="s">
        <v>164</v>
      </c>
      <c r="E142" s="247" t="s">
        <v>169</v>
      </c>
      <c r="F142" s="248" t="s">
        <v>170</v>
      </c>
      <c r="G142" s="249" t="s">
        <v>171</v>
      </c>
      <c r="H142" s="250">
        <v>1</v>
      </c>
      <c r="I142" s="251"/>
      <c r="J142" s="252">
        <f>ROUND(I142*H142,1)</f>
        <v>0</v>
      </c>
      <c r="K142" s="253"/>
      <c r="L142" s="41"/>
      <c r="M142" s="254" t="s">
        <v>1</v>
      </c>
      <c r="N142" s="255" t="s">
        <v>42</v>
      </c>
      <c r="O142" s="88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9" t="s">
        <v>157</v>
      </c>
      <c r="AT142" s="239" t="s">
        <v>164</v>
      </c>
      <c r="AU142" s="239" t="s">
        <v>85</v>
      </c>
      <c r="AY142" s="14" t="s">
        <v>149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4" t="s">
        <v>83</v>
      </c>
      <c r="BK142" s="240">
        <f>ROUND(I142*H142,1)</f>
        <v>0</v>
      </c>
      <c r="BL142" s="14" t="s">
        <v>157</v>
      </c>
      <c r="BM142" s="239" t="s">
        <v>172</v>
      </c>
    </row>
    <row r="143" s="2" customFormat="1">
      <c r="A143" s="35"/>
      <c r="B143" s="36"/>
      <c r="C143" s="37"/>
      <c r="D143" s="241" t="s">
        <v>159</v>
      </c>
      <c r="E143" s="37"/>
      <c r="F143" s="242" t="s">
        <v>160</v>
      </c>
      <c r="G143" s="37"/>
      <c r="H143" s="37"/>
      <c r="I143" s="243"/>
      <c r="J143" s="37"/>
      <c r="K143" s="37"/>
      <c r="L143" s="41"/>
      <c r="M143" s="244"/>
      <c r="N143" s="245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159</v>
      </c>
      <c r="AU143" s="14" t="s">
        <v>85</v>
      </c>
    </row>
    <row r="144" s="2" customFormat="1" ht="16.5" customHeight="1">
      <c r="A144" s="35"/>
      <c r="B144" s="36"/>
      <c r="C144" s="246" t="s">
        <v>173</v>
      </c>
      <c r="D144" s="246" t="s">
        <v>164</v>
      </c>
      <c r="E144" s="247" t="s">
        <v>174</v>
      </c>
      <c r="F144" s="248" t="s">
        <v>175</v>
      </c>
      <c r="G144" s="249" t="s">
        <v>171</v>
      </c>
      <c r="H144" s="250">
        <v>3</v>
      </c>
      <c r="I144" s="251"/>
      <c r="J144" s="252">
        <f>ROUND(I144*H144,1)</f>
        <v>0</v>
      </c>
      <c r="K144" s="253"/>
      <c r="L144" s="41"/>
      <c r="M144" s="254" t="s">
        <v>1</v>
      </c>
      <c r="N144" s="255" t="s">
        <v>42</v>
      </c>
      <c r="O144" s="88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9" t="s">
        <v>157</v>
      </c>
      <c r="AT144" s="239" t="s">
        <v>164</v>
      </c>
      <c r="AU144" s="239" t="s">
        <v>85</v>
      </c>
      <c r="AY144" s="14" t="s">
        <v>149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4" t="s">
        <v>83</v>
      </c>
      <c r="BK144" s="240">
        <f>ROUND(I144*H144,1)</f>
        <v>0</v>
      </c>
      <c r="BL144" s="14" t="s">
        <v>157</v>
      </c>
      <c r="BM144" s="239" t="s">
        <v>176</v>
      </c>
    </row>
    <row r="145" s="2" customFormat="1">
      <c r="A145" s="35"/>
      <c r="B145" s="36"/>
      <c r="C145" s="37"/>
      <c r="D145" s="241" t="s">
        <v>159</v>
      </c>
      <c r="E145" s="37"/>
      <c r="F145" s="242" t="s">
        <v>160</v>
      </c>
      <c r="G145" s="37"/>
      <c r="H145" s="37"/>
      <c r="I145" s="243"/>
      <c r="J145" s="37"/>
      <c r="K145" s="37"/>
      <c r="L145" s="41"/>
      <c r="M145" s="244"/>
      <c r="N145" s="245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159</v>
      </c>
      <c r="AU145" s="14" t="s">
        <v>85</v>
      </c>
    </row>
    <row r="146" s="2" customFormat="1" ht="16.5" customHeight="1">
      <c r="A146" s="35"/>
      <c r="B146" s="36"/>
      <c r="C146" s="246" t="s">
        <v>177</v>
      </c>
      <c r="D146" s="246" t="s">
        <v>164</v>
      </c>
      <c r="E146" s="247" t="s">
        <v>178</v>
      </c>
      <c r="F146" s="248" t="s">
        <v>179</v>
      </c>
      <c r="G146" s="249" t="s">
        <v>171</v>
      </c>
      <c r="H146" s="250">
        <v>2</v>
      </c>
      <c r="I146" s="251"/>
      <c r="J146" s="252">
        <f>ROUND(I146*H146,1)</f>
        <v>0</v>
      </c>
      <c r="K146" s="253"/>
      <c r="L146" s="41"/>
      <c r="M146" s="254" t="s">
        <v>1</v>
      </c>
      <c r="N146" s="255" t="s">
        <v>42</v>
      </c>
      <c r="O146" s="88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9" t="s">
        <v>157</v>
      </c>
      <c r="AT146" s="239" t="s">
        <v>164</v>
      </c>
      <c r="AU146" s="239" t="s">
        <v>85</v>
      </c>
      <c r="AY146" s="14" t="s">
        <v>149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4" t="s">
        <v>83</v>
      </c>
      <c r="BK146" s="240">
        <f>ROUND(I146*H146,1)</f>
        <v>0</v>
      </c>
      <c r="BL146" s="14" t="s">
        <v>157</v>
      </c>
      <c r="BM146" s="239" t="s">
        <v>180</v>
      </c>
    </row>
    <row r="147" s="2" customFormat="1" ht="24.15" customHeight="1">
      <c r="A147" s="35"/>
      <c r="B147" s="36"/>
      <c r="C147" s="246" t="s">
        <v>181</v>
      </c>
      <c r="D147" s="246" t="s">
        <v>164</v>
      </c>
      <c r="E147" s="247" t="s">
        <v>182</v>
      </c>
      <c r="F147" s="248" t="s">
        <v>183</v>
      </c>
      <c r="G147" s="249" t="s">
        <v>184</v>
      </c>
      <c r="H147" s="256"/>
      <c r="I147" s="251"/>
      <c r="J147" s="252">
        <f>ROUND(I147*H147,1)</f>
        <v>0</v>
      </c>
      <c r="K147" s="253"/>
      <c r="L147" s="41"/>
      <c r="M147" s="254" t="s">
        <v>1</v>
      </c>
      <c r="N147" s="255" t="s">
        <v>42</v>
      </c>
      <c r="O147" s="88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9" t="s">
        <v>157</v>
      </c>
      <c r="AT147" s="239" t="s">
        <v>164</v>
      </c>
      <c r="AU147" s="239" t="s">
        <v>85</v>
      </c>
      <c r="AY147" s="14" t="s">
        <v>149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4" t="s">
        <v>83</v>
      </c>
      <c r="BK147" s="240">
        <f>ROUND(I147*H147,1)</f>
        <v>0</v>
      </c>
      <c r="BL147" s="14" t="s">
        <v>157</v>
      </c>
      <c r="BM147" s="239" t="s">
        <v>185</v>
      </c>
    </row>
    <row r="148" s="12" customFormat="1" ht="22.8" customHeight="1">
      <c r="A148" s="12"/>
      <c r="B148" s="210"/>
      <c r="C148" s="211"/>
      <c r="D148" s="212" t="s">
        <v>76</v>
      </c>
      <c r="E148" s="224" t="s">
        <v>186</v>
      </c>
      <c r="F148" s="224" t="s">
        <v>187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SUM(P149:P161)</f>
        <v>0</v>
      </c>
      <c r="Q148" s="218"/>
      <c r="R148" s="219">
        <f>SUM(R149:R161)</f>
        <v>0.00068000000000000005</v>
      </c>
      <c r="S148" s="218"/>
      <c r="T148" s="220">
        <f>SUM(T149:T161)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85</v>
      </c>
      <c r="AT148" s="222" t="s">
        <v>76</v>
      </c>
      <c r="AU148" s="222" t="s">
        <v>83</v>
      </c>
      <c r="AY148" s="221" t="s">
        <v>149</v>
      </c>
      <c r="BK148" s="223">
        <f>SUM(BK149:BK161)</f>
        <v>0</v>
      </c>
    </row>
    <row r="149" s="2" customFormat="1" ht="37.8" customHeight="1">
      <c r="A149" s="35"/>
      <c r="B149" s="36"/>
      <c r="C149" s="226" t="s">
        <v>188</v>
      </c>
      <c r="D149" s="226" t="s">
        <v>152</v>
      </c>
      <c r="E149" s="227" t="s">
        <v>189</v>
      </c>
      <c r="F149" s="228" t="s">
        <v>190</v>
      </c>
      <c r="G149" s="229" t="s">
        <v>171</v>
      </c>
      <c r="H149" s="230">
        <v>1</v>
      </c>
      <c r="I149" s="231"/>
      <c r="J149" s="232">
        <f>ROUND(I149*H149,1)</f>
        <v>0</v>
      </c>
      <c r="K149" s="233"/>
      <c r="L149" s="234"/>
      <c r="M149" s="235" t="s">
        <v>1</v>
      </c>
      <c r="N149" s="236" t="s">
        <v>42</v>
      </c>
      <c r="O149" s="88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9" t="s">
        <v>156</v>
      </c>
      <c r="AT149" s="239" t="s">
        <v>152</v>
      </c>
      <c r="AU149" s="239" t="s">
        <v>85</v>
      </c>
      <c r="AY149" s="14" t="s">
        <v>149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4" t="s">
        <v>83</v>
      </c>
      <c r="BK149" s="240">
        <f>ROUND(I149*H149,1)</f>
        <v>0</v>
      </c>
      <c r="BL149" s="14" t="s">
        <v>157</v>
      </c>
      <c r="BM149" s="239" t="s">
        <v>191</v>
      </c>
    </row>
    <row r="150" s="2" customFormat="1">
      <c r="A150" s="35"/>
      <c r="B150" s="36"/>
      <c r="C150" s="37"/>
      <c r="D150" s="241" t="s">
        <v>159</v>
      </c>
      <c r="E150" s="37"/>
      <c r="F150" s="242" t="s">
        <v>160</v>
      </c>
      <c r="G150" s="37"/>
      <c r="H150" s="37"/>
      <c r="I150" s="243"/>
      <c r="J150" s="37"/>
      <c r="K150" s="37"/>
      <c r="L150" s="41"/>
      <c r="M150" s="244"/>
      <c r="N150" s="245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159</v>
      </c>
      <c r="AU150" s="14" t="s">
        <v>85</v>
      </c>
    </row>
    <row r="151" s="2" customFormat="1" ht="37.8" customHeight="1">
      <c r="A151" s="35"/>
      <c r="B151" s="36"/>
      <c r="C151" s="226" t="s">
        <v>192</v>
      </c>
      <c r="D151" s="226" t="s">
        <v>152</v>
      </c>
      <c r="E151" s="227" t="s">
        <v>193</v>
      </c>
      <c r="F151" s="228" t="s">
        <v>194</v>
      </c>
      <c r="G151" s="229" t="s">
        <v>171</v>
      </c>
      <c r="H151" s="230">
        <v>1</v>
      </c>
      <c r="I151" s="231"/>
      <c r="J151" s="232">
        <f>ROUND(I151*H151,1)</f>
        <v>0</v>
      </c>
      <c r="K151" s="233"/>
      <c r="L151" s="234"/>
      <c r="M151" s="235" t="s">
        <v>1</v>
      </c>
      <c r="N151" s="236" t="s">
        <v>42</v>
      </c>
      <c r="O151" s="88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9" t="s">
        <v>156</v>
      </c>
      <c r="AT151" s="239" t="s">
        <v>152</v>
      </c>
      <c r="AU151" s="239" t="s">
        <v>85</v>
      </c>
      <c r="AY151" s="14" t="s">
        <v>149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4" t="s">
        <v>83</v>
      </c>
      <c r="BK151" s="240">
        <f>ROUND(I151*H151,1)</f>
        <v>0</v>
      </c>
      <c r="BL151" s="14" t="s">
        <v>157</v>
      </c>
      <c r="BM151" s="239" t="s">
        <v>195</v>
      </c>
    </row>
    <row r="152" s="2" customFormat="1">
      <c r="A152" s="35"/>
      <c r="B152" s="36"/>
      <c r="C152" s="37"/>
      <c r="D152" s="241" t="s">
        <v>159</v>
      </c>
      <c r="E152" s="37"/>
      <c r="F152" s="242" t="s">
        <v>160</v>
      </c>
      <c r="G152" s="37"/>
      <c r="H152" s="37"/>
      <c r="I152" s="243"/>
      <c r="J152" s="37"/>
      <c r="K152" s="37"/>
      <c r="L152" s="41"/>
      <c r="M152" s="244"/>
      <c r="N152" s="245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159</v>
      </c>
      <c r="AU152" s="14" t="s">
        <v>85</v>
      </c>
    </row>
    <row r="153" s="2" customFormat="1" ht="16.5" customHeight="1">
      <c r="A153" s="35"/>
      <c r="B153" s="36"/>
      <c r="C153" s="226" t="s">
        <v>196</v>
      </c>
      <c r="D153" s="226" t="s">
        <v>152</v>
      </c>
      <c r="E153" s="227" t="s">
        <v>197</v>
      </c>
      <c r="F153" s="228" t="s">
        <v>198</v>
      </c>
      <c r="G153" s="229" t="s">
        <v>171</v>
      </c>
      <c r="H153" s="230">
        <v>1</v>
      </c>
      <c r="I153" s="231"/>
      <c r="J153" s="232">
        <f>ROUND(I153*H153,1)</f>
        <v>0</v>
      </c>
      <c r="K153" s="233"/>
      <c r="L153" s="234"/>
      <c r="M153" s="235" t="s">
        <v>1</v>
      </c>
      <c r="N153" s="236" t="s">
        <v>42</v>
      </c>
      <c r="O153" s="88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9" t="s">
        <v>156</v>
      </c>
      <c r="AT153" s="239" t="s">
        <v>152</v>
      </c>
      <c r="AU153" s="239" t="s">
        <v>85</v>
      </c>
      <c r="AY153" s="14" t="s">
        <v>149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4" t="s">
        <v>83</v>
      </c>
      <c r="BK153" s="240">
        <f>ROUND(I153*H153,1)</f>
        <v>0</v>
      </c>
      <c r="BL153" s="14" t="s">
        <v>157</v>
      </c>
      <c r="BM153" s="239" t="s">
        <v>199</v>
      </c>
    </row>
    <row r="154" s="2" customFormat="1">
      <c r="A154" s="35"/>
      <c r="B154" s="36"/>
      <c r="C154" s="37"/>
      <c r="D154" s="241" t="s">
        <v>159</v>
      </c>
      <c r="E154" s="37"/>
      <c r="F154" s="242" t="s">
        <v>160</v>
      </c>
      <c r="G154" s="37"/>
      <c r="H154" s="37"/>
      <c r="I154" s="243"/>
      <c r="J154" s="37"/>
      <c r="K154" s="37"/>
      <c r="L154" s="41"/>
      <c r="M154" s="244"/>
      <c r="N154" s="24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159</v>
      </c>
      <c r="AU154" s="14" t="s">
        <v>85</v>
      </c>
    </row>
    <row r="155" s="2" customFormat="1" ht="24.15" customHeight="1">
      <c r="A155" s="35"/>
      <c r="B155" s="36"/>
      <c r="C155" s="246" t="s">
        <v>200</v>
      </c>
      <c r="D155" s="246" t="s">
        <v>164</v>
      </c>
      <c r="E155" s="247" t="s">
        <v>201</v>
      </c>
      <c r="F155" s="248" t="s">
        <v>202</v>
      </c>
      <c r="G155" s="249" t="s">
        <v>203</v>
      </c>
      <c r="H155" s="250">
        <v>1</v>
      </c>
      <c r="I155" s="251"/>
      <c r="J155" s="252">
        <f>ROUND(I155*H155,1)</f>
        <v>0</v>
      </c>
      <c r="K155" s="253"/>
      <c r="L155" s="41"/>
      <c r="M155" s="254" t="s">
        <v>1</v>
      </c>
      <c r="N155" s="255" t="s">
        <v>42</v>
      </c>
      <c r="O155" s="88"/>
      <c r="P155" s="237">
        <f>O155*H155</f>
        <v>0</v>
      </c>
      <c r="Q155" s="237">
        <v>0.00068000000000000005</v>
      </c>
      <c r="R155" s="237">
        <f>Q155*H155</f>
        <v>0.00068000000000000005</v>
      </c>
      <c r="S155" s="237">
        <v>0</v>
      </c>
      <c r="T155" s="23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9" t="s">
        <v>157</v>
      </c>
      <c r="AT155" s="239" t="s">
        <v>164</v>
      </c>
      <c r="AU155" s="239" t="s">
        <v>85</v>
      </c>
      <c r="AY155" s="14" t="s">
        <v>149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4" t="s">
        <v>83</v>
      </c>
      <c r="BK155" s="240">
        <f>ROUND(I155*H155,1)</f>
        <v>0</v>
      </c>
      <c r="BL155" s="14" t="s">
        <v>157</v>
      </c>
      <c r="BM155" s="239" t="s">
        <v>204</v>
      </c>
    </row>
    <row r="156" s="2" customFormat="1">
      <c r="A156" s="35"/>
      <c r="B156" s="36"/>
      <c r="C156" s="37"/>
      <c r="D156" s="241" t="s">
        <v>159</v>
      </c>
      <c r="E156" s="37"/>
      <c r="F156" s="242" t="s">
        <v>160</v>
      </c>
      <c r="G156" s="37"/>
      <c r="H156" s="37"/>
      <c r="I156" s="243"/>
      <c r="J156" s="37"/>
      <c r="K156" s="37"/>
      <c r="L156" s="41"/>
      <c r="M156" s="244"/>
      <c r="N156" s="245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159</v>
      </c>
      <c r="AU156" s="14" t="s">
        <v>85</v>
      </c>
    </row>
    <row r="157" s="2" customFormat="1" ht="24.15" customHeight="1">
      <c r="A157" s="35"/>
      <c r="B157" s="36"/>
      <c r="C157" s="246" t="s">
        <v>8</v>
      </c>
      <c r="D157" s="246" t="s">
        <v>164</v>
      </c>
      <c r="E157" s="247" t="s">
        <v>205</v>
      </c>
      <c r="F157" s="248" t="s">
        <v>206</v>
      </c>
      <c r="G157" s="249" t="s">
        <v>171</v>
      </c>
      <c r="H157" s="250">
        <v>1</v>
      </c>
      <c r="I157" s="251"/>
      <c r="J157" s="252">
        <f>ROUND(I157*H157,1)</f>
        <v>0</v>
      </c>
      <c r="K157" s="253"/>
      <c r="L157" s="41"/>
      <c r="M157" s="254" t="s">
        <v>1</v>
      </c>
      <c r="N157" s="255" t="s">
        <v>42</v>
      </c>
      <c r="O157" s="88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9" t="s">
        <v>157</v>
      </c>
      <c r="AT157" s="239" t="s">
        <v>164</v>
      </c>
      <c r="AU157" s="239" t="s">
        <v>85</v>
      </c>
      <c r="AY157" s="14" t="s">
        <v>149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4" t="s">
        <v>83</v>
      </c>
      <c r="BK157" s="240">
        <f>ROUND(I157*H157,1)</f>
        <v>0</v>
      </c>
      <c r="BL157" s="14" t="s">
        <v>157</v>
      </c>
      <c r="BM157" s="239" t="s">
        <v>207</v>
      </c>
    </row>
    <row r="158" s="2" customFormat="1">
      <c r="A158" s="35"/>
      <c r="B158" s="36"/>
      <c r="C158" s="37"/>
      <c r="D158" s="241" t="s">
        <v>159</v>
      </c>
      <c r="E158" s="37"/>
      <c r="F158" s="242" t="s">
        <v>160</v>
      </c>
      <c r="G158" s="37"/>
      <c r="H158" s="37"/>
      <c r="I158" s="243"/>
      <c r="J158" s="37"/>
      <c r="K158" s="37"/>
      <c r="L158" s="41"/>
      <c r="M158" s="244"/>
      <c r="N158" s="245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159</v>
      </c>
      <c r="AU158" s="14" t="s">
        <v>85</v>
      </c>
    </row>
    <row r="159" s="2" customFormat="1" ht="16.5" customHeight="1">
      <c r="A159" s="35"/>
      <c r="B159" s="36"/>
      <c r="C159" s="246" t="s">
        <v>208</v>
      </c>
      <c r="D159" s="246" t="s">
        <v>164</v>
      </c>
      <c r="E159" s="247" t="s">
        <v>209</v>
      </c>
      <c r="F159" s="248" t="s">
        <v>210</v>
      </c>
      <c r="G159" s="249" t="s">
        <v>171</v>
      </c>
      <c r="H159" s="250">
        <v>1</v>
      </c>
      <c r="I159" s="251"/>
      <c r="J159" s="252">
        <f>ROUND(I159*H159,1)</f>
        <v>0</v>
      </c>
      <c r="K159" s="253"/>
      <c r="L159" s="41"/>
      <c r="M159" s="254" t="s">
        <v>1</v>
      </c>
      <c r="N159" s="255" t="s">
        <v>42</v>
      </c>
      <c r="O159" s="88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9" t="s">
        <v>157</v>
      </c>
      <c r="AT159" s="239" t="s">
        <v>164</v>
      </c>
      <c r="AU159" s="239" t="s">
        <v>85</v>
      </c>
      <c r="AY159" s="14" t="s">
        <v>149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4" t="s">
        <v>83</v>
      </c>
      <c r="BK159" s="240">
        <f>ROUND(I159*H159,1)</f>
        <v>0</v>
      </c>
      <c r="BL159" s="14" t="s">
        <v>157</v>
      </c>
      <c r="BM159" s="239" t="s">
        <v>211</v>
      </c>
    </row>
    <row r="160" s="2" customFormat="1">
      <c r="A160" s="35"/>
      <c r="B160" s="36"/>
      <c r="C160" s="37"/>
      <c r="D160" s="241" t="s">
        <v>159</v>
      </c>
      <c r="E160" s="37"/>
      <c r="F160" s="242" t="s">
        <v>160</v>
      </c>
      <c r="G160" s="37"/>
      <c r="H160" s="37"/>
      <c r="I160" s="243"/>
      <c r="J160" s="37"/>
      <c r="K160" s="37"/>
      <c r="L160" s="41"/>
      <c r="M160" s="244"/>
      <c r="N160" s="245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159</v>
      </c>
      <c r="AU160" s="14" t="s">
        <v>85</v>
      </c>
    </row>
    <row r="161" s="2" customFormat="1" ht="24.15" customHeight="1">
      <c r="A161" s="35"/>
      <c r="B161" s="36"/>
      <c r="C161" s="246" t="s">
        <v>212</v>
      </c>
      <c r="D161" s="246" t="s">
        <v>164</v>
      </c>
      <c r="E161" s="247" t="s">
        <v>213</v>
      </c>
      <c r="F161" s="248" t="s">
        <v>214</v>
      </c>
      <c r="G161" s="249" t="s">
        <v>184</v>
      </c>
      <c r="H161" s="256"/>
      <c r="I161" s="251"/>
      <c r="J161" s="252">
        <f>ROUND(I161*H161,1)</f>
        <v>0</v>
      </c>
      <c r="K161" s="253"/>
      <c r="L161" s="41"/>
      <c r="M161" s="254" t="s">
        <v>1</v>
      </c>
      <c r="N161" s="255" t="s">
        <v>42</v>
      </c>
      <c r="O161" s="88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9" t="s">
        <v>157</v>
      </c>
      <c r="AT161" s="239" t="s">
        <v>164</v>
      </c>
      <c r="AU161" s="239" t="s">
        <v>85</v>
      </c>
      <c r="AY161" s="14" t="s">
        <v>149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4" t="s">
        <v>83</v>
      </c>
      <c r="BK161" s="240">
        <f>ROUND(I161*H161,1)</f>
        <v>0</v>
      </c>
      <c r="BL161" s="14" t="s">
        <v>157</v>
      </c>
      <c r="BM161" s="239" t="s">
        <v>215</v>
      </c>
    </row>
    <row r="162" s="12" customFormat="1" ht="22.8" customHeight="1">
      <c r="A162" s="12"/>
      <c r="B162" s="210"/>
      <c r="C162" s="211"/>
      <c r="D162" s="212" t="s">
        <v>76</v>
      </c>
      <c r="E162" s="224" t="s">
        <v>216</v>
      </c>
      <c r="F162" s="224" t="s">
        <v>217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SUM(P163:P173)</f>
        <v>0</v>
      </c>
      <c r="Q162" s="218"/>
      <c r="R162" s="219">
        <f>SUM(R163:R173)</f>
        <v>0.13333</v>
      </c>
      <c r="S162" s="218"/>
      <c r="T162" s="220">
        <f>SUM(T163:T173)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85</v>
      </c>
      <c r="AT162" s="222" t="s">
        <v>76</v>
      </c>
      <c r="AU162" s="222" t="s">
        <v>83</v>
      </c>
      <c r="AY162" s="221" t="s">
        <v>149</v>
      </c>
      <c r="BK162" s="223">
        <f>SUM(BK163:BK173)</f>
        <v>0</v>
      </c>
    </row>
    <row r="163" s="2" customFormat="1" ht="24.15" customHeight="1">
      <c r="A163" s="35"/>
      <c r="B163" s="36"/>
      <c r="C163" s="246" t="s">
        <v>218</v>
      </c>
      <c r="D163" s="246" t="s">
        <v>164</v>
      </c>
      <c r="E163" s="247" t="s">
        <v>219</v>
      </c>
      <c r="F163" s="248" t="s">
        <v>220</v>
      </c>
      <c r="G163" s="249" t="s">
        <v>155</v>
      </c>
      <c r="H163" s="250">
        <v>3</v>
      </c>
      <c r="I163" s="251"/>
      <c r="J163" s="252">
        <f>ROUND(I163*H163,1)</f>
        <v>0</v>
      </c>
      <c r="K163" s="253"/>
      <c r="L163" s="41"/>
      <c r="M163" s="254" t="s">
        <v>1</v>
      </c>
      <c r="N163" s="255" t="s">
        <v>42</v>
      </c>
      <c r="O163" s="88"/>
      <c r="P163" s="237">
        <f>O163*H163</f>
        <v>0</v>
      </c>
      <c r="Q163" s="237">
        <v>0.00199</v>
      </c>
      <c r="R163" s="237">
        <f>Q163*H163</f>
        <v>0.0059699999999999996</v>
      </c>
      <c r="S163" s="237">
        <v>0</v>
      </c>
      <c r="T163" s="23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9" t="s">
        <v>157</v>
      </c>
      <c r="AT163" s="239" t="s">
        <v>164</v>
      </c>
      <c r="AU163" s="239" t="s">
        <v>85</v>
      </c>
      <c r="AY163" s="14" t="s">
        <v>149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4" t="s">
        <v>83</v>
      </c>
      <c r="BK163" s="240">
        <f>ROUND(I163*H163,1)</f>
        <v>0</v>
      </c>
      <c r="BL163" s="14" t="s">
        <v>157</v>
      </c>
      <c r="BM163" s="239" t="s">
        <v>221</v>
      </c>
    </row>
    <row r="164" s="2" customFormat="1">
      <c r="A164" s="35"/>
      <c r="B164" s="36"/>
      <c r="C164" s="37"/>
      <c r="D164" s="241" t="s">
        <v>159</v>
      </c>
      <c r="E164" s="37"/>
      <c r="F164" s="242" t="s">
        <v>160</v>
      </c>
      <c r="G164" s="37"/>
      <c r="H164" s="37"/>
      <c r="I164" s="243"/>
      <c r="J164" s="37"/>
      <c r="K164" s="37"/>
      <c r="L164" s="41"/>
      <c r="M164" s="244"/>
      <c r="N164" s="245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159</v>
      </c>
      <c r="AU164" s="14" t="s">
        <v>85</v>
      </c>
    </row>
    <row r="165" s="2" customFormat="1" ht="24.15" customHeight="1">
      <c r="A165" s="35"/>
      <c r="B165" s="36"/>
      <c r="C165" s="246" t="s">
        <v>157</v>
      </c>
      <c r="D165" s="246" t="s">
        <v>164</v>
      </c>
      <c r="E165" s="247" t="s">
        <v>222</v>
      </c>
      <c r="F165" s="248" t="s">
        <v>223</v>
      </c>
      <c r="G165" s="249" t="s">
        <v>155</v>
      </c>
      <c r="H165" s="250">
        <v>10</v>
      </c>
      <c r="I165" s="251"/>
      <c r="J165" s="252">
        <f>ROUND(I165*H165,1)</f>
        <v>0</v>
      </c>
      <c r="K165" s="253"/>
      <c r="L165" s="41"/>
      <c r="M165" s="254" t="s">
        <v>1</v>
      </c>
      <c r="N165" s="255" t="s">
        <v>42</v>
      </c>
      <c r="O165" s="88"/>
      <c r="P165" s="237">
        <f>O165*H165</f>
        <v>0</v>
      </c>
      <c r="Q165" s="237">
        <v>0.00296</v>
      </c>
      <c r="R165" s="237">
        <f>Q165*H165</f>
        <v>0.029600000000000001</v>
      </c>
      <c r="S165" s="237">
        <v>0</v>
      </c>
      <c r="T165" s="23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9" t="s">
        <v>157</v>
      </c>
      <c r="AT165" s="239" t="s">
        <v>164</v>
      </c>
      <c r="AU165" s="239" t="s">
        <v>85</v>
      </c>
      <c r="AY165" s="14" t="s">
        <v>149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4" t="s">
        <v>83</v>
      </c>
      <c r="BK165" s="240">
        <f>ROUND(I165*H165,1)</f>
        <v>0</v>
      </c>
      <c r="BL165" s="14" t="s">
        <v>157</v>
      </c>
      <c r="BM165" s="239" t="s">
        <v>224</v>
      </c>
    </row>
    <row r="166" s="2" customFormat="1">
      <c r="A166" s="35"/>
      <c r="B166" s="36"/>
      <c r="C166" s="37"/>
      <c r="D166" s="241" t="s">
        <v>159</v>
      </c>
      <c r="E166" s="37"/>
      <c r="F166" s="242" t="s">
        <v>160</v>
      </c>
      <c r="G166" s="37"/>
      <c r="H166" s="37"/>
      <c r="I166" s="243"/>
      <c r="J166" s="37"/>
      <c r="K166" s="37"/>
      <c r="L166" s="41"/>
      <c r="M166" s="244"/>
      <c r="N166" s="245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159</v>
      </c>
      <c r="AU166" s="14" t="s">
        <v>85</v>
      </c>
    </row>
    <row r="167" s="2" customFormat="1" ht="24.15" customHeight="1">
      <c r="A167" s="35"/>
      <c r="B167" s="36"/>
      <c r="C167" s="246" t="s">
        <v>225</v>
      </c>
      <c r="D167" s="246" t="s">
        <v>164</v>
      </c>
      <c r="E167" s="247" t="s">
        <v>226</v>
      </c>
      <c r="F167" s="248" t="s">
        <v>227</v>
      </c>
      <c r="G167" s="249" t="s">
        <v>155</v>
      </c>
      <c r="H167" s="250">
        <v>26</v>
      </c>
      <c r="I167" s="251"/>
      <c r="J167" s="252">
        <f>ROUND(I167*H167,1)</f>
        <v>0</v>
      </c>
      <c r="K167" s="253"/>
      <c r="L167" s="41"/>
      <c r="M167" s="254" t="s">
        <v>1</v>
      </c>
      <c r="N167" s="255" t="s">
        <v>42</v>
      </c>
      <c r="O167" s="88"/>
      <c r="P167" s="237">
        <f>O167*H167</f>
        <v>0</v>
      </c>
      <c r="Q167" s="237">
        <v>0.0037599999999999999</v>
      </c>
      <c r="R167" s="237">
        <f>Q167*H167</f>
        <v>0.09776</v>
      </c>
      <c r="S167" s="237">
        <v>0</v>
      </c>
      <c r="T167" s="23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9" t="s">
        <v>157</v>
      </c>
      <c r="AT167" s="239" t="s">
        <v>164</v>
      </c>
      <c r="AU167" s="239" t="s">
        <v>85</v>
      </c>
      <c r="AY167" s="14" t="s">
        <v>149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4" t="s">
        <v>83</v>
      </c>
      <c r="BK167" s="240">
        <f>ROUND(I167*H167,1)</f>
        <v>0</v>
      </c>
      <c r="BL167" s="14" t="s">
        <v>157</v>
      </c>
      <c r="BM167" s="239" t="s">
        <v>228</v>
      </c>
    </row>
    <row r="168" s="2" customFormat="1">
      <c r="A168" s="35"/>
      <c r="B168" s="36"/>
      <c r="C168" s="37"/>
      <c r="D168" s="241" t="s">
        <v>159</v>
      </c>
      <c r="E168" s="37"/>
      <c r="F168" s="242" t="s">
        <v>160</v>
      </c>
      <c r="G168" s="37"/>
      <c r="H168" s="37"/>
      <c r="I168" s="243"/>
      <c r="J168" s="37"/>
      <c r="K168" s="37"/>
      <c r="L168" s="41"/>
      <c r="M168" s="244"/>
      <c r="N168" s="245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159</v>
      </c>
      <c r="AU168" s="14" t="s">
        <v>85</v>
      </c>
    </row>
    <row r="169" s="2" customFormat="1" ht="33" customHeight="1">
      <c r="A169" s="35"/>
      <c r="B169" s="36"/>
      <c r="C169" s="246" t="s">
        <v>229</v>
      </c>
      <c r="D169" s="246" t="s">
        <v>164</v>
      </c>
      <c r="E169" s="247" t="s">
        <v>230</v>
      </c>
      <c r="F169" s="248" t="s">
        <v>231</v>
      </c>
      <c r="G169" s="249" t="s">
        <v>171</v>
      </c>
      <c r="H169" s="250">
        <v>2</v>
      </c>
      <c r="I169" s="251"/>
      <c r="J169" s="252">
        <f>ROUND(I169*H169,1)</f>
        <v>0</v>
      </c>
      <c r="K169" s="253"/>
      <c r="L169" s="41"/>
      <c r="M169" s="254" t="s">
        <v>1</v>
      </c>
      <c r="N169" s="255" t="s">
        <v>42</v>
      </c>
      <c r="O169" s="88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9" t="s">
        <v>157</v>
      </c>
      <c r="AT169" s="239" t="s">
        <v>164</v>
      </c>
      <c r="AU169" s="239" t="s">
        <v>85</v>
      </c>
      <c r="AY169" s="14" t="s">
        <v>149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4" t="s">
        <v>83</v>
      </c>
      <c r="BK169" s="240">
        <f>ROUND(I169*H169,1)</f>
        <v>0</v>
      </c>
      <c r="BL169" s="14" t="s">
        <v>157</v>
      </c>
      <c r="BM169" s="239" t="s">
        <v>232</v>
      </c>
    </row>
    <row r="170" s="2" customFormat="1">
      <c r="A170" s="35"/>
      <c r="B170" s="36"/>
      <c r="C170" s="37"/>
      <c r="D170" s="241" t="s">
        <v>159</v>
      </c>
      <c r="E170" s="37"/>
      <c r="F170" s="242" t="s">
        <v>160</v>
      </c>
      <c r="G170" s="37"/>
      <c r="H170" s="37"/>
      <c r="I170" s="243"/>
      <c r="J170" s="37"/>
      <c r="K170" s="37"/>
      <c r="L170" s="41"/>
      <c r="M170" s="244"/>
      <c r="N170" s="245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159</v>
      </c>
      <c r="AU170" s="14" t="s">
        <v>85</v>
      </c>
    </row>
    <row r="171" s="2" customFormat="1" ht="21.75" customHeight="1">
      <c r="A171" s="35"/>
      <c r="B171" s="36"/>
      <c r="C171" s="246" t="s">
        <v>233</v>
      </c>
      <c r="D171" s="246" t="s">
        <v>164</v>
      </c>
      <c r="E171" s="247" t="s">
        <v>234</v>
      </c>
      <c r="F171" s="248" t="s">
        <v>235</v>
      </c>
      <c r="G171" s="249" t="s">
        <v>155</v>
      </c>
      <c r="H171" s="250">
        <v>38</v>
      </c>
      <c r="I171" s="251"/>
      <c r="J171" s="252">
        <f>ROUND(I171*H171,1)</f>
        <v>0</v>
      </c>
      <c r="K171" s="253"/>
      <c r="L171" s="41"/>
      <c r="M171" s="254" t="s">
        <v>1</v>
      </c>
      <c r="N171" s="255" t="s">
        <v>42</v>
      </c>
      <c r="O171" s="88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9" t="s">
        <v>157</v>
      </c>
      <c r="AT171" s="239" t="s">
        <v>164</v>
      </c>
      <c r="AU171" s="239" t="s">
        <v>85</v>
      </c>
      <c r="AY171" s="14" t="s">
        <v>149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4" t="s">
        <v>83</v>
      </c>
      <c r="BK171" s="240">
        <f>ROUND(I171*H171,1)</f>
        <v>0</v>
      </c>
      <c r="BL171" s="14" t="s">
        <v>157</v>
      </c>
      <c r="BM171" s="239" t="s">
        <v>236</v>
      </c>
    </row>
    <row r="172" s="2" customFormat="1">
      <c r="A172" s="35"/>
      <c r="B172" s="36"/>
      <c r="C172" s="37"/>
      <c r="D172" s="241" t="s">
        <v>159</v>
      </c>
      <c r="E172" s="37"/>
      <c r="F172" s="242" t="s">
        <v>160</v>
      </c>
      <c r="G172" s="37"/>
      <c r="H172" s="37"/>
      <c r="I172" s="243"/>
      <c r="J172" s="37"/>
      <c r="K172" s="37"/>
      <c r="L172" s="41"/>
      <c r="M172" s="244"/>
      <c r="N172" s="245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159</v>
      </c>
      <c r="AU172" s="14" t="s">
        <v>85</v>
      </c>
    </row>
    <row r="173" s="2" customFormat="1" ht="24.15" customHeight="1">
      <c r="A173" s="35"/>
      <c r="B173" s="36"/>
      <c r="C173" s="246" t="s">
        <v>237</v>
      </c>
      <c r="D173" s="246" t="s">
        <v>164</v>
      </c>
      <c r="E173" s="247" t="s">
        <v>238</v>
      </c>
      <c r="F173" s="248" t="s">
        <v>239</v>
      </c>
      <c r="G173" s="249" t="s">
        <v>184</v>
      </c>
      <c r="H173" s="256"/>
      <c r="I173" s="251"/>
      <c r="J173" s="252">
        <f>ROUND(I173*H173,1)</f>
        <v>0</v>
      </c>
      <c r="K173" s="253"/>
      <c r="L173" s="41"/>
      <c r="M173" s="254" t="s">
        <v>1</v>
      </c>
      <c r="N173" s="255" t="s">
        <v>42</v>
      </c>
      <c r="O173" s="88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9" t="s">
        <v>157</v>
      </c>
      <c r="AT173" s="239" t="s">
        <v>164</v>
      </c>
      <c r="AU173" s="239" t="s">
        <v>85</v>
      </c>
      <c r="AY173" s="14" t="s">
        <v>149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4" t="s">
        <v>83</v>
      </c>
      <c r="BK173" s="240">
        <f>ROUND(I173*H173,1)</f>
        <v>0</v>
      </c>
      <c r="BL173" s="14" t="s">
        <v>157</v>
      </c>
      <c r="BM173" s="239" t="s">
        <v>240</v>
      </c>
    </row>
    <row r="174" s="12" customFormat="1" ht="22.8" customHeight="1">
      <c r="A174" s="12"/>
      <c r="B174" s="210"/>
      <c r="C174" s="211"/>
      <c r="D174" s="212" t="s">
        <v>76</v>
      </c>
      <c r="E174" s="224" t="s">
        <v>241</v>
      </c>
      <c r="F174" s="224" t="s">
        <v>242</v>
      </c>
      <c r="G174" s="211"/>
      <c r="H174" s="211"/>
      <c r="I174" s="214"/>
      <c r="J174" s="225">
        <f>BK174</f>
        <v>0</v>
      </c>
      <c r="K174" s="211"/>
      <c r="L174" s="216"/>
      <c r="M174" s="217"/>
      <c r="N174" s="218"/>
      <c r="O174" s="218"/>
      <c r="P174" s="219">
        <f>SUM(P175:P203)</f>
        <v>0</v>
      </c>
      <c r="Q174" s="218"/>
      <c r="R174" s="219">
        <f>SUM(R175:R203)</f>
        <v>0.0060000000000000001</v>
      </c>
      <c r="S174" s="218"/>
      <c r="T174" s="220">
        <f>SUM(T175:T203)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85</v>
      </c>
      <c r="AT174" s="222" t="s">
        <v>76</v>
      </c>
      <c r="AU174" s="222" t="s">
        <v>83</v>
      </c>
      <c r="AY174" s="221" t="s">
        <v>149</v>
      </c>
      <c r="BK174" s="223">
        <f>SUM(BK175:BK203)</f>
        <v>0</v>
      </c>
    </row>
    <row r="175" s="2" customFormat="1" ht="16.5" customHeight="1">
      <c r="A175" s="35"/>
      <c r="B175" s="36"/>
      <c r="C175" s="226" t="s">
        <v>7</v>
      </c>
      <c r="D175" s="226" t="s">
        <v>152</v>
      </c>
      <c r="E175" s="227" t="s">
        <v>243</v>
      </c>
      <c r="F175" s="228" t="s">
        <v>244</v>
      </c>
      <c r="G175" s="229" t="s">
        <v>171</v>
      </c>
      <c r="H175" s="230">
        <v>2</v>
      </c>
      <c r="I175" s="231"/>
      <c r="J175" s="232">
        <f>ROUND(I175*H175,1)</f>
        <v>0</v>
      </c>
      <c r="K175" s="233"/>
      <c r="L175" s="234"/>
      <c r="M175" s="235" t="s">
        <v>1</v>
      </c>
      <c r="N175" s="236" t="s">
        <v>42</v>
      </c>
      <c r="O175" s="88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9" t="s">
        <v>156</v>
      </c>
      <c r="AT175" s="239" t="s">
        <v>152</v>
      </c>
      <c r="AU175" s="239" t="s">
        <v>85</v>
      </c>
      <c r="AY175" s="14" t="s">
        <v>149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4" t="s">
        <v>83</v>
      </c>
      <c r="BK175" s="240">
        <f>ROUND(I175*H175,1)</f>
        <v>0</v>
      </c>
      <c r="BL175" s="14" t="s">
        <v>157</v>
      </c>
      <c r="BM175" s="239" t="s">
        <v>245</v>
      </c>
    </row>
    <row r="176" s="2" customFormat="1">
      <c r="A176" s="35"/>
      <c r="B176" s="36"/>
      <c r="C176" s="37"/>
      <c r="D176" s="241" t="s">
        <v>159</v>
      </c>
      <c r="E176" s="37"/>
      <c r="F176" s="242" t="s">
        <v>160</v>
      </c>
      <c r="G176" s="37"/>
      <c r="H176" s="37"/>
      <c r="I176" s="243"/>
      <c r="J176" s="37"/>
      <c r="K176" s="37"/>
      <c r="L176" s="41"/>
      <c r="M176" s="244"/>
      <c r="N176" s="245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159</v>
      </c>
      <c r="AU176" s="14" t="s">
        <v>85</v>
      </c>
    </row>
    <row r="177" s="2" customFormat="1" ht="24.15" customHeight="1">
      <c r="A177" s="35"/>
      <c r="B177" s="36"/>
      <c r="C177" s="226" t="s">
        <v>246</v>
      </c>
      <c r="D177" s="226" t="s">
        <v>152</v>
      </c>
      <c r="E177" s="227" t="s">
        <v>247</v>
      </c>
      <c r="F177" s="228" t="s">
        <v>248</v>
      </c>
      <c r="G177" s="229" t="s">
        <v>171</v>
      </c>
      <c r="H177" s="230">
        <v>1</v>
      </c>
      <c r="I177" s="231"/>
      <c r="J177" s="232">
        <f>ROUND(I177*H177,1)</f>
        <v>0</v>
      </c>
      <c r="K177" s="233"/>
      <c r="L177" s="234"/>
      <c r="M177" s="235" t="s">
        <v>1</v>
      </c>
      <c r="N177" s="236" t="s">
        <v>42</v>
      </c>
      <c r="O177" s="88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9" t="s">
        <v>156</v>
      </c>
      <c r="AT177" s="239" t="s">
        <v>152</v>
      </c>
      <c r="AU177" s="239" t="s">
        <v>85</v>
      </c>
      <c r="AY177" s="14" t="s">
        <v>149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4" t="s">
        <v>83</v>
      </c>
      <c r="BK177" s="240">
        <f>ROUND(I177*H177,1)</f>
        <v>0</v>
      </c>
      <c r="BL177" s="14" t="s">
        <v>157</v>
      </c>
      <c r="BM177" s="239" t="s">
        <v>249</v>
      </c>
    </row>
    <row r="178" s="2" customFormat="1">
      <c r="A178" s="35"/>
      <c r="B178" s="36"/>
      <c r="C178" s="37"/>
      <c r="D178" s="241" t="s">
        <v>159</v>
      </c>
      <c r="E178" s="37"/>
      <c r="F178" s="242" t="s">
        <v>160</v>
      </c>
      <c r="G178" s="37"/>
      <c r="H178" s="37"/>
      <c r="I178" s="243"/>
      <c r="J178" s="37"/>
      <c r="K178" s="37"/>
      <c r="L178" s="41"/>
      <c r="M178" s="244"/>
      <c r="N178" s="245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159</v>
      </c>
      <c r="AU178" s="14" t="s">
        <v>85</v>
      </c>
    </row>
    <row r="179" s="2" customFormat="1" ht="16.5" customHeight="1">
      <c r="A179" s="35"/>
      <c r="B179" s="36"/>
      <c r="C179" s="226" t="s">
        <v>250</v>
      </c>
      <c r="D179" s="226" t="s">
        <v>152</v>
      </c>
      <c r="E179" s="227" t="s">
        <v>251</v>
      </c>
      <c r="F179" s="228" t="s">
        <v>252</v>
      </c>
      <c r="G179" s="229" t="s">
        <v>171</v>
      </c>
      <c r="H179" s="230">
        <v>1</v>
      </c>
      <c r="I179" s="231"/>
      <c r="J179" s="232">
        <f>ROUND(I179*H179,1)</f>
        <v>0</v>
      </c>
      <c r="K179" s="233"/>
      <c r="L179" s="234"/>
      <c r="M179" s="235" t="s">
        <v>1</v>
      </c>
      <c r="N179" s="236" t="s">
        <v>42</v>
      </c>
      <c r="O179" s="88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9" t="s">
        <v>156</v>
      </c>
      <c r="AT179" s="239" t="s">
        <v>152</v>
      </c>
      <c r="AU179" s="239" t="s">
        <v>85</v>
      </c>
      <c r="AY179" s="14" t="s">
        <v>149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4" t="s">
        <v>83</v>
      </c>
      <c r="BK179" s="240">
        <f>ROUND(I179*H179,1)</f>
        <v>0</v>
      </c>
      <c r="BL179" s="14" t="s">
        <v>157</v>
      </c>
      <c r="BM179" s="239" t="s">
        <v>253</v>
      </c>
    </row>
    <row r="180" s="2" customFormat="1">
      <c r="A180" s="35"/>
      <c r="B180" s="36"/>
      <c r="C180" s="37"/>
      <c r="D180" s="241" t="s">
        <v>159</v>
      </c>
      <c r="E180" s="37"/>
      <c r="F180" s="242" t="s">
        <v>160</v>
      </c>
      <c r="G180" s="37"/>
      <c r="H180" s="37"/>
      <c r="I180" s="243"/>
      <c r="J180" s="37"/>
      <c r="K180" s="37"/>
      <c r="L180" s="41"/>
      <c r="M180" s="244"/>
      <c r="N180" s="245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159</v>
      </c>
      <c r="AU180" s="14" t="s">
        <v>85</v>
      </c>
    </row>
    <row r="181" s="2" customFormat="1" ht="16.5" customHeight="1">
      <c r="A181" s="35"/>
      <c r="B181" s="36"/>
      <c r="C181" s="226" t="s">
        <v>254</v>
      </c>
      <c r="D181" s="226" t="s">
        <v>152</v>
      </c>
      <c r="E181" s="227" t="s">
        <v>255</v>
      </c>
      <c r="F181" s="228" t="s">
        <v>256</v>
      </c>
      <c r="G181" s="229" t="s">
        <v>171</v>
      </c>
      <c r="H181" s="230">
        <v>1</v>
      </c>
      <c r="I181" s="231"/>
      <c r="J181" s="232">
        <f>ROUND(I181*H181,1)</f>
        <v>0</v>
      </c>
      <c r="K181" s="233"/>
      <c r="L181" s="234"/>
      <c r="M181" s="235" t="s">
        <v>1</v>
      </c>
      <c r="N181" s="236" t="s">
        <v>42</v>
      </c>
      <c r="O181" s="88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9" t="s">
        <v>156</v>
      </c>
      <c r="AT181" s="239" t="s">
        <v>152</v>
      </c>
      <c r="AU181" s="239" t="s">
        <v>85</v>
      </c>
      <c r="AY181" s="14" t="s">
        <v>149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4" t="s">
        <v>83</v>
      </c>
      <c r="BK181" s="240">
        <f>ROUND(I181*H181,1)</f>
        <v>0</v>
      </c>
      <c r="BL181" s="14" t="s">
        <v>157</v>
      </c>
      <c r="BM181" s="239" t="s">
        <v>257</v>
      </c>
    </row>
    <row r="182" s="2" customFormat="1">
      <c r="A182" s="35"/>
      <c r="B182" s="36"/>
      <c r="C182" s="37"/>
      <c r="D182" s="241" t="s">
        <v>159</v>
      </c>
      <c r="E182" s="37"/>
      <c r="F182" s="242" t="s">
        <v>160</v>
      </c>
      <c r="G182" s="37"/>
      <c r="H182" s="37"/>
      <c r="I182" s="243"/>
      <c r="J182" s="37"/>
      <c r="K182" s="37"/>
      <c r="L182" s="41"/>
      <c r="M182" s="244"/>
      <c r="N182" s="245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159</v>
      </c>
      <c r="AU182" s="14" t="s">
        <v>85</v>
      </c>
    </row>
    <row r="183" s="2" customFormat="1" ht="16.5" customHeight="1">
      <c r="A183" s="35"/>
      <c r="B183" s="36"/>
      <c r="C183" s="226" t="s">
        <v>258</v>
      </c>
      <c r="D183" s="226" t="s">
        <v>152</v>
      </c>
      <c r="E183" s="227" t="s">
        <v>259</v>
      </c>
      <c r="F183" s="228" t="s">
        <v>260</v>
      </c>
      <c r="G183" s="229" t="s">
        <v>171</v>
      </c>
      <c r="H183" s="230">
        <v>1</v>
      </c>
      <c r="I183" s="231"/>
      <c r="J183" s="232">
        <f>ROUND(I183*H183,1)</f>
        <v>0</v>
      </c>
      <c r="K183" s="233"/>
      <c r="L183" s="234"/>
      <c r="M183" s="235" t="s">
        <v>1</v>
      </c>
      <c r="N183" s="236" t="s">
        <v>42</v>
      </c>
      <c r="O183" s="88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9" t="s">
        <v>156</v>
      </c>
      <c r="AT183" s="239" t="s">
        <v>152</v>
      </c>
      <c r="AU183" s="239" t="s">
        <v>85</v>
      </c>
      <c r="AY183" s="14" t="s">
        <v>149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4" t="s">
        <v>83</v>
      </c>
      <c r="BK183" s="240">
        <f>ROUND(I183*H183,1)</f>
        <v>0</v>
      </c>
      <c r="BL183" s="14" t="s">
        <v>157</v>
      </c>
      <c r="BM183" s="239" t="s">
        <v>261</v>
      </c>
    </row>
    <row r="184" s="2" customFormat="1">
      <c r="A184" s="35"/>
      <c r="B184" s="36"/>
      <c r="C184" s="37"/>
      <c r="D184" s="241" t="s">
        <v>159</v>
      </c>
      <c r="E184" s="37"/>
      <c r="F184" s="242" t="s">
        <v>160</v>
      </c>
      <c r="G184" s="37"/>
      <c r="H184" s="37"/>
      <c r="I184" s="243"/>
      <c r="J184" s="37"/>
      <c r="K184" s="37"/>
      <c r="L184" s="41"/>
      <c r="M184" s="244"/>
      <c r="N184" s="245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159</v>
      </c>
      <c r="AU184" s="14" t="s">
        <v>85</v>
      </c>
    </row>
    <row r="185" s="2" customFormat="1" ht="37.8" customHeight="1">
      <c r="A185" s="35"/>
      <c r="B185" s="36"/>
      <c r="C185" s="226" t="s">
        <v>262</v>
      </c>
      <c r="D185" s="226" t="s">
        <v>152</v>
      </c>
      <c r="E185" s="227" t="s">
        <v>263</v>
      </c>
      <c r="F185" s="228" t="s">
        <v>264</v>
      </c>
      <c r="G185" s="229" t="s">
        <v>171</v>
      </c>
      <c r="H185" s="230">
        <v>1</v>
      </c>
      <c r="I185" s="231"/>
      <c r="J185" s="232">
        <f>ROUND(I185*H185,1)</f>
        <v>0</v>
      </c>
      <c r="K185" s="233"/>
      <c r="L185" s="234"/>
      <c r="M185" s="235" t="s">
        <v>1</v>
      </c>
      <c r="N185" s="236" t="s">
        <v>42</v>
      </c>
      <c r="O185" s="88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9" t="s">
        <v>156</v>
      </c>
      <c r="AT185" s="239" t="s">
        <v>152</v>
      </c>
      <c r="AU185" s="239" t="s">
        <v>85</v>
      </c>
      <c r="AY185" s="14" t="s">
        <v>149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4" t="s">
        <v>83</v>
      </c>
      <c r="BK185" s="240">
        <f>ROUND(I185*H185,1)</f>
        <v>0</v>
      </c>
      <c r="BL185" s="14" t="s">
        <v>157</v>
      </c>
      <c r="BM185" s="239" t="s">
        <v>265</v>
      </c>
    </row>
    <row r="186" s="2" customFormat="1">
      <c r="A186" s="35"/>
      <c r="B186" s="36"/>
      <c r="C186" s="37"/>
      <c r="D186" s="241" t="s">
        <v>159</v>
      </c>
      <c r="E186" s="37"/>
      <c r="F186" s="242" t="s">
        <v>160</v>
      </c>
      <c r="G186" s="37"/>
      <c r="H186" s="37"/>
      <c r="I186" s="243"/>
      <c r="J186" s="37"/>
      <c r="K186" s="37"/>
      <c r="L186" s="41"/>
      <c r="M186" s="244"/>
      <c r="N186" s="245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159</v>
      </c>
      <c r="AU186" s="14" t="s">
        <v>85</v>
      </c>
    </row>
    <row r="187" s="2" customFormat="1" ht="16.5" customHeight="1">
      <c r="A187" s="35"/>
      <c r="B187" s="36"/>
      <c r="C187" s="246" t="s">
        <v>266</v>
      </c>
      <c r="D187" s="246" t="s">
        <v>164</v>
      </c>
      <c r="E187" s="247" t="s">
        <v>267</v>
      </c>
      <c r="F187" s="248" t="s">
        <v>268</v>
      </c>
      <c r="G187" s="249" t="s">
        <v>171</v>
      </c>
      <c r="H187" s="250">
        <v>2</v>
      </c>
      <c r="I187" s="251"/>
      <c r="J187" s="252">
        <f>ROUND(I187*H187,1)</f>
        <v>0</v>
      </c>
      <c r="K187" s="253"/>
      <c r="L187" s="41"/>
      <c r="M187" s="254" t="s">
        <v>1</v>
      </c>
      <c r="N187" s="255" t="s">
        <v>42</v>
      </c>
      <c r="O187" s="88"/>
      <c r="P187" s="237">
        <f>O187*H187</f>
        <v>0</v>
      </c>
      <c r="Q187" s="237">
        <v>0.00052999999999999998</v>
      </c>
      <c r="R187" s="237">
        <f>Q187*H187</f>
        <v>0.00106</v>
      </c>
      <c r="S187" s="237">
        <v>0</v>
      </c>
      <c r="T187" s="23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9" t="s">
        <v>157</v>
      </c>
      <c r="AT187" s="239" t="s">
        <v>164</v>
      </c>
      <c r="AU187" s="239" t="s">
        <v>85</v>
      </c>
      <c r="AY187" s="14" t="s">
        <v>149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4" t="s">
        <v>83</v>
      </c>
      <c r="BK187" s="240">
        <f>ROUND(I187*H187,1)</f>
        <v>0</v>
      </c>
      <c r="BL187" s="14" t="s">
        <v>157</v>
      </c>
      <c r="BM187" s="239" t="s">
        <v>269</v>
      </c>
    </row>
    <row r="188" s="2" customFormat="1">
      <c r="A188" s="35"/>
      <c r="B188" s="36"/>
      <c r="C188" s="37"/>
      <c r="D188" s="241" t="s">
        <v>159</v>
      </c>
      <c r="E188" s="37"/>
      <c r="F188" s="242" t="s">
        <v>160</v>
      </c>
      <c r="G188" s="37"/>
      <c r="H188" s="37"/>
      <c r="I188" s="243"/>
      <c r="J188" s="37"/>
      <c r="K188" s="37"/>
      <c r="L188" s="41"/>
      <c r="M188" s="244"/>
      <c r="N188" s="245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159</v>
      </c>
      <c r="AU188" s="14" t="s">
        <v>85</v>
      </c>
    </row>
    <row r="189" s="2" customFormat="1" ht="16.5" customHeight="1">
      <c r="A189" s="35"/>
      <c r="B189" s="36"/>
      <c r="C189" s="246" t="s">
        <v>270</v>
      </c>
      <c r="D189" s="246" t="s">
        <v>164</v>
      </c>
      <c r="E189" s="247" t="s">
        <v>271</v>
      </c>
      <c r="F189" s="248" t="s">
        <v>272</v>
      </c>
      <c r="G189" s="249" t="s">
        <v>171</v>
      </c>
      <c r="H189" s="250">
        <v>2</v>
      </c>
      <c r="I189" s="251"/>
      <c r="J189" s="252">
        <f>ROUND(I189*H189,1)</f>
        <v>0</v>
      </c>
      <c r="K189" s="253"/>
      <c r="L189" s="41"/>
      <c r="M189" s="254" t="s">
        <v>1</v>
      </c>
      <c r="N189" s="255" t="s">
        <v>42</v>
      </c>
      <c r="O189" s="88"/>
      <c r="P189" s="237">
        <f>O189*H189</f>
        <v>0</v>
      </c>
      <c r="Q189" s="237">
        <v>0.00147</v>
      </c>
      <c r="R189" s="237">
        <f>Q189*H189</f>
        <v>0.0029399999999999999</v>
      </c>
      <c r="S189" s="237">
        <v>0</v>
      </c>
      <c r="T189" s="23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9" t="s">
        <v>157</v>
      </c>
      <c r="AT189" s="239" t="s">
        <v>164</v>
      </c>
      <c r="AU189" s="239" t="s">
        <v>85</v>
      </c>
      <c r="AY189" s="14" t="s">
        <v>149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4" t="s">
        <v>83</v>
      </c>
      <c r="BK189" s="240">
        <f>ROUND(I189*H189,1)</f>
        <v>0</v>
      </c>
      <c r="BL189" s="14" t="s">
        <v>157</v>
      </c>
      <c r="BM189" s="239" t="s">
        <v>273</v>
      </c>
    </row>
    <row r="190" s="2" customFormat="1">
      <c r="A190" s="35"/>
      <c r="B190" s="36"/>
      <c r="C190" s="37"/>
      <c r="D190" s="241" t="s">
        <v>159</v>
      </c>
      <c r="E190" s="37"/>
      <c r="F190" s="242" t="s">
        <v>160</v>
      </c>
      <c r="G190" s="37"/>
      <c r="H190" s="37"/>
      <c r="I190" s="243"/>
      <c r="J190" s="37"/>
      <c r="K190" s="37"/>
      <c r="L190" s="41"/>
      <c r="M190" s="244"/>
      <c r="N190" s="245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159</v>
      </c>
      <c r="AU190" s="14" t="s">
        <v>85</v>
      </c>
    </row>
    <row r="191" s="2" customFormat="1" ht="16.5" customHeight="1">
      <c r="A191" s="35"/>
      <c r="B191" s="36"/>
      <c r="C191" s="246" t="s">
        <v>274</v>
      </c>
      <c r="D191" s="246" t="s">
        <v>164</v>
      </c>
      <c r="E191" s="247" t="s">
        <v>275</v>
      </c>
      <c r="F191" s="248" t="s">
        <v>276</v>
      </c>
      <c r="G191" s="249" t="s">
        <v>171</v>
      </c>
      <c r="H191" s="250">
        <v>4</v>
      </c>
      <c r="I191" s="251"/>
      <c r="J191" s="252">
        <f>ROUND(I191*H191,1)</f>
        <v>0</v>
      </c>
      <c r="K191" s="253"/>
      <c r="L191" s="41"/>
      <c r="M191" s="254" t="s">
        <v>1</v>
      </c>
      <c r="N191" s="255" t="s">
        <v>42</v>
      </c>
      <c r="O191" s="88"/>
      <c r="P191" s="237">
        <f>O191*H191</f>
        <v>0</v>
      </c>
      <c r="Q191" s="237">
        <v>0.00024000000000000001</v>
      </c>
      <c r="R191" s="237">
        <f>Q191*H191</f>
        <v>0.00096000000000000002</v>
      </c>
      <c r="S191" s="237">
        <v>0</v>
      </c>
      <c r="T191" s="23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9" t="s">
        <v>157</v>
      </c>
      <c r="AT191" s="239" t="s">
        <v>164</v>
      </c>
      <c r="AU191" s="239" t="s">
        <v>85</v>
      </c>
      <c r="AY191" s="14" t="s">
        <v>149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4" t="s">
        <v>83</v>
      </c>
      <c r="BK191" s="240">
        <f>ROUND(I191*H191,1)</f>
        <v>0</v>
      </c>
      <c r="BL191" s="14" t="s">
        <v>157</v>
      </c>
      <c r="BM191" s="239" t="s">
        <v>277</v>
      </c>
    </row>
    <row r="192" s="2" customFormat="1">
      <c r="A192" s="35"/>
      <c r="B192" s="36"/>
      <c r="C192" s="37"/>
      <c r="D192" s="241" t="s">
        <v>159</v>
      </c>
      <c r="E192" s="37"/>
      <c r="F192" s="242" t="s">
        <v>160</v>
      </c>
      <c r="G192" s="37"/>
      <c r="H192" s="37"/>
      <c r="I192" s="243"/>
      <c r="J192" s="37"/>
      <c r="K192" s="37"/>
      <c r="L192" s="41"/>
      <c r="M192" s="244"/>
      <c r="N192" s="245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159</v>
      </c>
      <c r="AU192" s="14" t="s">
        <v>85</v>
      </c>
    </row>
    <row r="193" s="2" customFormat="1" ht="21.75" customHeight="1">
      <c r="A193" s="35"/>
      <c r="B193" s="36"/>
      <c r="C193" s="246" t="s">
        <v>278</v>
      </c>
      <c r="D193" s="246" t="s">
        <v>164</v>
      </c>
      <c r="E193" s="247" t="s">
        <v>279</v>
      </c>
      <c r="F193" s="248" t="s">
        <v>280</v>
      </c>
      <c r="G193" s="249" t="s">
        <v>171</v>
      </c>
      <c r="H193" s="250">
        <v>1</v>
      </c>
      <c r="I193" s="251"/>
      <c r="J193" s="252">
        <f>ROUND(I193*H193,1)</f>
        <v>0</v>
      </c>
      <c r="K193" s="253"/>
      <c r="L193" s="41"/>
      <c r="M193" s="254" t="s">
        <v>1</v>
      </c>
      <c r="N193" s="255" t="s">
        <v>42</v>
      </c>
      <c r="O193" s="88"/>
      <c r="P193" s="237">
        <f>O193*H193</f>
        <v>0</v>
      </c>
      <c r="Q193" s="237">
        <v>9.0000000000000006E-05</v>
      </c>
      <c r="R193" s="237">
        <f>Q193*H193</f>
        <v>9.0000000000000006E-05</v>
      </c>
      <c r="S193" s="237">
        <v>0</v>
      </c>
      <c r="T193" s="23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9" t="s">
        <v>157</v>
      </c>
      <c r="AT193" s="239" t="s">
        <v>164</v>
      </c>
      <c r="AU193" s="239" t="s">
        <v>85</v>
      </c>
      <c r="AY193" s="14" t="s">
        <v>149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4" t="s">
        <v>83</v>
      </c>
      <c r="BK193" s="240">
        <f>ROUND(I193*H193,1)</f>
        <v>0</v>
      </c>
      <c r="BL193" s="14" t="s">
        <v>157</v>
      </c>
      <c r="BM193" s="239" t="s">
        <v>281</v>
      </c>
    </row>
    <row r="194" s="2" customFormat="1">
      <c r="A194" s="35"/>
      <c r="B194" s="36"/>
      <c r="C194" s="37"/>
      <c r="D194" s="241" t="s">
        <v>159</v>
      </c>
      <c r="E194" s="37"/>
      <c r="F194" s="242" t="s">
        <v>160</v>
      </c>
      <c r="G194" s="37"/>
      <c r="H194" s="37"/>
      <c r="I194" s="243"/>
      <c r="J194" s="37"/>
      <c r="K194" s="37"/>
      <c r="L194" s="41"/>
      <c r="M194" s="244"/>
      <c r="N194" s="245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159</v>
      </c>
      <c r="AU194" s="14" t="s">
        <v>85</v>
      </c>
    </row>
    <row r="195" s="2" customFormat="1" ht="16.5" customHeight="1">
      <c r="A195" s="35"/>
      <c r="B195" s="36"/>
      <c r="C195" s="246" t="s">
        <v>282</v>
      </c>
      <c r="D195" s="246" t="s">
        <v>164</v>
      </c>
      <c r="E195" s="247" t="s">
        <v>283</v>
      </c>
      <c r="F195" s="248" t="s">
        <v>284</v>
      </c>
      <c r="G195" s="249" t="s">
        <v>171</v>
      </c>
      <c r="H195" s="250">
        <v>1</v>
      </c>
      <c r="I195" s="251"/>
      <c r="J195" s="252">
        <f>ROUND(I195*H195,1)</f>
        <v>0</v>
      </c>
      <c r="K195" s="253"/>
      <c r="L195" s="41"/>
      <c r="M195" s="254" t="s">
        <v>1</v>
      </c>
      <c r="N195" s="255" t="s">
        <v>42</v>
      </c>
      <c r="O195" s="88"/>
      <c r="P195" s="237">
        <f>O195*H195</f>
        <v>0</v>
      </c>
      <c r="Q195" s="237">
        <v>8.0000000000000007E-05</v>
      </c>
      <c r="R195" s="237">
        <f>Q195*H195</f>
        <v>8.0000000000000007E-05</v>
      </c>
      <c r="S195" s="237">
        <v>0</v>
      </c>
      <c r="T195" s="23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9" t="s">
        <v>157</v>
      </c>
      <c r="AT195" s="239" t="s">
        <v>164</v>
      </c>
      <c r="AU195" s="239" t="s">
        <v>85</v>
      </c>
      <c r="AY195" s="14" t="s">
        <v>149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4" t="s">
        <v>83</v>
      </c>
      <c r="BK195" s="240">
        <f>ROUND(I195*H195,1)</f>
        <v>0</v>
      </c>
      <c r="BL195" s="14" t="s">
        <v>157</v>
      </c>
      <c r="BM195" s="239" t="s">
        <v>285</v>
      </c>
    </row>
    <row r="196" s="2" customFormat="1">
      <c r="A196" s="35"/>
      <c r="B196" s="36"/>
      <c r="C196" s="37"/>
      <c r="D196" s="241" t="s">
        <v>159</v>
      </c>
      <c r="E196" s="37"/>
      <c r="F196" s="242" t="s">
        <v>160</v>
      </c>
      <c r="G196" s="37"/>
      <c r="H196" s="37"/>
      <c r="I196" s="243"/>
      <c r="J196" s="37"/>
      <c r="K196" s="37"/>
      <c r="L196" s="41"/>
      <c r="M196" s="244"/>
      <c r="N196" s="245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159</v>
      </c>
      <c r="AU196" s="14" t="s">
        <v>85</v>
      </c>
    </row>
    <row r="197" s="2" customFormat="1" ht="16.5" customHeight="1">
      <c r="A197" s="35"/>
      <c r="B197" s="36"/>
      <c r="C197" s="246" t="s">
        <v>156</v>
      </c>
      <c r="D197" s="246" t="s">
        <v>164</v>
      </c>
      <c r="E197" s="247" t="s">
        <v>286</v>
      </c>
      <c r="F197" s="248" t="s">
        <v>287</v>
      </c>
      <c r="G197" s="249" t="s">
        <v>171</v>
      </c>
      <c r="H197" s="250">
        <v>1</v>
      </c>
      <c r="I197" s="251"/>
      <c r="J197" s="252">
        <f>ROUND(I197*H197,1)</f>
        <v>0</v>
      </c>
      <c r="K197" s="253"/>
      <c r="L197" s="41"/>
      <c r="M197" s="254" t="s">
        <v>1</v>
      </c>
      <c r="N197" s="255" t="s">
        <v>42</v>
      </c>
      <c r="O197" s="88"/>
      <c r="P197" s="237">
        <f>O197*H197</f>
        <v>0</v>
      </c>
      <c r="Q197" s="237">
        <v>0.00010000000000000001</v>
      </c>
      <c r="R197" s="237">
        <f>Q197*H197</f>
        <v>0.00010000000000000001</v>
      </c>
      <c r="S197" s="237">
        <v>0</v>
      </c>
      <c r="T197" s="23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9" t="s">
        <v>157</v>
      </c>
      <c r="AT197" s="239" t="s">
        <v>164</v>
      </c>
      <c r="AU197" s="239" t="s">
        <v>85</v>
      </c>
      <c r="AY197" s="14" t="s">
        <v>149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4" t="s">
        <v>83</v>
      </c>
      <c r="BK197" s="240">
        <f>ROUND(I197*H197,1)</f>
        <v>0</v>
      </c>
      <c r="BL197" s="14" t="s">
        <v>157</v>
      </c>
      <c r="BM197" s="239" t="s">
        <v>288</v>
      </c>
    </row>
    <row r="198" s="2" customFormat="1">
      <c r="A198" s="35"/>
      <c r="B198" s="36"/>
      <c r="C198" s="37"/>
      <c r="D198" s="241" t="s">
        <v>159</v>
      </c>
      <c r="E198" s="37"/>
      <c r="F198" s="242" t="s">
        <v>160</v>
      </c>
      <c r="G198" s="37"/>
      <c r="H198" s="37"/>
      <c r="I198" s="243"/>
      <c r="J198" s="37"/>
      <c r="K198" s="37"/>
      <c r="L198" s="41"/>
      <c r="M198" s="244"/>
      <c r="N198" s="245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159</v>
      </c>
      <c r="AU198" s="14" t="s">
        <v>85</v>
      </c>
    </row>
    <row r="199" s="2" customFormat="1" ht="16.5" customHeight="1">
      <c r="A199" s="35"/>
      <c r="B199" s="36"/>
      <c r="C199" s="246" t="s">
        <v>289</v>
      </c>
      <c r="D199" s="246" t="s">
        <v>164</v>
      </c>
      <c r="E199" s="247" t="s">
        <v>290</v>
      </c>
      <c r="F199" s="248" t="s">
        <v>291</v>
      </c>
      <c r="G199" s="249" t="s">
        <v>171</v>
      </c>
      <c r="H199" s="250">
        <v>1</v>
      </c>
      <c r="I199" s="251"/>
      <c r="J199" s="252">
        <f>ROUND(I199*H199,1)</f>
        <v>0</v>
      </c>
      <c r="K199" s="253"/>
      <c r="L199" s="41"/>
      <c r="M199" s="254" t="s">
        <v>1</v>
      </c>
      <c r="N199" s="255" t="s">
        <v>42</v>
      </c>
      <c r="O199" s="88"/>
      <c r="P199" s="237">
        <f>O199*H199</f>
        <v>0</v>
      </c>
      <c r="Q199" s="237">
        <v>0.00013999999999999999</v>
      </c>
      <c r="R199" s="237">
        <f>Q199*H199</f>
        <v>0.00013999999999999999</v>
      </c>
      <c r="S199" s="237">
        <v>0</v>
      </c>
      <c r="T199" s="23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9" t="s">
        <v>157</v>
      </c>
      <c r="AT199" s="239" t="s">
        <v>164</v>
      </c>
      <c r="AU199" s="239" t="s">
        <v>85</v>
      </c>
      <c r="AY199" s="14" t="s">
        <v>149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4" t="s">
        <v>83</v>
      </c>
      <c r="BK199" s="240">
        <f>ROUND(I199*H199,1)</f>
        <v>0</v>
      </c>
      <c r="BL199" s="14" t="s">
        <v>157</v>
      </c>
      <c r="BM199" s="239" t="s">
        <v>292</v>
      </c>
    </row>
    <row r="200" s="2" customFormat="1">
      <c r="A200" s="35"/>
      <c r="B200" s="36"/>
      <c r="C200" s="37"/>
      <c r="D200" s="241" t="s">
        <v>159</v>
      </c>
      <c r="E200" s="37"/>
      <c r="F200" s="242" t="s">
        <v>160</v>
      </c>
      <c r="G200" s="37"/>
      <c r="H200" s="37"/>
      <c r="I200" s="243"/>
      <c r="J200" s="37"/>
      <c r="K200" s="37"/>
      <c r="L200" s="41"/>
      <c r="M200" s="244"/>
      <c r="N200" s="245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159</v>
      </c>
      <c r="AU200" s="14" t="s">
        <v>85</v>
      </c>
    </row>
    <row r="201" s="2" customFormat="1" ht="16.5" customHeight="1">
      <c r="A201" s="35"/>
      <c r="B201" s="36"/>
      <c r="C201" s="246" t="s">
        <v>293</v>
      </c>
      <c r="D201" s="246" t="s">
        <v>164</v>
      </c>
      <c r="E201" s="247" t="s">
        <v>294</v>
      </c>
      <c r="F201" s="248" t="s">
        <v>295</v>
      </c>
      <c r="G201" s="249" t="s">
        <v>171</v>
      </c>
      <c r="H201" s="250">
        <v>3</v>
      </c>
      <c r="I201" s="251"/>
      <c r="J201" s="252">
        <f>ROUND(I201*H201,1)</f>
        <v>0</v>
      </c>
      <c r="K201" s="253"/>
      <c r="L201" s="41"/>
      <c r="M201" s="254" t="s">
        <v>1</v>
      </c>
      <c r="N201" s="255" t="s">
        <v>42</v>
      </c>
      <c r="O201" s="88"/>
      <c r="P201" s="237">
        <f>O201*H201</f>
        <v>0</v>
      </c>
      <c r="Q201" s="237">
        <v>0.00021000000000000001</v>
      </c>
      <c r="R201" s="237">
        <f>Q201*H201</f>
        <v>0.00063000000000000003</v>
      </c>
      <c r="S201" s="237">
        <v>0</v>
      </c>
      <c r="T201" s="23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9" t="s">
        <v>157</v>
      </c>
      <c r="AT201" s="239" t="s">
        <v>164</v>
      </c>
      <c r="AU201" s="239" t="s">
        <v>85</v>
      </c>
      <c r="AY201" s="14" t="s">
        <v>149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4" t="s">
        <v>83</v>
      </c>
      <c r="BK201" s="240">
        <f>ROUND(I201*H201,1)</f>
        <v>0</v>
      </c>
      <c r="BL201" s="14" t="s">
        <v>157</v>
      </c>
      <c r="BM201" s="239" t="s">
        <v>296</v>
      </c>
    </row>
    <row r="202" s="2" customFormat="1">
      <c r="A202" s="35"/>
      <c r="B202" s="36"/>
      <c r="C202" s="37"/>
      <c r="D202" s="241" t="s">
        <v>159</v>
      </c>
      <c r="E202" s="37"/>
      <c r="F202" s="242" t="s">
        <v>160</v>
      </c>
      <c r="G202" s="37"/>
      <c r="H202" s="37"/>
      <c r="I202" s="243"/>
      <c r="J202" s="37"/>
      <c r="K202" s="37"/>
      <c r="L202" s="41"/>
      <c r="M202" s="244"/>
      <c r="N202" s="245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159</v>
      </c>
      <c r="AU202" s="14" t="s">
        <v>85</v>
      </c>
    </row>
    <row r="203" s="2" customFormat="1" ht="24.15" customHeight="1">
      <c r="A203" s="35"/>
      <c r="B203" s="36"/>
      <c r="C203" s="246" t="s">
        <v>297</v>
      </c>
      <c r="D203" s="246" t="s">
        <v>164</v>
      </c>
      <c r="E203" s="247" t="s">
        <v>298</v>
      </c>
      <c r="F203" s="248" t="s">
        <v>299</v>
      </c>
      <c r="G203" s="249" t="s">
        <v>184</v>
      </c>
      <c r="H203" s="256"/>
      <c r="I203" s="251"/>
      <c r="J203" s="252">
        <f>ROUND(I203*H203,1)</f>
        <v>0</v>
      </c>
      <c r="K203" s="253"/>
      <c r="L203" s="41"/>
      <c r="M203" s="254" t="s">
        <v>1</v>
      </c>
      <c r="N203" s="255" t="s">
        <v>42</v>
      </c>
      <c r="O203" s="88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9" t="s">
        <v>157</v>
      </c>
      <c r="AT203" s="239" t="s">
        <v>164</v>
      </c>
      <c r="AU203" s="239" t="s">
        <v>85</v>
      </c>
      <c r="AY203" s="14" t="s">
        <v>149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4" t="s">
        <v>83</v>
      </c>
      <c r="BK203" s="240">
        <f>ROUND(I203*H203,1)</f>
        <v>0</v>
      </c>
      <c r="BL203" s="14" t="s">
        <v>157</v>
      </c>
      <c r="BM203" s="239" t="s">
        <v>300</v>
      </c>
    </row>
    <row r="204" s="12" customFormat="1" ht="22.8" customHeight="1">
      <c r="A204" s="12"/>
      <c r="B204" s="210"/>
      <c r="C204" s="211"/>
      <c r="D204" s="212" t="s">
        <v>76</v>
      </c>
      <c r="E204" s="224" t="s">
        <v>301</v>
      </c>
      <c r="F204" s="224" t="s">
        <v>302</v>
      </c>
      <c r="G204" s="211"/>
      <c r="H204" s="211"/>
      <c r="I204" s="214"/>
      <c r="J204" s="225">
        <f>BK204</f>
        <v>0</v>
      </c>
      <c r="K204" s="211"/>
      <c r="L204" s="216"/>
      <c r="M204" s="217"/>
      <c r="N204" s="218"/>
      <c r="O204" s="218"/>
      <c r="P204" s="219">
        <f>SUM(P205:P209)</f>
        <v>0</v>
      </c>
      <c r="Q204" s="218"/>
      <c r="R204" s="219">
        <f>SUM(R205:R209)</f>
        <v>0.00090999999999999989</v>
      </c>
      <c r="S204" s="218"/>
      <c r="T204" s="220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1" t="s">
        <v>85</v>
      </c>
      <c r="AT204" s="222" t="s">
        <v>76</v>
      </c>
      <c r="AU204" s="222" t="s">
        <v>83</v>
      </c>
      <c r="AY204" s="221" t="s">
        <v>149</v>
      </c>
      <c r="BK204" s="223">
        <f>SUM(BK205:BK209)</f>
        <v>0</v>
      </c>
    </row>
    <row r="205" s="2" customFormat="1" ht="16.5" customHeight="1">
      <c r="A205" s="35"/>
      <c r="B205" s="36"/>
      <c r="C205" s="226" t="s">
        <v>303</v>
      </c>
      <c r="D205" s="226" t="s">
        <v>152</v>
      </c>
      <c r="E205" s="227" t="s">
        <v>304</v>
      </c>
      <c r="F205" s="228" t="s">
        <v>305</v>
      </c>
      <c r="G205" s="229" t="s">
        <v>306</v>
      </c>
      <c r="H205" s="230">
        <v>13</v>
      </c>
      <c r="I205" s="231"/>
      <c r="J205" s="232">
        <f>ROUND(I205*H205,1)</f>
        <v>0</v>
      </c>
      <c r="K205" s="233"/>
      <c r="L205" s="234"/>
      <c r="M205" s="235" t="s">
        <v>1</v>
      </c>
      <c r="N205" s="236" t="s">
        <v>42</v>
      </c>
      <c r="O205" s="88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9" t="s">
        <v>156</v>
      </c>
      <c r="AT205" s="239" t="s">
        <v>152</v>
      </c>
      <c r="AU205" s="239" t="s">
        <v>85</v>
      </c>
      <c r="AY205" s="14" t="s">
        <v>149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4" t="s">
        <v>83</v>
      </c>
      <c r="BK205" s="240">
        <f>ROUND(I205*H205,1)</f>
        <v>0</v>
      </c>
      <c r="BL205" s="14" t="s">
        <v>157</v>
      </c>
      <c r="BM205" s="239" t="s">
        <v>307</v>
      </c>
    </row>
    <row r="206" s="2" customFormat="1">
      <c r="A206" s="35"/>
      <c r="B206" s="36"/>
      <c r="C206" s="37"/>
      <c r="D206" s="241" t="s">
        <v>159</v>
      </c>
      <c r="E206" s="37"/>
      <c r="F206" s="242" t="s">
        <v>160</v>
      </c>
      <c r="G206" s="37"/>
      <c r="H206" s="37"/>
      <c r="I206" s="243"/>
      <c r="J206" s="37"/>
      <c r="K206" s="37"/>
      <c r="L206" s="41"/>
      <c r="M206" s="244"/>
      <c r="N206" s="245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159</v>
      </c>
      <c r="AU206" s="14" t="s">
        <v>85</v>
      </c>
    </row>
    <row r="207" s="2" customFormat="1" ht="21.75" customHeight="1">
      <c r="A207" s="35"/>
      <c r="B207" s="36"/>
      <c r="C207" s="246" t="s">
        <v>308</v>
      </c>
      <c r="D207" s="246" t="s">
        <v>164</v>
      </c>
      <c r="E207" s="247" t="s">
        <v>309</v>
      </c>
      <c r="F207" s="248" t="s">
        <v>310</v>
      </c>
      <c r="G207" s="249" t="s">
        <v>306</v>
      </c>
      <c r="H207" s="250">
        <v>13</v>
      </c>
      <c r="I207" s="251"/>
      <c r="J207" s="252">
        <f>ROUND(I207*H207,1)</f>
        <v>0</v>
      </c>
      <c r="K207" s="253"/>
      <c r="L207" s="41"/>
      <c r="M207" s="254" t="s">
        <v>1</v>
      </c>
      <c r="N207" s="255" t="s">
        <v>42</v>
      </c>
      <c r="O207" s="88"/>
      <c r="P207" s="237">
        <f>O207*H207</f>
        <v>0</v>
      </c>
      <c r="Q207" s="237">
        <v>6.9999999999999994E-05</v>
      </c>
      <c r="R207" s="237">
        <f>Q207*H207</f>
        <v>0.00090999999999999989</v>
      </c>
      <c r="S207" s="237">
        <v>0</v>
      </c>
      <c r="T207" s="23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9" t="s">
        <v>157</v>
      </c>
      <c r="AT207" s="239" t="s">
        <v>164</v>
      </c>
      <c r="AU207" s="239" t="s">
        <v>85</v>
      </c>
      <c r="AY207" s="14" t="s">
        <v>149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4" t="s">
        <v>83</v>
      </c>
      <c r="BK207" s="240">
        <f>ROUND(I207*H207,1)</f>
        <v>0</v>
      </c>
      <c r="BL207" s="14" t="s">
        <v>157</v>
      </c>
      <c r="BM207" s="239" t="s">
        <v>311</v>
      </c>
    </row>
    <row r="208" s="2" customFormat="1">
      <c r="A208" s="35"/>
      <c r="B208" s="36"/>
      <c r="C208" s="37"/>
      <c r="D208" s="241" t="s">
        <v>159</v>
      </c>
      <c r="E208" s="37"/>
      <c r="F208" s="242" t="s">
        <v>160</v>
      </c>
      <c r="G208" s="37"/>
      <c r="H208" s="37"/>
      <c r="I208" s="243"/>
      <c r="J208" s="37"/>
      <c r="K208" s="37"/>
      <c r="L208" s="41"/>
      <c r="M208" s="244"/>
      <c r="N208" s="245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159</v>
      </c>
      <c r="AU208" s="14" t="s">
        <v>85</v>
      </c>
    </row>
    <row r="209" s="2" customFormat="1" ht="24.15" customHeight="1">
      <c r="A209" s="35"/>
      <c r="B209" s="36"/>
      <c r="C209" s="246" t="s">
        <v>312</v>
      </c>
      <c r="D209" s="246" t="s">
        <v>164</v>
      </c>
      <c r="E209" s="247" t="s">
        <v>313</v>
      </c>
      <c r="F209" s="248" t="s">
        <v>314</v>
      </c>
      <c r="G209" s="249" t="s">
        <v>184</v>
      </c>
      <c r="H209" s="256"/>
      <c r="I209" s="251"/>
      <c r="J209" s="252">
        <f>ROUND(I209*H209,1)</f>
        <v>0</v>
      </c>
      <c r="K209" s="253"/>
      <c r="L209" s="41"/>
      <c r="M209" s="254" t="s">
        <v>1</v>
      </c>
      <c r="N209" s="255" t="s">
        <v>42</v>
      </c>
      <c r="O209" s="88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9" t="s">
        <v>157</v>
      </c>
      <c r="AT209" s="239" t="s">
        <v>164</v>
      </c>
      <c r="AU209" s="239" t="s">
        <v>85</v>
      </c>
      <c r="AY209" s="14" t="s">
        <v>149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4" t="s">
        <v>83</v>
      </c>
      <c r="BK209" s="240">
        <f>ROUND(I209*H209,1)</f>
        <v>0</v>
      </c>
      <c r="BL209" s="14" t="s">
        <v>157</v>
      </c>
      <c r="BM209" s="239" t="s">
        <v>315</v>
      </c>
    </row>
    <row r="210" s="12" customFormat="1" ht="22.8" customHeight="1">
      <c r="A210" s="12"/>
      <c r="B210" s="210"/>
      <c r="C210" s="211"/>
      <c r="D210" s="212" t="s">
        <v>76</v>
      </c>
      <c r="E210" s="224" t="s">
        <v>316</v>
      </c>
      <c r="F210" s="224" t="s">
        <v>317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SUM(P211:P216)</f>
        <v>0</v>
      </c>
      <c r="Q210" s="218"/>
      <c r="R210" s="219">
        <f>SUM(R211:R216)</f>
        <v>0.0016500000000000002</v>
      </c>
      <c r="S210" s="218"/>
      <c r="T210" s="220">
        <f>SUM(T211:T216)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85</v>
      </c>
      <c r="AT210" s="222" t="s">
        <v>76</v>
      </c>
      <c r="AU210" s="222" t="s">
        <v>83</v>
      </c>
      <c r="AY210" s="221" t="s">
        <v>149</v>
      </c>
      <c r="BK210" s="223">
        <f>SUM(BK211:BK216)</f>
        <v>0</v>
      </c>
    </row>
    <row r="211" s="2" customFormat="1" ht="24.15" customHeight="1">
      <c r="A211" s="35"/>
      <c r="B211" s="36"/>
      <c r="C211" s="246" t="s">
        <v>318</v>
      </c>
      <c r="D211" s="246" t="s">
        <v>164</v>
      </c>
      <c r="E211" s="247" t="s">
        <v>319</v>
      </c>
      <c r="F211" s="248" t="s">
        <v>320</v>
      </c>
      <c r="G211" s="249" t="s">
        <v>155</v>
      </c>
      <c r="H211" s="250">
        <v>39</v>
      </c>
      <c r="I211" s="251"/>
      <c r="J211" s="252">
        <f>ROUND(I211*H211,1)</f>
        <v>0</v>
      </c>
      <c r="K211" s="253"/>
      <c r="L211" s="41"/>
      <c r="M211" s="254" t="s">
        <v>1</v>
      </c>
      <c r="N211" s="255" t="s">
        <v>42</v>
      </c>
      <c r="O211" s="88"/>
      <c r="P211" s="237">
        <f>O211*H211</f>
        <v>0</v>
      </c>
      <c r="Q211" s="237">
        <v>2.0000000000000002E-05</v>
      </c>
      <c r="R211" s="237">
        <f>Q211*H211</f>
        <v>0.00078000000000000009</v>
      </c>
      <c r="S211" s="237">
        <v>0</v>
      </c>
      <c r="T211" s="23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9" t="s">
        <v>157</v>
      </c>
      <c r="AT211" s="239" t="s">
        <v>164</v>
      </c>
      <c r="AU211" s="239" t="s">
        <v>85</v>
      </c>
      <c r="AY211" s="14" t="s">
        <v>149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4" t="s">
        <v>83</v>
      </c>
      <c r="BK211" s="240">
        <f>ROUND(I211*H211,1)</f>
        <v>0</v>
      </c>
      <c r="BL211" s="14" t="s">
        <v>157</v>
      </c>
      <c r="BM211" s="239" t="s">
        <v>321</v>
      </c>
    </row>
    <row r="212" s="2" customFormat="1">
      <c r="A212" s="35"/>
      <c r="B212" s="36"/>
      <c r="C212" s="37"/>
      <c r="D212" s="241" t="s">
        <v>159</v>
      </c>
      <c r="E212" s="37"/>
      <c r="F212" s="242" t="s">
        <v>160</v>
      </c>
      <c r="G212" s="37"/>
      <c r="H212" s="37"/>
      <c r="I212" s="243"/>
      <c r="J212" s="37"/>
      <c r="K212" s="37"/>
      <c r="L212" s="41"/>
      <c r="M212" s="244"/>
      <c r="N212" s="245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159</v>
      </c>
      <c r="AU212" s="14" t="s">
        <v>85</v>
      </c>
    </row>
    <row r="213" s="2" customFormat="1" ht="24.15" customHeight="1">
      <c r="A213" s="35"/>
      <c r="B213" s="36"/>
      <c r="C213" s="246" t="s">
        <v>322</v>
      </c>
      <c r="D213" s="246" t="s">
        <v>164</v>
      </c>
      <c r="E213" s="247" t="s">
        <v>323</v>
      </c>
      <c r="F213" s="248" t="s">
        <v>324</v>
      </c>
      <c r="G213" s="249" t="s">
        <v>155</v>
      </c>
      <c r="H213" s="250">
        <v>39</v>
      </c>
      <c r="I213" s="251"/>
      <c r="J213" s="252">
        <f>ROUND(I213*H213,1)</f>
        <v>0</v>
      </c>
      <c r="K213" s="253"/>
      <c r="L213" s="41"/>
      <c r="M213" s="254" t="s">
        <v>1</v>
      </c>
      <c r="N213" s="255" t="s">
        <v>42</v>
      </c>
      <c r="O213" s="88"/>
      <c r="P213" s="237">
        <f>O213*H213</f>
        <v>0</v>
      </c>
      <c r="Q213" s="237">
        <v>2.0000000000000002E-05</v>
      </c>
      <c r="R213" s="237">
        <f>Q213*H213</f>
        <v>0.00078000000000000009</v>
      </c>
      <c r="S213" s="237">
        <v>0</v>
      </c>
      <c r="T213" s="23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9" t="s">
        <v>157</v>
      </c>
      <c r="AT213" s="239" t="s">
        <v>164</v>
      </c>
      <c r="AU213" s="239" t="s">
        <v>85</v>
      </c>
      <c r="AY213" s="14" t="s">
        <v>149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4" t="s">
        <v>83</v>
      </c>
      <c r="BK213" s="240">
        <f>ROUND(I213*H213,1)</f>
        <v>0</v>
      </c>
      <c r="BL213" s="14" t="s">
        <v>157</v>
      </c>
      <c r="BM213" s="239" t="s">
        <v>325</v>
      </c>
    </row>
    <row r="214" s="2" customFormat="1">
      <c r="A214" s="35"/>
      <c r="B214" s="36"/>
      <c r="C214" s="37"/>
      <c r="D214" s="241" t="s">
        <v>159</v>
      </c>
      <c r="E214" s="37"/>
      <c r="F214" s="242" t="s">
        <v>160</v>
      </c>
      <c r="G214" s="37"/>
      <c r="H214" s="37"/>
      <c r="I214" s="243"/>
      <c r="J214" s="37"/>
      <c r="K214" s="37"/>
      <c r="L214" s="41"/>
      <c r="M214" s="244"/>
      <c r="N214" s="245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159</v>
      </c>
      <c r="AU214" s="14" t="s">
        <v>85</v>
      </c>
    </row>
    <row r="215" s="2" customFormat="1" ht="24.15" customHeight="1">
      <c r="A215" s="35"/>
      <c r="B215" s="36"/>
      <c r="C215" s="246" t="s">
        <v>326</v>
      </c>
      <c r="D215" s="246" t="s">
        <v>164</v>
      </c>
      <c r="E215" s="247" t="s">
        <v>327</v>
      </c>
      <c r="F215" s="248" t="s">
        <v>328</v>
      </c>
      <c r="G215" s="249" t="s">
        <v>155</v>
      </c>
      <c r="H215" s="250">
        <v>3</v>
      </c>
      <c r="I215" s="251"/>
      <c r="J215" s="252">
        <f>ROUND(I215*H215,1)</f>
        <v>0</v>
      </c>
      <c r="K215" s="253"/>
      <c r="L215" s="41"/>
      <c r="M215" s="254" t="s">
        <v>1</v>
      </c>
      <c r="N215" s="255" t="s">
        <v>42</v>
      </c>
      <c r="O215" s="88"/>
      <c r="P215" s="237">
        <f>O215*H215</f>
        <v>0</v>
      </c>
      <c r="Q215" s="237">
        <v>3.0000000000000001E-05</v>
      </c>
      <c r="R215" s="237">
        <f>Q215*H215</f>
        <v>9.0000000000000006E-05</v>
      </c>
      <c r="S215" s="237">
        <v>0</v>
      </c>
      <c r="T215" s="23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9" t="s">
        <v>157</v>
      </c>
      <c r="AT215" s="239" t="s">
        <v>164</v>
      </c>
      <c r="AU215" s="239" t="s">
        <v>85</v>
      </c>
      <c r="AY215" s="14" t="s">
        <v>149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4" t="s">
        <v>83</v>
      </c>
      <c r="BK215" s="240">
        <f>ROUND(I215*H215,1)</f>
        <v>0</v>
      </c>
      <c r="BL215" s="14" t="s">
        <v>157</v>
      </c>
      <c r="BM215" s="239" t="s">
        <v>329</v>
      </c>
    </row>
    <row r="216" s="2" customFormat="1">
      <c r="A216" s="35"/>
      <c r="B216" s="36"/>
      <c r="C216" s="37"/>
      <c r="D216" s="241" t="s">
        <v>159</v>
      </c>
      <c r="E216" s="37"/>
      <c r="F216" s="242" t="s">
        <v>160</v>
      </c>
      <c r="G216" s="37"/>
      <c r="H216" s="37"/>
      <c r="I216" s="243"/>
      <c r="J216" s="37"/>
      <c r="K216" s="37"/>
      <c r="L216" s="41"/>
      <c r="M216" s="244"/>
      <c r="N216" s="245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159</v>
      </c>
      <c r="AU216" s="14" t="s">
        <v>85</v>
      </c>
    </row>
    <row r="217" s="12" customFormat="1" ht="22.8" customHeight="1">
      <c r="A217" s="12"/>
      <c r="B217" s="210"/>
      <c r="C217" s="211"/>
      <c r="D217" s="212" t="s">
        <v>76</v>
      </c>
      <c r="E217" s="224" t="s">
        <v>330</v>
      </c>
      <c r="F217" s="224" t="s">
        <v>331</v>
      </c>
      <c r="G217" s="211"/>
      <c r="H217" s="211"/>
      <c r="I217" s="214"/>
      <c r="J217" s="225">
        <f>BK217</f>
        <v>0</v>
      </c>
      <c r="K217" s="211"/>
      <c r="L217" s="216"/>
      <c r="M217" s="217"/>
      <c r="N217" s="218"/>
      <c r="O217" s="218"/>
      <c r="P217" s="219">
        <f>SUM(P218:P219)</f>
        <v>0</v>
      </c>
      <c r="Q217" s="218"/>
      <c r="R217" s="219">
        <f>SUM(R218:R219)</f>
        <v>0</v>
      </c>
      <c r="S217" s="218"/>
      <c r="T217" s="220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1" t="s">
        <v>85</v>
      </c>
      <c r="AT217" s="222" t="s">
        <v>76</v>
      </c>
      <c r="AU217" s="222" t="s">
        <v>83</v>
      </c>
      <c r="AY217" s="221" t="s">
        <v>149</v>
      </c>
      <c r="BK217" s="223">
        <f>SUM(BK218:BK219)</f>
        <v>0</v>
      </c>
    </row>
    <row r="218" s="2" customFormat="1" ht="16.5" customHeight="1">
      <c r="A218" s="35"/>
      <c r="B218" s="36"/>
      <c r="C218" s="246" t="s">
        <v>332</v>
      </c>
      <c r="D218" s="246" t="s">
        <v>164</v>
      </c>
      <c r="E218" s="247" t="s">
        <v>333</v>
      </c>
      <c r="F218" s="248" t="s">
        <v>334</v>
      </c>
      <c r="G218" s="249" t="s">
        <v>171</v>
      </c>
      <c r="H218" s="250">
        <v>2</v>
      </c>
      <c r="I218" s="251"/>
      <c r="J218" s="252">
        <f>ROUND(I218*H218,1)</f>
        <v>0</v>
      </c>
      <c r="K218" s="253"/>
      <c r="L218" s="41"/>
      <c r="M218" s="254" t="s">
        <v>1</v>
      </c>
      <c r="N218" s="255" t="s">
        <v>42</v>
      </c>
      <c r="O218" s="88"/>
      <c r="P218" s="237">
        <f>O218*H218</f>
        <v>0</v>
      </c>
      <c r="Q218" s="237">
        <v>0</v>
      </c>
      <c r="R218" s="237">
        <f>Q218*H218</f>
        <v>0</v>
      </c>
      <c r="S218" s="237">
        <v>0</v>
      </c>
      <c r="T218" s="238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9" t="s">
        <v>157</v>
      </c>
      <c r="AT218" s="239" t="s">
        <v>164</v>
      </c>
      <c r="AU218" s="239" t="s">
        <v>85</v>
      </c>
      <c r="AY218" s="14" t="s">
        <v>149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4" t="s">
        <v>83</v>
      </c>
      <c r="BK218" s="240">
        <f>ROUND(I218*H218,1)</f>
        <v>0</v>
      </c>
      <c r="BL218" s="14" t="s">
        <v>157</v>
      </c>
      <c r="BM218" s="239" t="s">
        <v>335</v>
      </c>
    </row>
    <row r="219" s="2" customFormat="1">
      <c r="A219" s="35"/>
      <c r="B219" s="36"/>
      <c r="C219" s="37"/>
      <c r="D219" s="241" t="s">
        <v>159</v>
      </c>
      <c r="E219" s="37"/>
      <c r="F219" s="242" t="s">
        <v>160</v>
      </c>
      <c r="G219" s="37"/>
      <c r="H219" s="37"/>
      <c r="I219" s="243"/>
      <c r="J219" s="37"/>
      <c r="K219" s="37"/>
      <c r="L219" s="41"/>
      <c r="M219" s="244"/>
      <c r="N219" s="245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159</v>
      </c>
      <c r="AU219" s="14" t="s">
        <v>85</v>
      </c>
    </row>
    <row r="220" s="12" customFormat="1" ht="25.92" customHeight="1">
      <c r="A220" s="12"/>
      <c r="B220" s="210"/>
      <c r="C220" s="211"/>
      <c r="D220" s="212" t="s">
        <v>76</v>
      </c>
      <c r="E220" s="213" t="s">
        <v>336</v>
      </c>
      <c r="F220" s="213" t="s">
        <v>337</v>
      </c>
      <c r="G220" s="211"/>
      <c r="H220" s="211"/>
      <c r="I220" s="214"/>
      <c r="J220" s="215">
        <f>BK220</f>
        <v>0</v>
      </c>
      <c r="K220" s="211"/>
      <c r="L220" s="216"/>
      <c r="M220" s="217"/>
      <c r="N220" s="218"/>
      <c r="O220" s="218"/>
      <c r="P220" s="219">
        <f>SUM(P221:P225)</f>
        <v>0</v>
      </c>
      <c r="Q220" s="218"/>
      <c r="R220" s="219">
        <f>SUM(R221:R225)</f>
        <v>0</v>
      </c>
      <c r="S220" s="218"/>
      <c r="T220" s="220">
        <f>SUM(T221:T225)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168</v>
      </c>
      <c r="AT220" s="222" t="s">
        <v>76</v>
      </c>
      <c r="AU220" s="222" t="s">
        <v>77</v>
      </c>
      <c r="AY220" s="221" t="s">
        <v>149</v>
      </c>
      <c r="BK220" s="223">
        <f>SUM(BK221:BK225)</f>
        <v>0</v>
      </c>
    </row>
    <row r="221" s="2" customFormat="1" ht="16.5" customHeight="1">
      <c r="A221" s="35"/>
      <c r="B221" s="36"/>
      <c r="C221" s="246" t="s">
        <v>338</v>
      </c>
      <c r="D221" s="246" t="s">
        <v>164</v>
      </c>
      <c r="E221" s="247" t="s">
        <v>339</v>
      </c>
      <c r="F221" s="248" t="s">
        <v>340</v>
      </c>
      <c r="G221" s="249" t="s">
        <v>341</v>
      </c>
      <c r="H221" s="250">
        <v>24</v>
      </c>
      <c r="I221" s="251"/>
      <c r="J221" s="252">
        <f>ROUND(I221*H221,1)</f>
        <v>0</v>
      </c>
      <c r="K221" s="253"/>
      <c r="L221" s="41"/>
      <c r="M221" s="254" t="s">
        <v>1</v>
      </c>
      <c r="N221" s="255" t="s">
        <v>42</v>
      </c>
      <c r="O221" s="88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9" t="s">
        <v>168</v>
      </c>
      <c r="AT221" s="239" t="s">
        <v>164</v>
      </c>
      <c r="AU221" s="239" t="s">
        <v>83</v>
      </c>
      <c r="AY221" s="14" t="s">
        <v>149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4" t="s">
        <v>83</v>
      </c>
      <c r="BK221" s="240">
        <f>ROUND(I221*H221,1)</f>
        <v>0</v>
      </c>
      <c r="BL221" s="14" t="s">
        <v>168</v>
      </c>
      <c r="BM221" s="239" t="s">
        <v>342</v>
      </c>
    </row>
    <row r="222" s="2" customFormat="1" ht="16.5" customHeight="1">
      <c r="A222" s="35"/>
      <c r="B222" s="36"/>
      <c r="C222" s="246" t="s">
        <v>343</v>
      </c>
      <c r="D222" s="246" t="s">
        <v>164</v>
      </c>
      <c r="E222" s="247" t="s">
        <v>344</v>
      </c>
      <c r="F222" s="248" t="s">
        <v>345</v>
      </c>
      <c r="G222" s="249" t="s">
        <v>341</v>
      </c>
      <c r="H222" s="250">
        <v>4</v>
      </c>
      <c r="I222" s="251"/>
      <c r="J222" s="252">
        <f>ROUND(I222*H222,1)</f>
        <v>0</v>
      </c>
      <c r="K222" s="253"/>
      <c r="L222" s="41"/>
      <c r="M222" s="254" t="s">
        <v>1</v>
      </c>
      <c r="N222" s="255" t="s">
        <v>42</v>
      </c>
      <c r="O222" s="88"/>
      <c r="P222" s="237">
        <f>O222*H222</f>
        <v>0</v>
      </c>
      <c r="Q222" s="237">
        <v>0</v>
      </c>
      <c r="R222" s="237">
        <f>Q222*H222</f>
        <v>0</v>
      </c>
      <c r="S222" s="237">
        <v>0</v>
      </c>
      <c r="T222" s="238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9" t="s">
        <v>168</v>
      </c>
      <c r="AT222" s="239" t="s">
        <v>164</v>
      </c>
      <c r="AU222" s="239" t="s">
        <v>83</v>
      </c>
      <c r="AY222" s="14" t="s">
        <v>149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4" t="s">
        <v>83</v>
      </c>
      <c r="BK222" s="240">
        <f>ROUND(I222*H222,1)</f>
        <v>0</v>
      </c>
      <c r="BL222" s="14" t="s">
        <v>168</v>
      </c>
      <c r="BM222" s="239" t="s">
        <v>346</v>
      </c>
    </row>
    <row r="223" s="2" customFormat="1" ht="16.5" customHeight="1">
      <c r="A223" s="35"/>
      <c r="B223" s="36"/>
      <c r="C223" s="246" t="s">
        <v>347</v>
      </c>
      <c r="D223" s="246" t="s">
        <v>164</v>
      </c>
      <c r="E223" s="247" t="s">
        <v>348</v>
      </c>
      <c r="F223" s="248" t="s">
        <v>349</v>
      </c>
      <c r="G223" s="249" t="s">
        <v>350</v>
      </c>
      <c r="H223" s="250">
        <v>4</v>
      </c>
      <c r="I223" s="251"/>
      <c r="J223" s="252">
        <f>ROUND(I223*H223,1)</f>
        <v>0</v>
      </c>
      <c r="K223" s="253"/>
      <c r="L223" s="41"/>
      <c r="M223" s="254" t="s">
        <v>1</v>
      </c>
      <c r="N223" s="255" t="s">
        <v>42</v>
      </c>
      <c r="O223" s="88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9" t="s">
        <v>168</v>
      </c>
      <c r="AT223" s="239" t="s">
        <v>164</v>
      </c>
      <c r="AU223" s="239" t="s">
        <v>83</v>
      </c>
      <c r="AY223" s="14" t="s">
        <v>149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4" t="s">
        <v>83</v>
      </c>
      <c r="BK223" s="240">
        <f>ROUND(I223*H223,1)</f>
        <v>0</v>
      </c>
      <c r="BL223" s="14" t="s">
        <v>168</v>
      </c>
      <c r="BM223" s="239" t="s">
        <v>351</v>
      </c>
    </row>
    <row r="224" s="2" customFormat="1" ht="24.15" customHeight="1">
      <c r="A224" s="35"/>
      <c r="B224" s="36"/>
      <c r="C224" s="246" t="s">
        <v>352</v>
      </c>
      <c r="D224" s="246" t="s">
        <v>164</v>
      </c>
      <c r="E224" s="247" t="s">
        <v>353</v>
      </c>
      <c r="F224" s="248" t="s">
        <v>354</v>
      </c>
      <c r="G224" s="249" t="s">
        <v>341</v>
      </c>
      <c r="H224" s="250">
        <v>48</v>
      </c>
      <c r="I224" s="251"/>
      <c r="J224" s="252">
        <f>ROUND(I224*H224,1)</f>
        <v>0</v>
      </c>
      <c r="K224" s="253"/>
      <c r="L224" s="41"/>
      <c r="M224" s="254" t="s">
        <v>1</v>
      </c>
      <c r="N224" s="255" t="s">
        <v>42</v>
      </c>
      <c r="O224" s="88"/>
      <c r="P224" s="237">
        <f>O224*H224</f>
        <v>0</v>
      </c>
      <c r="Q224" s="237">
        <v>0</v>
      </c>
      <c r="R224" s="237">
        <f>Q224*H224</f>
        <v>0</v>
      </c>
      <c r="S224" s="237">
        <v>0</v>
      </c>
      <c r="T224" s="23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9" t="s">
        <v>168</v>
      </c>
      <c r="AT224" s="239" t="s">
        <v>164</v>
      </c>
      <c r="AU224" s="239" t="s">
        <v>83</v>
      </c>
      <c r="AY224" s="14" t="s">
        <v>149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4" t="s">
        <v>83</v>
      </c>
      <c r="BK224" s="240">
        <f>ROUND(I224*H224,1)</f>
        <v>0</v>
      </c>
      <c r="BL224" s="14" t="s">
        <v>168</v>
      </c>
      <c r="BM224" s="239" t="s">
        <v>355</v>
      </c>
    </row>
    <row r="225" s="2" customFormat="1" ht="21.75" customHeight="1">
      <c r="A225" s="35"/>
      <c r="B225" s="36"/>
      <c r="C225" s="246" t="s">
        <v>356</v>
      </c>
      <c r="D225" s="246" t="s">
        <v>164</v>
      </c>
      <c r="E225" s="247" t="s">
        <v>357</v>
      </c>
      <c r="F225" s="248" t="s">
        <v>358</v>
      </c>
      <c r="G225" s="249" t="s">
        <v>171</v>
      </c>
      <c r="H225" s="250">
        <v>1</v>
      </c>
      <c r="I225" s="251"/>
      <c r="J225" s="252">
        <f>ROUND(I225*H225,1)</f>
        <v>0</v>
      </c>
      <c r="K225" s="253"/>
      <c r="L225" s="41"/>
      <c r="M225" s="257" t="s">
        <v>1</v>
      </c>
      <c r="N225" s="258" t="s">
        <v>42</v>
      </c>
      <c r="O225" s="259"/>
      <c r="P225" s="260">
        <f>O225*H225</f>
        <v>0</v>
      </c>
      <c r="Q225" s="260">
        <v>0</v>
      </c>
      <c r="R225" s="260">
        <f>Q225*H225</f>
        <v>0</v>
      </c>
      <c r="S225" s="260">
        <v>0</v>
      </c>
      <c r="T225" s="261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9" t="s">
        <v>168</v>
      </c>
      <c r="AT225" s="239" t="s">
        <v>164</v>
      </c>
      <c r="AU225" s="239" t="s">
        <v>83</v>
      </c>
      <c r="AY225" s="14" t="s">
        <v>149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4" t="s">
        <v>83</v>
      </c>
      <c r="BK225" s="240">
        <f>ROUND(I225*H225,1)</f>
        <v>0</v>
      </c>
      <c r="BL225" s="14" t="s">
        <v>168</v>
      </c>
      <c r="BM225" s="239" t="s">
        <v>359</v>
      </c>
    </row>
    <row r="226" s="2" customFormat="1" ht="6.96" customHeight="1">
      <c r="A226" s="35"/>
      <c r="B226" s="63"/>
      <c r="C226" s="64"/>
      <c r="D226" s="64"/>
      <c r="E226" s="64"/>
      <c r="F226" s="64"/>
      <c r="G226" s="64"/>
      <c r="H226" s="64"/>
      <c r="I226" s="64"/>
      <c r="J226" s="64"/>
      <c r="K226" s="64"/>
      <c r="L226" s="41"/>
      <c r="M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</row>
  </sheetData>
  <sheetProtection sheet="1" autoFilter="0" formatColumns="0" formatRows="0" objects="1" scenarios="1" spinCount="100000" saltValue="Gdql7B+TYycKCZLZRqFN78xMnfD3bHrCubnu7glKhnp4MdLDYRfY5eRxmhzlqrtuYJa9mUjhVT2DFpjYFzY3EQ==" hashValue="GyegClzqVAC1/q7yA9l/VnAxnzBX82Xyk9TeZ2oKrf2pBmJY5dO7Vs4VOK+af8CT+sEIWJ71gZN2V+4tRwbiJQ==" algorithmName="SHA-512" password="D99E"/>
  <autoFilter ref="C132:K22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112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Nemocnice Písek, a.s.</v>
      </c>
      <c r="F7" s="148"/>
      <c r="G7" s="148"/>
      <c r="H7" s="148"/>
      <c r="L7" s="17"/>
    </row>
    <row r="8">
      <c r="B8" s="17"/>
      <c r="D8" s="148" t="s">
        <v>113</v>
      </c>
      <c r="L8" s="17"/>
    </row>
    <row r="9" s="1" customFormat="1" ht="16.5" customHeight="1">
      <c r="B9" s="17"/>
      <c r="E9" s="149" t="s">
        <v>114</v>
      </c>
      <c r="F9" s="1"/>
      <c r="G9" s="1"/>
      <c r="H9" s="1"/>
      <c r="L9" s="17"/>
    </row>
    <row r="10" s="1" customFormat="1" ht="12" customHeight="1">
      <c r="B10" s="17"/>
      <c r="D10" s="148" t="s">
        <v>115</v>
      </c>
      <c r="L10" s="17"/>
    </row>
    <row r="11" s="2" customFormat="1" ht="16.5" customHeight="1">
      <c r="A11" s="35"/>
      <c r="B11" s="41"/>
      <c r="C11" s="35"/>
      <c r="D11" s="35"/>
      <c r="E11" s="150" t="s">
        <v>116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117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360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119</v>
      </c>
      <c r="G16" s="35"/>
      <c r="H16" s="35"/>
      <c r="I16" s="148" t="s">
        <v>22</v>
      </c>
      <c r="J16" s="152" t="str">
        <f>'Rekapitulace stavby'!AN8</f>
        <v>16. 4. 2024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tr">
        <f>IF('Rekapitulace stavby'!AN10="","",'Rekapitulace stavby'!AN10)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tr">
        <f>IF('Rekapitulace stavby'!E11="","",'Rekapitulace stavby'!E11)</f>
        <v>Nemocnice Písek, a.s., Karla Čapka 489, Písek</v>
      </c>
      <c r="F19" s="35"/>
      <c r="G19" s="35"/>
      <c r="H19" s="35"/>
      <c r="I19" s="148" t="s">
        <v>27</v>
      </c>
      <c r="J19" s="138" t="str">
        <f>IF('Rekapitulace stavby'!AN11="","",'Rekapitulace stavby'!AN11)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28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30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31</v>
      </c>
      <c r="F25" s="35"/>
      <c r="G25" s="35"/>
      <c r="H25" s="35"/>
      <c r="I25" s="148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32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27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ROUNDUP(J133, 1)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ROUNDUP((SUM(BE133:BE169)),  1)</f>
        <v>0</v>
      </c>
      <c r="G37" s="35"/>
      <c r="H37" s="35"/>
      <c r="I37" s="162">
        <v>0.20999999999999999</v>
      </c>
      <c r="J37" s="161">
        <f>ROUNDUP(((SUM(BE133:BE169))*I37),  1)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ROUNDUP((SUM(BF133:BF169)),  1)</f>
        <v>0</v>
      </c>
      <c r="G38" s="35"/>
      <c r="H38" s="35"/>
      <c r="I38" s="162">
        <v>0.12</v>
      </c>
      <c r="J38" s="161">
        <f>ROUNDUP(((SUM(BF133:BF169))*I38),  1)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ROUNDUP((SUM(BG133:BG169)),  1)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ROUNDUP((SUM(BH133:BH169)),  1)</f>
        <v>0</v>
      </c>
      <c r="G40" s="35"/>
      <c r="H40" s="35"/>
      <c r="I40" s="162">
        <v>0.12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ROUNDUP((SUM(BI133:BI169)),  1)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Nemocnice Písek, a.s.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114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115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116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117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24-187-01-2 - 1.NP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>Areála Nemocnice Písek, a.s.</v>
      </c>
      <c r="G93" s="37"/>
      <c r="H93" s="37"/>
      <c r="I93" s="29" t="s">
        <v>22</v>
      </c>
      <c r="J93" s="76" t="str">
        <f>IF(J16="","",J16)</f>
        <v>16. 4. 2024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Nemocnice Písek, a.s., Karla Čapka 489, Písek</v>
      </c>
      <c r="G95" s="37"/>
      <c r="H95" s="37"/>
      <c r="I95" s="29" t="s">
        <v>30</v>
      </c>
      <c r="J95" s="33" t="str">
        <f>E25</f>
        <v>Ing. Čeněk Truchlík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29" t="s">
        <v>32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121</v>
      </c>
      <c r="D98" s="184"/>
      <c r="E98" s="184"/>
      <c r="F98" s="184"/>
      <c r="G98" s="184"/>
      <c r="H98" s="184"/>
      <c r="I98" s="184"/>
      <c r="J98" s="185" t="s">
        <v>122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123</v>
      </c>
      <c r="D100" s="37"/>
      <c r="E100" s="37"/>
      <c r="F100" s="37"/>
      <c r="G100" s="37"/>
      <c r="H100" s="37"/>
      <c r="I100" s="37"/>
      <c r="J100" s="107">
        <f>J133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124</v>
      </c>
    </row>
    <row r="101" hidden="1" s="9" customFormat="1" ht="24.96" customHeight="1">
      <c r="A101" s="9"/>
      <c r="B101" s="187"/>
      <c r="C101" s="188"/>
      <c r="D101" s="189" t="s">
        <v>361</v>
      </c>
      <c r="E101" s="190"/>
      <c r="F101" s="190"/>
      <c r="G101" s="190"/>
      <c r="H101" s="190"/>
      <c r="I101" s="190"/>
      <c r="J101" s="191">
        <f>J134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3"/>
      <c r="C102" s="129"/>
      <c r="D102" s="194" t="s">
        <v>362</v>
      </c>
      <c r="E102" s="195"/>
      <c r="F102" s="195"/>
      <c r="G102" s="195"/>
      <c r="H102" s="195"/>
      <c r="I102" s="195"/>
      <c r="J102" s="196">
        <f>J135</f>
        <v>0</v>
      </c>
      <c r="K102" s="129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7"/>
      <c r="C103" s="188"/>
      <c r="D103" s="189" t="s">
        <v>125</v>
      </c>
      <c r="E103" s="190"/>
      <c r="F103" s="190"/>
      <c r="G103" s="190"/>
      <c r="H103" s="190"/>
      <c r="I103" s="190"/>
      <c r="J103" s="191">
        <f>J138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93"/>
      <c r="C104" s="129"/>
      <c r="D104" s="194" t="s">
        <v>126</v>
      </c>
      <c r="E104" s="195"/>
      <c r="F104" s="195"/>
      <c r="G104" s="195"/>
      <c r="H104" s="195"/>
      <c r="I104" s="195"/>
      <c r="J104" s="196">
        <f>J139</f>
        <v>0</v>
      </c>
      <c r="K104" s="129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3"/>
      <c r="C105" s="129"/>
      <c r="D105" s="194" t="s">
        <v>128</v>
      </c>
      <c r="E105" s="195"/>
      <c r="F105" s="195"/>
      <c r="G105" s="195"/>
      <c r="H105" s="195"/>
      <c r="I105" s="195"/>
      <c r="J105" s="196">
        <f>J147</f>
        <v>0</v>
      </c>
      <c r="K105" s="129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3"/>
      <c r="C106" s="129"/>
      <c r="D106" s="194" t="s">
        <v>130</v>
      </c>
      <c r="E106" s="195"/>
      <c r="F106" s="195"/>
      <c r="G106" s="195"/>
      <c r="H106" s="195"/>
      <c r="I106" s="195"/>
      <c r="J106" s="196">
        <f>J153</f>
        <v>0</v>
      </c>
      <c r="K106" s="129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3"/>
      <c r="C107" s="129"/>
      <c r="D107" s="194" t="s">
        <v>131</v>
      </c>
      <c r="E107" s="195"/>
      <c r="F107" s="195"/>
      <c r="G107" s="195"/>
      <c r="H107" s="195"/>
      <c r="I107" s="195"/>
      <c r="J107" s="196">
        <f>J157</f>
        <v>0</v>
      </c>
      <c r="K107" s="129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3"/>
      <c r="C108" s="129"/>
      <c r="D108" s="194" t="s">
        <v>132</v>
      </c>
      <c r="E108" s="195"/>
      <c r="F108" s="195"/>
      <c r="G108" s="195"/>
      <c r="H108" s="195"/>
      <c r="I108" s="195"/>
      <c r="J108" s="196">
        <f>J160</f>
        <v>0</v>
      </c>
      <c r="K108" s="129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7"/>
      <c r="C109" s="188"/>
      <c r="D109" s="189" t="s">
        <v>133</v>
      </c>
      <c r="E109" s="190"/>
      <c r="F109" s="190"/>
      <c r="G109" s="190"/>
      <c r="H109" s="190"/>
      <c r="I109" s="190"/>
      <c r="J109" s="191">
        <f>J166</f>
        <v>0</v>
      </c>
      <c r="K109" s="188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hidden="1"/>
    <row r="113" hidden="1"/>
    <row r="114" hidden="1"/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134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81" t="str">
        <f>E7</f>
        <v>Nemocnice Písek, a.s.</v>
      </c>
      <c r="F119" s="29"/>
      <c r="G119" s="29"/>
      <c r="H119" s="29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" customFormat="1" ht="12" customHeight="1">
      <c r="B120" s="18"/>
      <c r="C120" s="29" t="s">
        <v>113</v>
      </c>
      <c r="D120" s="19"/>
      <c r="E120" s="19"/>
      <c r="F120" s="19"/>
      <c r="G120" s="19"/>
      <c r="H120" s="19"/>
      <c r="I120" s="19"/>
      <c r="J120" s="19"/>
      <c r="K120" s="19"/>
      <c r="L120" s="17"/>
    </row>
    <row r="121" s="1" customFormat="1" ht="16.5" customHeight="1">
      <c r="B121" s="18"/>
      <c r="C121" s="19"/>
      <c r="D121" s="19"/>
      <c r="E121" s="181" t="s">
        <v>114</v>
      </c>
      <c r="F121" s="19"/>
      <c r="G121" s="19"/>
      <c r="H121" s="19"/>
      <c r="I121" s="19"/>
      <c r="J121" s="19"/>
      <c r="K121" s="19"/>
      <c r="L121" s="17"/>
    </row>
    <row r="122" s="1" customFormat="1" ht="12" customHeight="1">
      <c r="B122" s="18"/>
      <c r="C122" s="29" t="s">
        <v>115</v>
      </c>
      <c r="D122" s="19"/>
      <c r="E122" s="19"/>
      <c r="F122" s="19"/>
      <c r="G122" s="19"/>
      <c r="H122" s="19"/>
      <c r="I122" s="19"/>
      <c r="J122" s="19"/>
      <c r="K122" s="19"/>
      <c r="L122" s="17"/>
    </row>
    <row r="123" s="2" customFormat="1" ht="16.5" customHeight="1">
      <c r="A123" s="35"/>
      <c r="B123" s="36"/>
      <c r="C123" s="37"/>
      <c r="D123" s="37"/>
      <c r="E123" s="182" t="s">
        <v>116</v>
      </c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117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E13</f>
        <v>24-187-01-2 - 1.NP</v>
      </c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F16</f>
        <v>Areála Nemocnice Písek, a.s.</v>
      </c>
      <c r="G127" s="37"/>
      <c r="H127" s="37"/>
      <c r="I127" s="29" t="s">
        <v>22</v>
      </c>
      <c r="J127" s="76" t="str">
        <f>IF(J16="","",J16)</f>
        <v>16. 4. 2024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24</v>
      </c>
      <c r="D129" s="37"/>
      <c r="E129" s="37"/>
      <c r="F129" s="24" t="str">
        <f>E19</f>
        <v>Nemocnice Písek, a.s., Karla Čapka 489, Písek</v>
      </c>
      <c r="G129" s="37"/>
      <c r="H129" s="37"/>
      <c r="I129" s="29" t="s">
        <v>30</v>
      </c>
      <c r="J129" s="33" t="str">
        <f>E25</f>
        <v>Ing. Čeněk Truchlík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28</v>
      </c>
      <c r="D130" s="37"/>
      <c r="E130" s="37"/>
      <c r="F130" s="24" t="str">
        <f>IF(E22="","",E22)</f>
        <v>Vyplň údaj</v>
      </c>
      <c r="G130" s="37"/>
      <c r="H130" s="37"/>
      <c r="I130" s="29" t="s">
        <v>32</v>
      </c>
      <c r="J130" s="33" t="str">
        <f>E28</f>
        <v xml:space="preserve"> 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98"/>
      <c r="B132" s="199"/>
      <c r="C132" s="200" t="s">
        <v>135</v>
      </c>
      <c r="D132" s="201" t="s">
        <v>62</v>
      </c>
      <c r="E132" s="201" t="s">
        <v>58</v>
      </c>
      <c r="F132" s="201" t="s">
        <v>59</v>
      </c>
      <c r="G132" s="201" t="s">
        <v>136</v>
      </c>
      <c r="H132" s="201" t="s">
        <v>137</v>
      </c>
      <c r="I132" s="201" t="s">
        <v>138</v>
      </c>
      <c r="J132" s="202" t="s">
        <v>122</v>
      </c>
      <c r="K132" s="203" t="s">
        <v>139</v>
      </c>
      <c r="L132" s="204"/>
      <c r="M132" s="97" t="s">
        <v>1</v>
      </c>
      <c r="N132" s="98" t="s">
        <v>41</v>
      </c>
      <c r="O132" s="98" t="s">
        <v>140</v>
      </c>
      <c r="P132" s="98" t="s">
        <v>141</v>
      </c>
      <c r="Q132" s="98" t="s">
        <v>142</v>
      </c>
      <c r="R132" s="98" t="s">
        <v>143</v>
      </c>
      <c r="S132" s="98" t="s">
        <v>144</v>
      </c>
      <c r="T132" s="99" t="s">
        <v>145</v>
      </c>
      <c r="U132" s="198"/>
      <c r="V132" s="198"/>
      <c r="W132" s="198"/>
      <c r="X132" s="198"/>
      <c r="Y132" s="198"/>
      <c r="Z132" s="198"/>
      <c r="AA132" s="198"/>
      <c r="AB132" s="198"/>
      <c r="AC132" s="198"/>
      <c r="AD132" s="198"/>
      <c r="AE132" s="198"/>
    </row>
    <row r="133" s="2" customFormat="1" ht="22.8" customHeight="1">
      <c r="A133" s="35"/>
      <c r="B133" s="36"/>
      <c r="C133" s="104" t="s">
        <v>146</v>
      </c>
      <c r="D133" s="37"/>
      <c r="E133" s="37"/>
      <c r="F133" s="37"/>
      <c r="G133" s="37"/>
      <c r="H133" s="37"/>
      <c r="I133" s="37"/>
      <c r="J133" s="205">
        <f>BK133</f>
        <v>0</v>
      </c>
      <c r="K133" s="37"/>
      <c r="L133" s="41"/>
      <c r="M133" s="100"/>
      <c r="N133" s="206"/>
      <c r="O133" s="101"/>
      <c r="P133" s="207">
        <f>P134+P138+P166</f>
        <v>0</v>
      </c>
      <c r="Q133" s="101"/>
      <c r="R133" s="207">
        <f>R134+R138+R166</f>
        <v>0.068750000000000006</v>
      </c>
      <c r="S133" s="101"/>
      <c r="T133" s="208">
        <f>T134+T138+T166</f>
        <v>0.060999999999999999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76</v>
      </c>
      <c r="AU133" s="14" t="s">
        <v>124</v>
      </c>
      <c r="BK133" s="209">
        <f>BK134+BK138+BK166</f>
        <v>0</v>
      </c>
    </row>
    <row r="134" s="12" customFormat="1" ht="25.92" customHeight="1">
      <c r="A134" s="12"/>
      <c r="B134" s="210"/>
      <c r="C134" s="211"/>
      <c r="D134" s="212" t="s">
        <v>76</v>
      </c>
      <c r="E134" s="213" t="s">
        <v>363</v>
      </c>
      <c r="F134" s="213" t="s">
        <v>364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0.0057499999999999999</v>
      </c>
      <c r="S134" s="218"/>
      <c r="T134" s="220">
        <f>T135</f>
        <v>0.060999999999999999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83</v>
      </c>
      <c r="AT134" s="222" t="s">
        <v>76</v>
      </c>
      <c r="AU134" s="222" t="s">
        <v>77</v>
      </c>
      <c r="AY134" s="221" t="s">
        <v>149</v>
      </c>
      <c r="BK134" s="223">
        <f>BK135</f>
        <v>0</v>
      </c>
    </row>
    <row r="135" s="12" customFormat="1" ht="22.8" customHeight="1">
      <c r="A135" s="12"/>
      <c r="B135" s="210"/>
      <c r="C135" s="211"/>
      <c r="D135" s="212" t="s">
        <v>76</v>
      </c>
      <c r="E135" s="224" t="s">
        <v>192</v>
      </c>
      <c r="F135" s="224" t="s">
        <v>365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0.0057499999999999999</v>
      </c>
      <c r="S135" s="218"/>
      <c r="T135" s="220">
        <f>SUM(T136:T137)</f>
        <v>0.060999999999999999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83</v>
      </c>
      <c r="AT135" s="222" t="s">
        <v>76</v>
      </c>
      <c r="AU135" s="222" t="s">
        <v>83</v>
      </c>
      <c r="AY135" s="221" t="s">
        <v>149</v>
      </c>
      <c r="BK135" s="223">
        <f>SUM(BK136:BK137)</f>
        <v>0</v>
      </c>
    </row>
    <row r="136" s="2" customFormat="1" ht="24.15" customHeight="1">
      <c r="A136" s="35"/>
      <c r="B136" s="36"/>
      <c r="C136" s="246" t="s">
        <v>83</v>
      </c>
      <c r="D136" s="246" t="s">
        <v>164</v>
      </c>
      <c r="E136" s="247" t="s">
        <v>366</v>
      </c>
      <c r="F136" s="248" t="s">
        <v>367</v>
      </c>
      <c r="G136" s="249" t="s">
        <v>155</v>
      </c>
      <c r="H136" s="250">
        <v>4</v>
      </c>
      <c r="I136" s="251"/>
      <c r="J136" s="252">
        <f>ROUND(I136*H136,1)</f>
        <v>0</v>
      </c>
      <c r="K136" s="253"/>
      <c r="L136" s="41"/>
      <c r="M136" s="254" t="s">
        <v>1</v>
      </c>
      <c r="N136" s="255" t="s">
        <v>42</v>
      </c>
      <c r="O136" s="88"/>
      <c r="P136" s="237">
        <f>O136*H136</f>
        <v>0</v>
      </c>
      <c r="Q136" s="237">
        <v>0.0011299999999999999</v>
      </c>
      <c r="R136" s="237">
        <f>Q136*H136</f>
        <v>0.0045199999999999997</v>
      </c>
      <c r="S136" s="237">
        <v>0.010999999999999999</v>
      </c>
      <c r="T136" s="238">
        <f>S136*H136</f>
        <v>0.043999999999999997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9" t="s">
        <v>168</v>
      </c>
      <c r="AT136" s="239" t="s">
        <v>164</v>
      </c>
      <c r="AU136" s="239" t="s">
        <v>85</v>
      </c>
      <c r="AY136" s="14" t="s">
        <v>149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4" t="s">
        <v>83</v>
      </c>
      <c r="BK136" s="240">
        <f>ROUND(I136*H136,1)</f>
        <v>0</v>
      </c>
      <c r="BL136" s="14" t="s">
        <v>168</v>
      </c>
      <c r="BM136" s="239" t="s">
        <v>368</v>
      </c>
    </row>
    <row r="137" s="2" customFormat="1" ht="24.15" customHeight="1">
      <c r="A137" s="35"/>
      <c r="B137" s="36"/>
      <c r="C137" s="246" t="s">
        <v>85</v>
      </c>
      <c r="D137" s="246" t="s">
        <v>164</v>
      </c>
      <c r="E137" s="247" t="s">
        <v>369</v>
      </c>
      <c r="F137" s="248" t="s">
        <v>370</v>
      </c>
      <c r="G137" s="249" t="s">
        <v>155</v>
      </c>
      <c r="H137" s="250">
        <v>1</v>
      </c>
      <c r="I137" s="251"/>
      <c r="J137" s="252">
        <f>ROUND(I137*H137,1)</f>
        <v>0</v>
      </c>
      <c r="K137" s="253"/>
      <c r="L137" s="41"/>
      <c r="M137" s="254" t="s">
        <v>1</v>
      </c>
      <c r="N137" s="255" t="s">
        <v>42</v>
      </c>
      <c r="O137" s="88"/>
      <c r="P137" s="237">
        <f>O137*H137</f>
        <v>0</v>
      </c>
      <c r="Q137" s="237">
        <v>0.00123</v>
      </c>
      <c r="R137" s="237">
        <f>Q137*H137</f>
        <v>0.00123</v>
      </c>
      <c r="S137" s="237">
        <v>0.017000000000000001</v>
      </c>
      <c r="T137" s="238">
        <f>S137*H137</f>
        <v>0.017000000000000001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9" t="s">
        <v>168</v>
      </c>
      <c r="AT137" s="239" t="s">
        <v>164</v>
      </c>
      <c r="AU137" s="239" t="s">
        <v>85</v>
      </c>
      <c r="AY137" s="14" t="s">
        <v>149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4" t="s">
        <v>83</v>
      </c>
      <c r="BK137" s="240">
        <f>ROUND(I137*H137,1)</f>
        <v>0</v>
      </c>
      <c r="BL137" s="14" t="s">
        <v>168</v>
      </c>
      <c r="BM137" s="239" t="s">
        <v>371</v>
      </c>
    </row>
    <row r="138" s="12" customFormat="1" ht="25.92" customHeight="1">
      <c r="A138" s="12"/>
      <c r="B138" s="210"/>
      <c r="C138" s="211"/>
      <c r="D138" s="212" t="s">
        <v>76</v>
      </c>
      <c r="E138" s="213" t="s">
        <v>147</v>
      </c>
      <c r="F138" s="213" t="s">
        <v>148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P139+P147+P153+P157+P160</f>
        <v>0</v>
      </c>
      <c r="Q138" s="218"/>
      <c r="R138" s="219">
        <f>R139+R147+R153+R157+R160</f>
        <v>0.063</v>
      </c>
      <c r="S138" s="218"/>
      <c r="T138" s="220">
        <f>T139+T147+T153+T157+T160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85</v>
      </c>
      <c r="AT138" s="222" t="s">
        <v>76</v>
      </c>
      <c r="AU138" s="222" t="s">
        <v>77</v>
      </c>
      <c r="AY138" s="221" t="s">
        <v>149</v>
      </c>
      <c r="BK138" s="223">
        <f>BK139+BK147+BK153+BK157+BK160</f>
        <v>0</v>
      </c>
    </row>
    <row r="139" s="12" customFormat="1" ht="22.8" customHeight="1">
      <c r="A139" s="12"/>
      <c r="B139" s="210"/>
      <c r="C139" s="211"/>
      <c r="D139" s="212" t="s">
        <v>76</v>
      </c>
      <c r="E139" s="224" t="s">
        <v>150</v>
      </c>
      <c r="F139" s="224" t="s">
        <v>151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SUM(P140:P146)</f>
        <v>0</v>
      </c>
      <c r="Q139" s="218"/>
      <c r="R139" s="219">
        <f>SUM(R140:R146)</f>
        <v>0</v>
      </c>
      <c r="S139" s="218"/>
      <c r="T139" s="220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85</v>
      </c>
      <c r="AT139" s="222" t="s">
        <v>76</v>
      </c>
      <c r="AU139" s="222" t="s">
        <v>83</v>
      </c>
      <c r="AY139" s="221" t="s">
        <v>149</v>
      </c>
      <c r="BK139" s="223">
        <f>SUM(BK140:BK146)</f>
        <v>0</v>
      </c>
    </row>
    <row r="140" s="2" customFormat="1" ht="37.8" customHeight="1">
      <c r="A140" s="35"/>
      <c r="B140" s="36"/>
      <c r="C140" s="226" t="s">
        <v>93</v>
      </c>
      <c r="D140" s="226" t="s">
        <v>152</v>
      </c>
      <c r="E140" s="227" t="s">
        <v>161</v>
      </c>
      <c r="F140" s="228" t="s">
        <v>162</v>
      </c>
      <c r="G140" s="229" t="s">
        <v>155</v>
      </c>
      <c r="H140" s="230">
        <v>9</v>
      </c>
      <c r="I140" s="231"/>
      <c r="J140" s="232">
        <f>ROUND(I140*H140,1)</f>
        <v>0</v>
      </c>
      <c r="K140" s="233"/>
      <c r="L140" s="234"/>
      <c r="M140" s="235" t="s">
        <v>1</v>
      </c>
      <c r="N140" s="236" t="s">
        <v>42</v>
      </c>
      <c r="O140" s="88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9" t="s">
        <v>156</v>
      </c>
      <c r="AT140" s="239" t="s">
        <v>152</v>
      </c>
      <c r="AU140" s="239" t="s">
        <v>85</v>
      </c>
      <c r="AY140" s="14" t="s">
        <v>149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4" t="s">
        <v>83</v>
      </c>
      <c r="BK140" s="240">
        <f>ROUND(I140*H140,1)</f>
        <v>0</v>
      </c>
      <c r="BL140" s="14" t="s">
        <v>157</v>
      </c>
      <c r="BM140" s="239" t="s">
        <v>372</v>
      </c>
    </row>
    <row r="141" s="2" customFormat="1" ht="37.8" customHeight="1">
      <c r="A141" s="35"/>
      <c r="B141" s="36"/>
      <c r="C141" s="226" t="s">
        <v>168</v>
      </c>
      <c r="D141" s="226" t="s">
        <v>152</v>
      </c>
      <c r="E141" s="227" t="s">
        <v>373</v>
      </c>
      <c r="F141" s="228" t="s">
        <v>374</v>
      </c>
      <c r="G141" s="229" t="s">
        <v>155</v>
      </c>
      <c r="H141" s="230">
        <v>15</v>
      </c>
      <c r="I141" s="231"/>
      <c r="J141" s="232">
        <f>ROUND(I141*H141,1)</f>
        <v>0</v>
      </c>
      <c r="K141" s="233"/>
      <c r="L141" s="234"/>
      <c r="M141" s="235" t="s">
        <v>1</v>
      </c>
      <c r="N141" s="236" t="s">
        <v>42</v>
      </c>
      <c r="O141" s="88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9" t="s">
        <v>156</v>
      </c>
      <c r="AT141" s="239" t="s">
        <v>152</v>
      </c>
      <c r="AU141" s="239" t="s">
        <v>85</v>
      </c>
      <c r="AY141" s="14" t="s">
        <v>149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4" t="s">
        <v>83</v>
      </c>
      <c r="BK141" s="240">
        <f>ROUND(I141*H141,1)</f>
        <v>0</v>
      </c>
      <c r="BL141" s="14" t="s">
        <v>157</v>
      </c>
      <c r="BM141" s="239" t="s">
        <v>375</v>
      </c>
    </row>
    <row r="142" s="2" customFormat="1">
      <c r="A142" s="35"/>
      <c r="B142" s="36"/>
      <c r="C142" s="37"/>
      <c r="D142" s="241" t="s">
        <v>159</v>
      </c>
      <c r="E142" s="37"/>
      <c r="F142" s="242" t="s">
        <v>376</v>
      </c>
      <c r="G142" s="37"/>
      <c r="H142" s="37"/>
      <c r="I142" s="243"/>
      <c r="J142" s="37"/>
      <c r="K142" s="37"/>
      <c r="L142" s="41"/>
      <c r="M142" s="244"/>
      <c r="N142" s="245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159</v>
      </c>
      <c r="AU142" s="14" t="s">
        <v>85</v>
      </c>
    </row>
    <row r="143" s="2" customFormat="1" ht="37.8" customHeight="1">
      <c r="A143" s="35"/>
      <c r="B143" s="36"/>
      <c r="C143" s="226" t="s">
        <v>173</v>
      </c>
      <c r="D143" s="226" t="s">
        <v>152</v>
      </c>
      <c r="E143" s="227" t="s">
        <v>377</v>
      </c>
      <c r="F143" s="228" t="s">
        <v>378</v>
      </c>
      <c r="G143" s="229" t="s">
        <v>155</v>
      </c>
      <c r="H143" s="230">
        <v>3</v>
      </c>
      <c r="I143" s="231"/>
      <c r="J143" s="232">
        <f>ROUND(I143*H143,1)</f>
        <v>0</v>
      </c>
      <c r="K143" s="233"/>
      <c r="L143" s="234"/>
      <c r="M143" s="235" t="s">
        <v>1</v>
      </c>
      <c r="N143" s="236" t="s">
        <v>42</v>
      </c>
      <c r="O143" s="88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9" t="s">
        <v>156</v>
      </c>
      <c r="AT143" s="239" t="s">
        <v>152</v>
      </c>
      <c r="AU143" s="239" t="s">
        <v>85</v>
      </c>
      <c r="AY143" s="14" t="s">
        <v>149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4" t="s">
        <v>83</v>
      </c>
      <c r="BK143" s="240">
        <f>ROUND(I143*H143,1)</f>
        <v>0</v>
      </c>
      <c r="BL143" s="14" t="s">
        <v>157</v>
      </c>
      <c r="BM143" s="239" t="s">
        <v>379</v>
      </c>
    </row>
    <row r="144" s="2" customFormat="1">
      <c r="A144" s="35"/>
      <c r="B144" s="36"/>
      <c r="C144" s="37"/>
      <c r="D144" s="241" t="s">
        <v>159</v>
      </c>
      <c r="E144" s="37"/>
      <c r="F144" s="242" t="s">
        <v>376</v>
      </c>
      <c r="G144" s="37"/>
      <c r="H144" s="37"/>
      <c r="I144" s="243"/>
      <c r="J144" s="37"/>
      <c r="K144" s="37"/>
      <c r="L144" s="41"/>
      <c r="M144" s="244"/>
      <c r="N144" s="245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159</v>
      </c>
      <c r="AU144" s="14" t="s">
        <v>85</v>
      </c>
    </row>
    <row r="145" s="2" customFormat="1" ht="24.15" customHeight="1">
      <c r="A145" s="35"/>
      <c r="B145" s="36"/>
      <c r="C145" s="246" t="s">
        <v>177</v>
      </c>
      <c r="D145" s="246" t="s">
        <v>164</v>
      </c>
      <c r="E145" s="247" t="s">
        <v>165</v>
      </c>
      <c r="F145" s="248" t="s">
        <v>166</v>
      </c>
      <c r="G145" s="249" t="s">
        <v>155</v>
      </c>
      <c r="H145" s="250">
        <v>27</v>
      </c>
      <c r="I145" s="251"/>
      <c r="J145" s="252">
        <f>ROUND(I145*H145,1)</f>
        <v>0</v>
      </c>
      <c r="K145" s="253"/>
      <c r="L145" s="41"/>
      <c r="M145" s="254" t="s">
        <v>1</v>
      </c>
      <c r="N145" s="255" t="s">
        <v>42</v>
      </c>
      <c r="O145" s="88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9" t="s">
        <v>157</v>
      </c>
      <c r="AT145" s="239" t="s">
        <v>164</v>
      </c>
      <c r="AU145" s="239" t="s">
        <v>85</v>
      </c>
      <c r="AY145" s="14" t="s">
        <v>149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4" t="s">
        <v>83</v>
      </c>
      <c r="BK145" s="240">
        <f>ROUND(I145*H145,1)</f>
        <v>0</v>
      </c>
      <c r="BL145" s="14" t="s">
        <v>157</v>
      </c>
      <c r="BM145" s="239" t="s">
        <v>380</v>
      </c>
    </row>
    <row r="146" s="2" customFormat="1" ht="24.15" customHeight="1">
      <c r="A146" s="35"/>
      <c r="B146" s="36"/>
      <c r="C146" s="246" t="s">
        <v>181</v>
      </c>
      <c r="D146" s="246" t="s">
        <v>164</v>
      </c>
      <c r="E146" s="247" t="s">
        <v>182</v>
      </c>
      <c r="F146" s="248" t="s">
        <v>183</v>
      </c>
      <c r="G146" s="249" t="s">
        <v>184</v>
      </c>
      <c r="H146" s="256"/>
      <c r="I146" s="251"/>
      <c r="J146" s="252">
        <f>ROUND(I146*H146,1)</f>
        <v>0</v>
      </c>
      <c r="K146" s="253"/>
      <c r="L146" s="41"/>
      <c r="M146" s="254" t="s">
        <v>1</v>
      </c>
      <c r="N146" s="255" t="s">
        <v>42</v>
      </c>
      <c r="O146" s="88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9" t="s">
        <v>157</v>
      </c>
      <c r="AT146" s="239" t="s">
        <v>164</v>
      </c>
      <c r="AU146" s="239" t="s">
        <v>85</v>
      </c>
      <c r="AY146" s="14" t="s">
        <v>149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4" t="s">
        <v>83</v>
      </c>
      <c r="BK146" s="240">
        <f>ROUND(I146*H146,1)</f>
        <v>0</v>
      </c>
      <c r="BL146" s="14" t="s">
        <v>157</v>
      </c>
      <c r="BM146" s="239" t="s">
        <v>381</v>
      </c>
    </row>
    <row r="147" s="12" customFormat="1" ht="22.8" customHeight="1">
      <c r="A147" s="12"/>
      <c r="B147" s="210"/>
      <c r="C147" s="211"/>
      <c r="D147" s="212" t="s">
        <v>76</v>
      </c>
      <c r="E147" s="224" t="s">
        <v>216</v>
      </c>
      <c r="F147" s="224" t="s">
        <v>217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SUM(P148:P152)</f>
        <v>0</v>
      </c>
      <c r="Q147" s="218"/>
      <c r="R147" s="219">
        <f>SUM(R148:R152)</f>
        <v>0.061710000000000001</v>
      </c>
      <c r="S147" s="218"/>
      <c r="T147" s="220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85</v>
      </c>
      <c r="AT147" s="222" t="s">
        <v>76</v>
      </c>
      <c r="AU147" s="222" t="s">
        <v>83</v>
      </c>
      <c r="AY147" s="221" t="s">
        <v>149</v>
      </c>
      <c r="BK147" s="223">
        <f>SUM(BK148:BK152)</f>
        <v>0</v>
      </c>
    </row>
    <row r="148" s="2" customFormat="1" ht="24.15" customHeight="1">
      <c r="A148" s="35"/>
      <c r="B148" s="36"/>
      <c r="C148" s="246" t="s">
        <v>188</v>
      </c>
      <c r="D148" s="246" t="s">
        <v>164</v>
      </c>
      <c r="E148" s="247" t="s">
        <v>382</v>
      </c>
      <c r="F148" s="248" t="s">
        <v>383</v>
      </c>
      <c r="G148" s="249" t="s">
        <v>155</v>
      </c>
      <c r="H148" s="250">
        <v>15</v>
      </c>
      <c r="I148" s="251"/>
      <c r="J148" s="252">
        <f>ROUND(I148*H148,1)</f>
        <v>0</v>
      </c>
      <c r="K148" s="253"/>
      <c r="L148" s="41"/>
      <c r="M148" s="254" t="s">
        <v>1</v>
      </c>
      <c r="N148" s="255" t="s">
        <v>42</v>
      </c>
      <c r="O148" s="88"/>
      <c r="P148" s="237">
        <f>O148*H148</f>
        <v>0</v>
      </c>
      <c r="Q148" s="237">
        <v>0.00148</v>
      </c>
      <c r="R148" s="237">
        <f>Q148*H148</f>
        <v>0.022200000000000001</v>
      </c>
      <c r="S148" s="237">
        <v>0</v>
      </c>
      <c r="T148" s="23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9" t="s">
        <v>157</v>
      </c>
      <c r="AT148" s="239" t="s">
        <v>164</v>
      </c>
      <c r="AU148" s="239" t="s">
        <v>85</v>
      </c>
      <c r="AY148" s="14" t="s">
        <v>149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4" t="s">
        <v>83</v>
      </c>
      <c r="BK148" s="240">
        <f>ROUND(I148*H148,1)</f>
        <v>0</v>
      </c>
      <c r="BL148" s="14" t="s">
        <v>157</v>
      </c>
      <c r="BM148" s="239" t="s">
        <v>384</v>
      </c>
    </row>
    <row r="149" s="2" customFormat="1" ht="24.15" customHeight="1">
      <c r="A149" s="35"/>
      <c r="B149" s="36"/>
      <c r="C149" s="246" t="s">
        <v>192</v>
      </c>
      <c r="D149" s="246" t="s">
        <v>164</v>
      </c>
      <c r="E149" s="247" t="s">
        <v>385</v>
      </c>
      <c r="F149" s="248" t="s">
        <v>386</v>
      </c>
      <c r="G149" s="249" t="s">
        <v>155</v>
      </c>
      <c r="H149" s="250">
        <v>3</v>
      </c>
      <c r="I149" s="251"/>
      <c r="J149" s="252">
        <f>ROUND(I149*H149,1)</f>
        <v>0</v>
      </c>
      <c r="K149" s="253"/>
      <c r="L149" s="41"/>
      <c r="M149" s="254" t="s">
        <v>1</v>
      </c>
      <c r="N149" s="255" t="s">
        <v>42</v>
      </c>
      <c r="O149" s="88"/>
      <c r="P149" s="237">
        <f>O149*H149</f>
        <v>0</v>
      </c>
      <c r="Q149" s="237">
        <v>0.00189</v>
      </c>
      <c r="R149" s="237">
        <f>Q149*H149</f>
        <v>0.0056699999999999997</v>
      </c>
      <c r="S149" s="237">
        <v>0</v>
      </c>
      <c r="T149" s="23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9" t="s">
        <v>157</v>
      </c>
      <c r="AT149" s="239" t="s">
        <v>164</v>
      </c>
      <c r="AU149" s="239" t="s">
        <v>85</v>
      </c>
      <c r="AY149" s="14" t="s">
        <v>149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4" t="s">
        <v>83</v>
      </c>
      <c r="BK149" s="240">
        <f>ROUND(I149*H149,1)</f>
        <v>0</v>
      </c>
      <c r="BL149" s="14" t="s">
        <v>157</v>
      </c>
      <c r="BM149" s="239" t="s">
        <v>387</v>
      </c>
    </row>
    <row r="150" s="2" customFormat="1" ht="24.15" customHeight="1">
      <c r="A150" s="35"/>
      <c r="B150" s="36"/>
      <c r="C150" s="246" t="s">
        <v>196</v>
      </c>
      <c r="D150" s="246" t="s">
        <v>164</v>
      </c>
      <c r="E150" s="247" t="s">
        <v>226</v>
      </c>
      <c r="F150" s="248" t="s">
        <v>227</v>
      </c>
      <c r="G150" s="249" t="s">
        <v>155</v>
      </c>
      <c r="H150" s="250">
        <v>9</v>
      </c>
      <c r="I150" s="251"/>
      <c r="J150" s="252">
        <f>ROUND(I150*H150,1)</f>
        <v>0</v>
      </c>
      <c r="K150" s="253"/>
      <c r="L150" s="41"/>
      <c r="M150" s="254" t="s">
        <v>1</v>
      </c>
      <c r="N150" s="255" t="s">
        <v>42</v>
      </c>
      <c r="O150" s="88"/>
      <c r="P150" s="237">
        <f>O150*H150</f>
        <v>0</v>
      </c>
      <c r="Q150" s="237">
        <v>0.0037599999999999999</v>
      </c>
      <c r="R150" s="237">
        <f>Q150*H150</f>
        <v>0.033840000000000002</v>
      </c>
      <c r="S150" s="237">
        <v>0</v>
      </c>
      <c r="T150" s="23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9" t="s">
        <v>157</v>
      </c>
      <c r="AT150" s="239" t="s">
        <v>164</v>
      </c>
      <c r="AU150" s="239" t="s">
        <v>85</v>
      </c>
      <c r="AY150" s="14" t="s">
        <v>149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4" t="s">
        <v>83</v>
      </c>
      <c r="BK150" s="240">
        <f>ROUND(I150*H150,1)</f>
        <v>0</v>
      </c>
      <c r="BL150" s="14" t="s">
        <v>157</v>
      </c>
      <c r="BM150" s="239" t="s">
        <v>388</v>
      </c>
    </row>
    <row r="151" s="2" customFormat="1" ht="21.75" customHeight="1">
      <c r="A151" s="35"/>
      <c r="B151" s="36"/>
      <c r="C151" s="246" t="s">
        <v>200</v>
      </c>
      <c r="D151" s="246" t="s">
        <v>164</v>
      </c>
      <c r="E151" s="247" t="s">
        <v>234</v>
      </c>
      <c r="F151" s="248" t="s">
        <v>235</v>
      </c>
      <c r="G151" s="249" t="s">
        <v>155</v>
      </c>
      <c r="H151" s="250">
        <v>27</v>
      </c>
      <c r="I151" s="251"/>
      <c r="J151" s="252">
        <f>ROUND(I151*H151,1)</f>
        <v>0</v>
      </c>
      <c r="K151" s="253"/>
      <c r="L151" s="41"/>
      <c r="M151" s="254" t="s">
        <v>1</v>
      </c>
      <c r="N151" s="255" t="s">
        <v>42</v>
      </c>
      <c r="O151" s="88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9" t="s">
        <v>157</v>
      </c>
      <c r="AT151" s="239" t="s">
        <v>164</v>
      </c>
      <c r="AU151" s="239" t="s">
        <v>85</v>
      </c>
      <c r="AY151" s="14" t="s">
        <v>149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4" t="s">
        <v>83</v>
      </c>
      <c r="BK151" s="240">
        <f>ROUND(I151*H151,1)</f>
        <v>0</v>
      </c>
      <c r="BL151" s="14" t="s">
        <v>157</v>
      </c>
      <c r="BM151" s="239" t="s">
        <v>389</v>
      </c>
    </row>
    <row r="152" s="2" customFormat="1" ht="24.15" customHeight="1">
      <c r="A152" s="35"/>
      <c r="B152" s="36"/>
      <c r="C152" s="246" t="s">
        <v>8</v>
      </c>
      <c r="D152" s="246" t="s">
        <v>164</v>
      </c>
      <c r="E152" s="247" t="s">
        <v>238</v>
      </c>
      <c r="F152" s="248" t="s">
        <v>239</v>
      </c>
      <c r="G152" s="249" t="s">
        <v>184</v>
      </c>
      <c r="H152" s="256"/>
      <c r="I152" s="251"/>
      <c r="J152" s="252">
        <f>ROUND(I152*H152,1)</f>
        <v>0</v>
      </c>
      <c r="K152" s="253"/>
      <c r="L152" s="41"/>
      <c r="M152" s="254" t="s">
        <v>1</v>
      </c>
      <c r="N152" s="255" t="s">
        <v>42</v>
      </c>
      <c r="O152" s="88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9" t="s">
        <v>157</v>
      </c>
      <c r="AT152" s="239" t="s">
        <v>164</v>
      </c>
      <c r="AU152" s="239" t="s">
        <v>85</v>
      </c>
      <c r="AY152" s="14" t="s">
        <v>149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4" t="s">
        <v>83</v>
      </c>
      <c r="BK152" s="240">
        <f>ROUND(I152*H152,1)</f>
        <v>0</v>
      </c>
      <c r="BL152" s="14" t="s">
        <v>157</v>
      </c>
      <c r="BM152" s="239" t="s">
        <v>390</v>
      </c>
    </row>
    <row r="153" s="12" customFormat="1" ht="22.8" customHeight="1">
      <c r="A153" s="12"/>
      <c r="B153" s="210"/>
      <c r="C153" s="211"/>
      <c r="D153" s="212" t="s">
        <v>76</v>
      </c>
      <c r="E153" s="224" t="s">
        <v>301</v>
      </c>
      <c r="F153" s="224" t="s">
        <v>302</v>
      </c>
      <c r="G153" s="211"/>
      <c r="H153" s="211"/>
      <c r="I153" s="214"/>
      <c r="J153" s="225">
        <f>BK153</f>
        <v>0</v>
      </c>
      <c r="K153" s="211"/>
      <c r="L153" s="216"/>
      <c r="M153" s="217"/>
      <c r="N153" s="218"/>
      <c r="O153" s="218"/>
      <c r="P153" s="219">
        <f>SUM(P154:P156)</f>
        <v>0</v>
      </c>
      <c r="Q153" s="218"/>
      <c r="R153" s="219">
        <f>SUM(R154:R156)</f>
        <v>0.00020999999999999998</v>
      </c>
      <c r="S153" s="218"/>
      <c r="T153" s="220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85</v>
      </c>
      <c r="AT153" s="222" t="s">
        <v>76</v>
      </c>
      <c r="AU153" s="222" t="s">
        <v>83</v>
      </c>
      <c r="AY153" s="221" t="s">
        <v>149</v>
      </c>
      <c r="BK153" s="223">
        <f>SUM(BK154:BK156)</f>
        <v>0</v>
      </c>
    </row>
    <row r="154" s="2" customFormat="1" ht="16.5" customHeight="1">
      <c r="A154" s="35"/>
      <c r="B154" s="36"/>
      <c r="C154" s="226" t="s">
        <v>208</v>
      </c>
      <c r="D154" s="226" t="s">
        <v>152</v>
      </c>
      <c r="E154" s="227" t="s">
        <v>304</v>
      </c>
      <c r="F154" s="228" t="s">
        <v>305</v>
      </c>
      <c r="G154" s="229" t="s">
        <v>306</v>
      </c>
      <c r="H154" s="230">
        <v>3</v>
      </c>
      <c r="I154" s="231"/>
      <c r="J154" s="232">
        <f>ROUND(I154*H154,1)</f>
        <v>0</v>
      </c>
      <c r="K154" s="233"/>
      <c r="L154" s="234"/>
      <c r="M154" s="235" t="s">
        <v>1</v>
      </c>
      <c r="N154" s="236" t="s">
        <v>42</v>
      </c>
      <c r="O154" s="88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9" t="s">
        <v>156</v>
      </c>
      <c r="AT154" s="239" t="s">
        <v>152</v>
      </c>
      <c r="AU154" s="239" t="s">
        <v>85</v>
      </c>
      <c r="AY154" s="14" t="s">
        <v>149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4" t="s">
        <v>83</v>
      </c>
      <c r="BK154" s="240">
        <f>ROUND(I154*H154,1)</f>
        <v>0</v>
      </c>
      <c r="BL154" s="14" t="s">
        <v>157</v>
      </c>
      <c r="BM154" s="239" t="s">
        <v>391</v>
      </c>
    </row>
    <row r="155" s="2" customFormat="1" ht="21.75" customHeight="1">
      <c r="A155" s="35"/>
      <c r="B155" s="36"/>
      <c r="C155" s="246" t="s">
        <v>212</v>
      </c>
      <c r="D155" s="246" t="s">
        <v>164</v>
      </c>
      <c r="E155" s="247" t="s">
        <v>309</v>
      </c>
      <c r="F155" s="248" t="s">
        <v>310</v>
      </c>
      <c r="G155" s="249" t="s">
        <v>306</v>
      </c>
      <c r="H155" s="250">
        <v>3</v>
      </c>
      <c r="I155" s="251"/>
      <c r="J155" s="252">
        <f>ROUND(I155*H155,1)</f>
        <v>0</v>
      </c>
      <c r="K155" s="253"/>
      <c r="L155" s="41"/>
      <c r="M155" s="254" t="s">
        <v>1</v>
      </c>
      <c r="N155" s="255" t="s">
        <v>42</v>
      </c>
      <c r="O155" s="88"/>
      <c r="P155" s="237">
        <f>O155*H155</f>
        <v>0</v>
      </c>
      <c r="Q155" s="237">
        <v>6.9999999999999994E-05</v>
      </c>
      <c r="R155" s="237">
        <f>Q155*H155</f>
        <v>0.00020999999999999998</v>
      </c>
      <c r="S155" s="237">
        <v>0</v>
      </c>
      <c r="T155" s="23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9" t="s">
        <v>157</v>
      </c>
      <c r="AT155" s="239" t="s">
        <v>164</v>
      </c>
      <c r="AU155" s="239" t="s">
        <v>85</v>
      </c>
      <c r="AY155" s="14" t="s">
        <v>149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4" t="s">
        <v>83</v>
      </c>
      <c r="BK155" s="240">
        <f>ROUND(I155*H155,1)</f>
        <v>0</v>
      </c>
      <c r="BL155" s="14" t="s">
        <v>157</v>
      </c>
      <c r="BM155" s="239" t="s">
        <v>392</v>
      </c>
    </row>
    <row r="156" s="2" customFormat="1" ht="24.15" customHeight="1">
      <c r="A156" s="35"/>
      <c r="B156" s="36"/>
      <c r="C156" s="246" t="s">
        <v>218</v>
      </c>
      <c r="D156" s="246" t="s">
        <v>164</v>
      </c>
      <c r="E156" s="247" t="s">
        <v>313</v>
      </c>
      <c r="F156" s="248" t="s">
        <v>314</v>
      </c>
      <c r="G156" s="249" t="s">
        <v>184</v>
      </c>
      <c r="H156" s="256"/>
      <c r="I156" s="251"/>
      <c r="J156" s="252">
        <f>ROUND(I156*H156,1)</f>
        <v>0</v>
      </c>
      <c r="K156" s="253"/>
      <c r="L156" s="41"/>
      <c r="M156" s="254" t="s">
        <v>1</v>
      </c>
      <c r="N156" s="255" t="s">
        <v>42</v>
      </c>
      <c r="O156" s="88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9" t="s">
        <v>157</v>
      </c>
      <c r="AT156" s="239" t="s">
        <v>164</v>
      </c>
      <c r="AU156" s="239" t="s">
        <v>85</v>
      </c>
      <c r="AY156" s="14" t="s">
        <v>149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4" t="s">
        <v>83</v>
      </c>
      <c r="BK156" s="240">
        <f>ROUND(I156*H156,1)</f>
        <v>0</v>
      </c>
      <c r="BL156" s="14" t="s">
        <v>157</v>
      </c>
      <c r="BM156" s="239" t="s">
        <v>393</v>
      </c>
    </row>
    <row r="157" s="12" customFormat="1" ht="22.8" customHeight="1">
      <c r="A157" s="12"/>
      <c r="B157" s="210"/>
      <c r="C157" s="211"/>
      <c r="D157" s="212" t="s">
        <v>76</v>
      </c>
      <c r="E157" s="224" t="s">
        <v>316</v>
      </c>
      <c r="F157" s="224" t="s">
        <v>317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SUM(P158:P159)</f>
        <v>0</v>
      </c>
      <c r="Q157" s="218"/>
      <c r="R157" s="219">
        <f>SUM(R158:R159)</f>
        <v>0.00108</v>
      </c>
      <c r="S157" s="218"/>
      <c r="T157" s="220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85</v>
      </c>
      <c r="AT157" s="222" t="s">
        <v>76</v>
      </c>
      <c r="AU157" s="222" t="s">
        <v>83</v>
      </c>
      <c r="AY157" s="221" t="s">
        <v>149</v>
      </c>
      <c r="BK157" s="223">
        <f>SUM(BK158:BK159)</f>
        <v>0</v>
      </c>
    </row>
    <row r="158" s="2" customFormat="1" ht="24.15" customHeight="1">
      <c r="A158" s="35"/>
      <c r="B158" s="36"/>
      <c r="C158" s="246" t="s">
        <v>157</v>
      </c>
      <c r="D158" s="246" t="s">
        <v>164</v>
      </c>
      <c r="E158" s="247" t="s">
        <v>319</v>
      </c>
      <c r="F158" s="248" t="s">
        <v>320</v>
      </c>
      <c r="G158" s="249" t="s">
        <v>155</v>
      </c>
      <c r="H158" s="250">
        <v>27</v>
      </c>
      <c r="I158" s="251"/>
      <c r="J158" s="252">
        <f>ROUND(I158*H158,1)</f>
        <v>0</v>
      </c>
      <c r="K158" s="253"/>
      <c r="L158" s="41"/>
      <c r="M158" s="254" t="s">
        <v>1</v>
      </c>
      <c r="N158" s="255" t="s">
        <v>42</v>
      </c>
      <c r="O158" s="88"/>
      <c r="P158" s="237">
        <f>O158*H158</f>
        <v>0</v>
      </c>
      <c r="Q158" s="237">
        <v>2.0000000000000002E-05</v>
      </c>
      <c r="R158" s="237">
        <f>Q158*H158</f>
        <v>0.00054000000000000001</v>
      </c>
      <c r="S158" s="237">
        <v>0</v>
      </c>
      <c r="T158" s="23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9" t="s">
        <v>157</v>
      </c>
      <c r="AT158" s="239" t="s">
        <v>164</v>
      </c>
      <c r="AU158" s="239" t="s">
        <v>85</v>
      </c>
      <c r="AY158" s="14" t="s">
        <v>149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4" t="s">
        <v>83</v>
      </c>
      <c r="BK158" s="240">
        <f>ROUND(I158*H158,1)</f>
        <v>0</v>
      </c>
      <c r="BL158" s="14" t="s">
        <v>157</v>
      </c>
      <c r="BM158" s="239" t="s">
        <v>394</v>
      </c>
    </row>
    <row r="159" s="2" customFormat="1" ht="24.15" customHeight="1">
      <c r="A159" s="35"/>
      <c r="B159" s="36"/>
      <c r="C159" s="246" t="s">
        <v>225</v>
      </c>
      <c r="D159" s="246" t="s">
        <v>164</v>
      </c>
      <c r="E159" s="247" t="s">
        <v>323</v>
      </c>
      <c r="F159" s="248" t="s">
        <v>324</v>
      </c>
      <c r="G159" s="249" t="s">
        <v>155</v>
      </c>
      <c r="H159" s="250">
        <v>27</v>
      </c>
      <c r="I159" s="251"/>
      <c r="J159" s="252">
        <f>ROUND(I159*H159,1)</f>
        <v>0</v>
      </c>
      <c r="K159" s="253"/>
      <c r="L159" s="41"/>
      <c r="M159" s="254" t="s">
        <v>1</v>
      </c>
      <c r="N159" s="255" t="s">
        <v>42</v>
      </c>
      <c r="O159" s="88"/>
      <c r="P159" s="237">
        <f>O159*H159</f>
        <v>0</v>
      </c>
      <c r="Q159" s="237">
        <v>2.0000000000000002E-05</v>
      </c>
      <c r="R159" s="237">
        <f>Q159*H159</f>
        <v>0.00054000000000000001</v>
      </c>
      <c r="S159" s="237">
        <v>0</v>
      </c>
      <c r="T159" s="23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9" t="s">
        <v>157</v>
      </c>
      <c r="AT159" s="239" t="s">
        <v>164</v>
      </c>
      <c r="AU159" s="239" t="s">
        <v>85</v>
      </c>
      <c r="AY159" s="14" t="s">
        <v>149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4" t="s">
        <v>83</v>
      </c>
      <c r="BK159" s="240">
        <f>ROUND(I159*H159,1)</f>
        <v>0</v>
      </c>
      <c r="BL159" s="14" t="s">
        <v>157</v>
      </c>
      <c r="BM159" s="239" t="s">
        <v>395</v>
      </c>
    </row>
    <row r="160" s="12" customFormat="1" ht="22.8" customHeight="1">
      <c r="A160" s="12"/>
      <c r="B160" s="210"/>
      <c r="C160" s="211"/>
      <c r="D160" s="212" t="s">
        <v>76</v>
      </c>
      <c r="E160" s="224" t="s">
        <v>330</v>
      </c>
      <c r="F160" s="224" t="s">
        <v>331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SUM(P161:P165)</f>
        <v>0</v>
      </c>
      <c r="Q160" s="218"/>
      <c r="R160" s="219">
        <f>SUM(R161:R165)</f>
        <v>0</v>
      </c>
      <c r="S160" s="218"/>
      <c r="T160" s="220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85</v>
      </c>
      <c r="AT160" s="222" t="s">
        <v>76</v>
      </c>
      <c r="AU160" s="222" t="s">
        <v>83</v>
      </c>
      <c r="AY160" s="221" t="s">
        <v>149</v>
      </c>
      <c r="BK160" s="223">
        <f>SUM(BK161:BK165)</f>
        <v>0</v>
      </c>
    </row>
    <row r="161" s="2" customFormat="1" ht="16.5" customHeight="1">
      <c r="A161" s="35"/>
      <c r="B161" s="36"/>
      <c r="C161" s="246" t="s">
        <v>229</v>
      </c>
      <c r="D161" s="246" t="s">
        <v>164</v>
      </c>
      <c r="E161" s="247" t="s">
        <v>396</v>
      </c>
      <c r="F161" s="248" t="s">
        <v>397</v>
      </c>
      <c r="G161" s="249" t="s">
        <v>171</v>
      </c>
      <c r="H161" s="250">
        <v>10</v>
      </c>
      <c r="I161" s="251"/>
      <c r="J161" s="252">
        <f>ROUND(I161*H161,1)</f>
        <v>0</v>
      </c>
      <c r="K161" s="253"/>
      <c r="L161" s="41"/>
      <c r="M161" s="254" t="s">
        <v>1</v>
      </c>
      <c r="N161" s="255" t="s">
        <v>42</v>
      </c>
      <c r="O161" s="88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9" t="s">
        <v>157</v>
      </c>
      <c r="AT161" s="239" t="s">
        <v>164</v>
      </c>
      <c r="AU161" s="239" t="s">
        <v>85</v>
      </c>
      <c r="AY161" s="14" t="s">
        <v>149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4" t="s">
        <v>83</v>
      </c>
      <c r="BK161" s="240">
        <f>ROUND(I161*H161,1)</f>
        <v>0</v>
      </c>
      <c r="BL161" s="14" t="s">
        <v>157</v>
      </c>
      <c r="BM161" s="239" t="s">
        <v>398</v>
      </c>
    </row>
    <row r="162" s="2" customFormat="1">
      <c r="A162" s="35"/>
      <c r="B162" s="36"/>
      <c r="C162" s="37"/>
      <c r="D162" s="241" t="s">
        <v>159</v>
      </c>
      <c r="E162" s="37"/>
      <c r="F162" s="242" t="s">
        <v>376</v>
      </c>
      <c r="G162" s="37"/>
      <c r="H162" s="37"/>
      <c r="I162" s="243"/>
      <c r="J162" s="37"/>
      <c r="K162" s="37"/>
      <c r="L162" s="41"/>
      <c r="M162" s="244"/>
      <c r="N162" s="245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159</v>
      </c>
      <c r="AU162" s="14" t="s">
        <v>85</v>
      </c>
    </row>
    <row r="163" s="2" customFormat="1" ht="16.5" customHeight="1">
      <c r="A163" s="35"/>
      <c r="B163" s="36"/>
      <c r="C163" s="246" t="s">
        <v>233</v>
      </c>
      <c r="D163" s="246" t="s">
        <v>164</v>
      </c>
      <c r="E163" s="247" t="s">
        <v>399</v>
      </c>
      <c r="F163" s="248" t="s">
        <v>400</v>
      </c>
      <c r="G163" s="249" t="s">
        <v>171</v>
      </c>
      <c r="H163" s="250">
        <v>2</v>
      </c>
      <c r="I163" s="251"/>
      <c r="J163" s="252">
        <f>ROUND(I163*H163,1)</f>
        <v>0</v>
      </c>
      <c r="K163" s="253"/>
      <c r="L163" s="41"/>
      <c r="M163" s="254" t="s">
        <v>1</v>
      </c>
      <c r="N163" s="255" t="s">
        <v>42</v>
      </c>
      <c r="O163" s="88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9" t="s">
        <v>157</v>
      </c>
      <c r="AT163" s="239" t="s">
        <v>164</v>
      </c>
      <c r="AU163" s="239" t="s">
        <v>85</v>
      </c>
      <c r="AY163" s="14" t="s">
        <v>149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4" t="s">
        <v>83</v>
      </c>
      <c r="BK163" s="240">
        <f>ROUND(I163*H163,1)</f>
        <v>0</v>
      </c>
      <c r="BL163" s="14" t="s">
        <v>157</v>
      </c>
      <c r="BM163" s="239" t="s">
        <v>401</v>
      </c>
    </row>
    <row r="164" s="2" customFormat="1">
      <c r="A164" s="35"/>
      <c r="B164" s="36"/>
      <c r="C164" s="37"/>
      <c r="D164" s="241" t="s">
        <v>159</v>
      </c>
      <c r="E164" s="37"/>
      <c r="F164" s="242" t="s">
        <v>376</v>
      </c>
      <c r="G164" s="37"/>
      <c r="H164" s="37"/>
      <c r="I164" s="243"/>
      <c r="J164" s="37"/>
      <c r="K164" s="37"/>
      <c r="L164" s="41"/>
      <c r="M164" s="244"/>
      <c r="N164" s="245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159</v>
      </c>
      <c r="AU164" s="14" t="s">
        <v>85</v>
      </c>
    </row>
    <row r="165" s="2" customFormat="1" ht="16.5" customHeight="1">
      <c r="A165" s="35"/>
      <c r="B165" s="36"/>
      <c r="C165" s="246" t="s">
        <v>237</v>
      </c>
      <c r="D165" s="246" t="s">
        <v>164</v>
      </c>
      <c r="E165" s="247" t="s">
        <v>333</v>
      </c>
      <c r="F165" s="248" t="s">
        <v>334</v>
      </c>
      <c r="G165" s="249" t="s">
        <v>171</v>
      </c>
      <c r="H165" s="250">
        <v>2</v>
      </c>
      <c r="I165" s="251"/>
      <c r="J165" s="252">
        <f>ROUND(I165*H165,1)</f>
        <v>0</v>
      </c>
      <c r="K165" s="253"/>
      <c r="L165" s="41"/>
      <c r="M165" s="254" t="s">
        <v>1</v>
      </c>
      <c r="N165" s="255" t="s">
        <v>42</v>
      </c>
      <c r="O165" s="88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9" t="s">
        <v>157</v>
      </c>
      <c r="AT165" s="239" t="s">
        <v>164</v>
      </c>
      <c r="AU165" s="239" t="s">
        <v>85</v>
      </c>
      <c r="AY165" s="14" t="s">
        <v>149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4" t="s">
        <v>83</v>
      </c>
      <c r="BK165" s="240">
        <f>ROUND(I165*H165,1)</f>
        <v>0</v>
      </c>
      <c r="BL165" s="14" t="s">
        <v>157</v>
      </c>
      <c r="BM165" s="239" t="s">
        <v>402</v>
      </c>
    </row>
    <row r="166" s="12" customFormat="1" ht="25.92" customHeight="1">
      <c r="A166" s="12"/>
      <c r="B166" s="210"/>
      <c r="C166" s="211"/>
      <c r="D166" s="212" t="s">
        <v>76</v>
      </c>
      <c r="E166" s="213" t="s">
        <v>336</v>
      </c>
      <c r="F166" s="213" t="s">
        <v>337</v>
      </c>
      <c r="G166" s="211"/>
      <c r="H166" s="211"/>
      <c r="I166" s="214"/>
      <c r="J166" s="215">
        <f>BK166</f>
        <v>0</v>
      </c>
      <c r="K166" s="211"/>
      <c r="L166" s="216"/>
      <c r="M166" s="217"/>
      <c r="N166" s="218"/>
      <c r="O166" s="218"/>
      <c r="P166" s="219">
        <f>SUM(P167:P169)</f>
        <v>0</v>
      </c>
      <c r="Q166" s="218"/>
      <c r="R166" s="219">
        <f>SUM(R167:R169)</f>
        <v>0</v>
      </c>
      <c r="S166" s="218"/>
      <c r="T166" s="220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168</v>
      </c>
      <c r="AT166" s="222" t="s">
        <v>76</v>
      </c>
      <c r="AU166" s="222" t="s">
        <v>77</v>
      </c>
      <c r="AY166" s="221" t="s">
        <v>149</v>
      </c>
      <c r="BK166" s="223">
        <f>SUM(BK167:BK169)</f>
        <v>0</v>
      </c>
    </row>
    <row r="167" s="2" customFormat="1" ht="16.5" customHeight="1">
      <c r="A167" s="35"/>
      <c r="B167" s="36"/>
      <c r="C167" s="246" t="s">
        <v>7</v>
      </c>
      <c r="D167" s="246" t="s">
        <v>164</v>
      </c>
      <c r="E167" s="247" t="s">
        <v>339</v>
      </c>
      <c r="F167" s="248" t="s">
        <v>340</v>
      </c>
      <c r="G167" s="249" t="s">
        <v>341</v>
      </c>
      <c r="H167" s="250">
        <v>2</v>
      </c>
      <c r="I167" s="251"/>
      <c r="J167" s="252">
        <f>ROUND(I167*H167,1)</f>
        <v>0</v>
      </c>
      <c r="K167" s="253"/>
      <c r="L167" s="41"/>
      <c r="M167" s="254" t="s">
        <v>1</v>
      </c>
      <c r="N167" s="255" t="s">
        <v>42</v>
      </c>
      <c r="O167" s="88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9" t="s">
        <v>168</v>
      </c>
      <c r="AT167" s="239" t="s">
        <v>164</v>
      </c>
      <c r="AU167" s="239" t="s">
        <v>83</v>
      </c>
      <c r="AY167" s="14" t="s">
        <v>149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4" t="s">
        <v>83</v>
      </c>
      <c r="BK167" s="240">
        <f>ROUND(I167*H167,1)</f>
        <v>0</v>
      </c>
      <c r="BL167" s="14" t="s">
        <v>168</v>
      </c>
      <c r="BM167" s="239" t="s">
        <v>403</v>
      </c>
    </row>
    <row r="168" s="2" customFormat="1" ht="16.5" customHeight="1">
      <c r="A168" s="35"/>
      <c r="B168" s="36"/>
      <c r="C168" s="246" t="s">
        <v>246</v>
      </c>
      <c r="D168" s="246" t="s">
        <v>164</v>
      </c>
      <c r="E168" s="247" t="s">
        <v>344</v>
      </c>
      <c r="F168" s="248" t="s">
        <v>345</v>
      </c>
      <c r="G168" s="249" t="s">
        <v>341</v>
      </c>
      <c r="H168" s="250">
        <v>1</v>
      </c>
      <c r="I168" s="251"/>
      <c r="J168" s="252">
        <f>ROUND(I168*H168,1)</f>
        <v>0</v>
      </c>
      <c r="K168" s="253"/>
      <c r="L168" s="41"/>
      <c r="M168" s="254" t="s">
        <v>1</v>
      </c>
      <c r="N168" s="255" t="s">
        <v>42</v>
      </c>
      <c r="O168" s="88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9" t="s">
        <v>168</v>
      </c>
      <c r="AT168" s="239" t="s">
        <v>164</v>
      </c>
      <c r="AU168" s="239" t="s">
        <v>83</v>
      </c>
      <c r="AY168" s="14" t="s">
        <v>149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4" t="s">
        <v>83</v>
      </c>
      <c r="BK168" s="240">
        <f>ROUND(I168*H168,1)</f>
        <v>0</v>
      </c>
      <c r="BL168" s="14" t="s">
        <v>168</v>
      </c>
      <c r="BM168" s="239" t="s">
        <v>404</v>
      </c>
    </row>
    <row r="169" s="2" customFormat="1" ht="16.5" customHeight="1">
      <c r="A169" s="35"/>
      <c r="B169" s="36"/>
      <c r="C169" s="246" t="s">
        <v>250</v>
      </c>
      <c r="D169" s="246" t="s">
        <v>164</v>
      </c>
      <c r="E169" s="247" t="s">
        <v>348</v>
      </c>
      <c r="F169" s="248" t="s">
        <v>349</v>
      </c>
      <c r="G169" s="249" t="s">
        <v>350</v>
      </c>
      <c r="H169" s="250">
        <v>1</v>
      </c>
      <c r="I169" s="251"/>
      <c r="J169" s="252">
        <f>ROUND(I169*H169,1)</f>
        <v>0</v>
      </c>
      <c r="K169" s="253"/>
      <c r="L169" s="41"/>
      <c r="M169" s="257" t="s">
        <v>1</v>
      </c>
      <c r="N169" s="258" t="s">
        <v>42</v>
      </c>
      <c r="O169" s="259"/>
      <c r="P169" s="260">
        <f>O169*H169</f>
        <v>0</v>
      </c>
      <c r="Q169" s="260">
        <v>0</v>
      </c>
      <c r="R169" s="260">
        <f>Q169*H169</f>
        <v>0</v>
      </c>
      <c r="S169" s="260">
        <v>0</v>
      </c>
      <c r="T169" s="26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9" t="s">
        <v>168</v>
      </c>
      <c r="AT169" s="239" t="s">
        <v>164</v>
      </c>
      <c r="AU169" s="239" t="s">
        <v>83</v>
      </c>
      <c r="AY169" s="14" t="s">
        <v>149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4" t="s">
        <v>83</v>
      </c>
      <c r="BK169" s="240">
        <f>ROUND(I169*H169,1)</f>
        <v>0</v>
      </c>
      <c r="BL169" s="14" t="s">
        <v>168</v>
      </c>
      <c r="BM169" s="239" t="s">
        <v>405</v>
      </c>
    </row>
    <row r="170" s="2" customFormat="1" ht="6.96" customHeight="1">
      <c r="A170" s="35"/>
      <c r="B170" s="63"/>
      <c r="C170" s="64"/>
      <c r="D170" s="64"/>
      <c r="E170" s="64"/>
      <c r="F170" s="64"/>
      <c r="G170" s="64"/>
      <c r="H170" s="64"/>
      <c r="I170" s="64"/>
      <c r="J170" s="64"/>
      <c r="K170" s="64"/>
      <c r="L170" s="41"/>
      <c r="M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</sheetData>
  <sheetProtection sheet="1" autoFilter="0" formatColumns="0" formatRows="0" objects="1" scenarios="1" spinCount="100000" saltValue="sOd+nYTWI6RjIstyN2aRcK1j8/fqLyKu+hUrg+pamEy/CCaKs8xdC5xTYHx2MXjAA65U1Gj4ESSExqjhblUw/Q==" hashValue="A1F5XF9H/m05al81oHaQBYVIh8pHP2siJhb1kgb4ZMFnpn7gtuEoWo9a1u1DH64ADd35VRQBiCtvoJUVNlF8OQ==" algorithmName="SHA-512" password="D99E"/>
  <autoFilter ref="C132:K16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112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Nemocnice Písek, a.s.</v>
      </c>
      <c r="F7" s="148"/>
      <c r="G7" s="148"/>
      <c r="H7" s="148"/>
      <c r="L7" s="17"/>
    </row>
    <row r="8">
      <c r="B8" s="17"/>
      <c r="D8" s="148" t="s">
        <v>113</v>
      </c>
      <c r="L8" s="17"/>
    </row>
    <row r="9" s="1" customFormat="1" ht="16.5" customHeight="1">
      <c r="B9" s="17"/>
      <c r="E9" s="149" t="s">
        <v>114</v>
      </c>
      <c r="F9" s="1"/>
      <c r="G9" s="1"/>
      <c r="H9" s="1"/>
      <c r="L9" s="17"/>
    </row>
    <row r="10" s="1" customFormat="1" ht="12" customHeight="1">
      <c r="B10" s="17"/>
      <c r="D10" s="148" t="s">
        <v>115</v>
      </c>
      <c r="L10" s="17"/>
    </row>
    <row r="11" s="2" customFormat="1" ht="16.5" customHeight="1">
      <c r="A11" s="35"/>
      <c r="B11" s="41"/>
      <c r="C11" s="35"/>
      <c r="D11" s="35"/>
      <c r="E11" s="150" t="s">
        <v>116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117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406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119</v>
      </c>
      <c r="G16" s="35"/>
      <c r="H16" s="35"/>
      <c r="I16" s="148" t="s">
        <v>22</v>
      </c>
      <c r="J16" s="152" t="str">
        <f>'Rekapitulace stavby'!AN8</f>
        <v>16. 4. 2024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tr">
        <f>IF('Rekapitulace stavby'!AN10="","",'Rekapitulace stavby'!AN10)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tr">
        <f>IF('Rekapitulace stavby'!E11="","",'Rekapitulace stavby'!E11)</f>
        <v>Nemocnice Písek, a.s., Karla Čapka 489, Písek</v>
      </c>
      <c r="F19" s="35"/>
      <c r="G19" s="35"/>
      <c r="H19" s="35"/>
      <c r="I19" s="148" t="s">
        <v>27</v>
      </c>
      <c r="J19" s="138" t="str">
        <f>IF('Rekapitulace stavby'!AN11="","",'Rekapitulace stavby'!AN11)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28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30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31</v>
      </c>
      <c r="F25" s="35"/>
      <c r="G25" s="35"/>
      <c r="H25" s="35"/>
      <c r="I25" s="148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32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27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ROUNDUP(J135, 1)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ROUNDUP((SUM(BE135:BE261)),  1)</f>
        <v>0</v>
      </c>
      <c r="G37" s="35"/>
      <c r="H37" s="35"/>
      <c r="I37" s="162">
        <v>0.20999999999999999</v>
      </c>
      <c r="J37" s="161">
        <f>ROUNDUP(((SUM(BE135:BE261))*I37),  1)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ROUNDUP((SUM(BF135:BF261)),  1)</f>
        <v>0</v>
      </c>
      <c r="G38" s="35"/>
      <c r="H38" s="35"/>
      <c r="I38" s="162">
        <v>0.12</v>
      </c>
      <c r="J38" s="161">
        <f>ROUNDUP(((SUM(BF135:BF261))*I38),  1)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ROUNDUP((SUM(BG135:BG261)),  1)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ROUNDUP((SUM(BH135:BH261)),  1)</f>
        <v>0</v>
      </c>
      <c r="G40" s="35"/>
      <c r="H40" s="35"/>
      <c r="I40" s="162">
        <v>0.12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ROUNDUP((SUM(BI135:BI261)),  1)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Nemocnice Písek, a.s.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114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115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116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117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24-187-01-3 - 2.NP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>Areála Nemocnice Písek, a.s.</v>
      </c>
      <c r="G93" s="37"/>
      <c r="H93" s="37"/>
      <c r="I93" s="29" t="s">
        <v>22</v>
      </c>
      <c r="J93" s="76" t="str">
        <f>IF(J16="","",J16)</f>
        <v>16. 4. 2024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Nemocnice Písek, a.s., Karla Čapka 489, Písek</v>
      </c>
      <c r="G95" s="37"/>
      <c r="H95" s="37"/>
      <c r="I95" s="29" t="s">
        <v>30</v>
      </c>
      <c r="J95" s="33" t="str">
        <f>E25</f>
        <v>Ing. Čeněk Truchlík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29" t="s">
        <v>32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121</v>
      </c>
      <c r="D98" s="184"/>
      <c r="E98" s="184"/>
      <c r="F98" s="184"/>
      <c r="G98" s="184"/>
      <c r="H98" s="184"/>
      <c r="I98" s="184"/>
      <c r="J98" s="185" t="s">
        <v>122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123</v>
      </c>
      <c r="D100" s="37"/>
      <c r="E100" s="37"/>
      <c r="F100" s="37"/>
      <c r="G100" s="37"/>
      <c r="H100" s="37"/>
      <c r="I100" s="37"/>
      <c r="J100" s="107">
        <f>J135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124</v>
      </c>
    </row>
    <row r="101" hidden="1" s="9" customFormat="1" ht="24.96" customHeight="1">
      <c r="A101" s="9"/>
      <c r="B101" s="187"/>
      <c r="C101" s="188"/>
      <c r="D101" s="189" t="s">
        <v>361</v>
      </c>
      <c r="E101" s="190"/>
      <c r="F101" s="190"/>
      <c r="G101" s="190"/>
      <c r="H101" s="190"/>
      <c r="I101" s="190"/>
      <c r="J101" s="191">
        <f>J136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3"/>
      <c r="C102" s="129"/>
      <c r="D102" s="194" t="s">
        <v>362</v>
      </c>
      <c r="E102" s="195"/>
      <c r="F102" s="195"/>
      <c r="G102" s="195"/>
      <c r="H102" s="195"/>
      <c r="I102" s="195"/>
      <c r="J102" s="196">
        <f>J137</f>
        <v>0</v>
      </c>
      <c r="K102" s="129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7"/>
      <c r="C103" s="188"/>
      <c r="D103" s="189" t="s">
        <v>125</v>
      </c>
      <c r="E103" s="190"/>
      <c r="F103" s="190"/>
      <c r="G103" s="190"/>
      <c r="H103" s="190"/>
      <c r="I103" s="190"/>
      <c r="J103" s="191">
        <f>J142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93"/>
      <c r="C104" s="129"/>
      <c r="D104" s="194" t="s">
        <v>126</v>
      </c>
      <c r="E104" s="195"/>
      <c r="F104" s="195"/>
      <c r="G104" s="195"/>
      <c r="H104" s="195"/>
      <c r="I104" s="195"/>
      <c r="J104" s="196">
        <f>J143</f>
        <v>0</v>
      </c>
      <c r="K104" s="129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3"/>
      <c r="C105" s="129"/>
      <c r="D105" s="194" t="s">
        <v>128</v>
      </c>
      <c r="E105" s="195"/>
      <c r="F105" s="195"/>
      <c r="G105" s="195"/>
      <c r="H105" s="195"/>
      <c r="I105" s="195"/>
      <c r="J105" s="196">
        <f>J155</f>
        <v>0</v>
      </c>
      <c r="K105" s="129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3"/>
      <c r="C106" s="129"/>
      <c r="D106" s="194" t="s">
        <v>129</v>
      </c>
      <c r="E106" s="195"/>
      <c r="F106" s="195"/>
      <c r="G106" s="195"/>
      <c r="H106" s="195"/>
      <c r="I106" s="195"/>
      <c r="J106" s="196">
        <f>J167</f>
        <v>0</v>
      </c>
      <c r="K106" s="129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3"/>
      <c r="C107" s="129"/>
      <c r="D107" s="194" t="s">
        <v>407</v>
      </c>
      <c r="E107" s="195"/>
      <c r="F107" s="195"/>
      <c r="G107" s="195"/>
      <c r="H107" s="195"/>
      <c r="I107" s="195"/>
      <c r="J107" s="196">
        <f>J183</f>
        <v>0</v>
      </c>
      <c r="K107" s="129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3"/>
      <c r="C108" s="129"/>
      <c r="D108" s="194" t="s">
        <v>130</v>
      </c>
      <c r="E108" s="195"/>
      <c r="F108" s="195"/>
      <c r="G108" s="195"/>
      <c r="H108" s="195"/>
      <c r="I108" s="195"/>
      <c r="J108" s="196">
        <f>J228</f>
        <v>0</v>
      </c>
      <c r="K108" s="129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3"/>
      <c r="C109" s="129"/>
      <c r="D109" s="194" t="s">
        <v>131</v>
      </c>
      <c r="E109" s="195"/>
      <c r="F109" s="195"/>
      <c r="G109" s="195"/>
      <c r="H109" s="195"/>
      <c r="I109" s="195"/>
      <c r="J109" s="196">
        <f>J234</f>
        <v>0</v>
      </c>
      <c r="K109" s="129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93"/>
      <c r="C110" s="129"/>
      <c r="D110" s="194" t="s">
        <v>132</v>
      </c>
      <c r="E110" s="195"/>
      <c r="F110" s="195"/>
      <c r="G110" s="195"/>
      <c r="H110" s="195"/>
      <c r="I110" s="195"/>
      <c r="J110" s="196">
        <f>J245</f>
        <v>0</v>
      </c>
      <c r="K110" s="129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9" customFormat="1" ht="24.96" customHeight="1">
      <c r="A111" s="9"/>
      <c r="B111" s="187"/>
      <c r="C111" s="188"/>
      <c r="D111" s="189" t="s">
        <v>133</v>
      </c>
      <c r="E111" s="190"/>
      <c r="F111" s="190"/>
      <c r="G111" s="190"/>
      <c r="H111" s="190"/>
      <c r="I111" s="190"/>
      <c r="J111" s="191">
        <f>J254</f>
        <v>0</v>
      </c>
      <c r="K111" s="188"/>
      <c r="L111" s="192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hidden="1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hidden="1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hidden="1"/>
    <row r="115" hidden="1"/>
    <row r="116" hidden="1"/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134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81" t="str">
        <f>E7</f>
        <v>Nemocnice Písek, a.s.</v>
      </c>
      <c r="F121" s="29"/>
      <c r="G121" s="29"/>
      <c r="H121" s="29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" customFormat="1" ht="12" customHeight="1">
      <c r="B122" s="18"/>
      <c r="C122" s="29" t="s">
        <v>113</v>
      </c>
      <c r="D122" s="19"/>
      <c r="E122" s="19"/>
      <c r="F122" s="19"/>
      <c r="G122" s="19"/>
      <c r="H122" s="19"/>
      <c r="I122" s="19"/>
      <c r="J122" s="19"/>
      <c r="K122" s="19"/>
      <c r="L122" s="17"/>
    </row>
    <row r="123" s="1" customFormat="1" ht="16.5" customHeight="1">
      <c r="B123" s="18"/>
      <c r="C123" s="19"/>
      <c r="D123" s="19"/>
      <c r="E123" s="181" t="s">
        <v>114</v>
      </c>
      <c r="F123" s="19"/>
      <c r="G123" s="19"/>
      <c r="H123" s="19"/>
      <c r="I123" s="19"/>
      <c r="J123" s="19"/>
      <c r="K123" s="19"/>
      <c r="L123" s="17"/>
    </row>
    <row r="124" s="1" customFormat="1" ht="12" customHeight="1">
      <c r="B124" s="18"/>
      <c r="C124" s="29" t="s">
        <v>115</v>
      </c>
      <c r="D124" s="19"/>
      <c r="E124" s="19"/>
      <c r="F124" s="19"/>
      <c r="G124" s="19"/>
      <c r="H124" s="19"/>
      <c r="I124" s="19"/>
      <c r="J124" s="19"/>
      <c r="K124" s="19"/>
      <c r="L124" s="17"/>
    </row>
    <row r="125" s="2" customFormat="1" ht="16.5" customHeight="1">
      <c r="A125" s="35"/>
      <c r="B125" s="36"/>
      <c r="C125" s="37"/>
      <c r="D125" s="37"/>
      <c r="E125" s="182" t="s">
        <v>116</v>
      </c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117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73" t="str">
        <f>E13</f>
        <v>24-187-01-3 - 2.NP</v>
      </c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2" customHeight="1">
      <c r="A129" s="35"/>
      <c r="B129" s="36"/>
      <c r="C129" s="29" t="s">
        <v>20</v>
      </c>
      <c r="D129" s="37"/>
      <c r="E129" s="37"/>
      <c r="F129" s="24" t="str">
        <f>F16</f>
        <v>Areála Nemocnice Písek, a.s.</v>
      </c>
      <c r="G129" s="37"/>
      <c r="H129" s="37"/>
      <c r="I129" s="29" t="s">
        <v>22</v>
      </c>
      <c r="J129" s="76" t="str">
        <f>IF(J16="","",J16)</f>
        <v>16. 4. 2024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24</v>
      </c>
      <c r="D131" s="37"/>
      <c r="E131" s="37"/>
      <c r="F131" s="24" t="str">
        <f>E19</f>
        <v>Nemocnice Písek, a.s., Karla Čapka 489, Písek</v>
      </c>
      <c r="G131" s="37"/>
      <c r="H131" s="37"/>
      <c r="I131" s="29" t="s">
        <v>30</v>
      </c>
      <c r="J131" s="33" t="str">
        <f>E25</f>
        <v>Ing. Čeněk Truchlík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5.15" customHeight="1">
      <c r="A132" s="35"/>
      <c r="B132" s="36"/>
      <c r="C132" s="29" t="s">
        <v>28</v>
      </c>
      <c r="D132" s="37"/>
      <c r="E132" s="37"/>
      <c r="F132" s="24" t="str">
        <f>IF(E22="","",E22)</f>
        <v>Vyplň údaj</v>
      </c>
      <c r="G132" s="37"/>
      <c r="H132" s="37"/>
      <c r="I132" s="29" t="s">
        <v>32</v>
      </c>
      <c r="J132" s="33" t="str">
        <f>E28</f>
        <v xml:space="preserve"> </v>
      </c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0.32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11" customFormat="1" ht="29.28" customHeight="1">
      <c r="A134" s="198"/>
      <c r="B134" s="199"/>
      <c r="C134" s="200" t="s">
        <v>135</v>
      </c>
      <c r="D134" s="201" t="s">
        <v>62</v>
      </c>
      <c r="E134" s="201" t="s">
        <v>58</v>
      </c>
      <c r="F134" s="201" t="s">
        <v>59</v>
      </c>
      <c r="G134" s="201" t="s">
        <v>136</v>
      </c>
      <c r="H134" s="201" t="s">
        <v>137</v>
      </c>
      <c r="I134" s="201" t="s">
        <v>138</v>
      </c>
      <c r="J134" s="202" t="s">
        <v>122</v>
      </c>
      <c r="K134" s="203" t="s">
        <v>139</v>
      </c>
      <c r="L134" s="204"/>
      <c r="M134" s="97" t="s">
        <v>1</v>
      </c>
      <c r="N134" s="98" t="s">
        <v>41</v>
      </c>
      <c r="O134" s="98" t="s">
        <v>140</v>
      </c>
      <c r="P134" s="98" t="s">
        <v>141</v>
      </c>
      <c r="Q134" s="98" t="s">
        <v>142</v>
      </c>
      <c r="R134" s="98" t="s">
        <v>143</v>
      </c>
      <c r="S134" s="98" t="s">
        <v>144</v>
      </c>
      <c r="T134" s="99" t="s">
        <v>145</v>
      </c>
      <c r="U134" s="198"/>
      <c r="V134" s="198"/>
      <c r="W134" s="198"/>
      <c r="X134" s="198"/>
      <c r="Y134" s="198"/>
      <c r="Z134" s="198"/>
      <c r="AA134" s="198"/>
      <c r="AB134" s="198"/>
      <c r="AC134" s="198"/>
      <c r="AD134" s="198"/>
      <c r="AE134" s="198"/>
    </row>
    <row r="135" s="2" customFormat="1" ht="22.8" customHeight="1">
      <c r="A135" s="35"/>
      <c r="B135" s="36"/>
      <c r="C135" s="104" t="s">
        <v>146</v>
      </c>
      <c r="D135" s="37"/>
      <c r="E135" s="37"/>
      <c r="F135" s="37"/>
      <c r="G135" s="37"/>
      <c r="H135" s="37"/>
      <c r="I135" s="37"/>
      <c r="J135" s="205">
        <f>BK135</f>
        <v>0</v>
      </c>
      <c r="K135" s="37"/>
      <c r="L135" s="41"/>
      <c r="M135" s="100"/>
      <c r="N135" s="206"/>
      <c r="O135" s="101"/>
      <c r="P135" s="207">
        <f>P136+P142+P254</f>
        <v>0</v>
      </c>
      <c r="Q135" s="101"/>
      <c r="R135" s="207">
        <f>R136+R142+R254</f>
        <v>0.42825000000000002</v>
      </c>
      <c r="S135" s="101"/>
      <c r="T135" s="208">
        <f>T136+T142+T254</f>
        <v>1.7615210000000003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76</v>
      </c>
      <c r="AU135" s="14" t="s">
        <v>124</v>
      </c>
      <c r="BK135" s="209">
        <f>BK136+BK142+BK254</f>
        <v>0</v>
      </c>
    </row>
    <row r="136" s="12" customFormat="1" ht="25.92" customHeight="1">
      <c r="A136" s="12"/>
      <c r="B136" s="210"/>
      <c r="C136" s="211"/>
      <c r="D136" s="212" t="s">
        <v>76</v>
      </c>
      <c r="E136" s="213" t="s">
        <v>363</v>
      </c>
      <c r="F136" s="213" t="s">
        <v>364</v>
      </c>
      <c r="G136" s="211"/>
      <c r="H136" s="211"/>
      <c r="I136" s="214"/>
      <c r="J136" s="215">
        <f>BK136</f>
        <v>0</v>
      </c>
      <c r="K136" s="211"/>
      <c r="L136" s="216"/>
      <c r="M136" s="217"/>
      <c r="N136" s="218"/>
      <c r="O136" s="218"/>
      <c r="P136" s="219">
        <f>P137</f>
        <v>0</v>
      </c>
      <c r="Q136" s="218"/>
      <c r="R136" s="219">
        <f>R137</f>
        <v>0.00462</v>
      </c>
      <c r="S136" s="218"/>
      <c r="T136" s="220">
        <f>T137</f>
        <v>0.050000000000000003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83</v>
      </c>
      <c r="AT136" s="222" t="s">
        <v>76</v>
      </c>
      <c r="AU136" s="222" t="s">
        <v>77</v>
      </c>
      <c r="AY136" s="221" t="s">
        <v>149</v>
      </c>
      <c r="BK136" s="223">
        <f>BK137</f>
        <v>0</v>
      </c>
    </row>
    <row r="137" s="12" customFormat="1" ht="22.8" customHeight="1">
      <c r="A137" s="12"/>
      <c r="B137" s="210"/>
      <c r="C137" s="211"/>
      <c r="D137" s="212" t="s">
        <v>76</v>
      </c>
      <c r="E137" s="224" t="s">
        <v>192</v>
      </c>
      <c r="F137" s="224" t="s">
        <v>365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SUM(P138:P141)</f>
        <v>0</v>
      </c>
      <c r="Q137" s="218"/>
      <c r="R137" s="219">
        <f>SUM(R138:R141)</f>
        <v>0.00462</v>
      </c>
      <c r="S137" s="218"/>
      <c r="T137" s="220">
        <f>SUM(T138:T141)</f>
        <v>0.050000000000000003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83</v>
      </c>
      <c r="AT137" s="222" t="s">
        <v>76</v>
      </c>
      <c r="AU137" s="222" t="s">
        <v>83</v>
      </c>
      <c r="AY137" s="221" t="s">
        <v>149</v>
      </c>
      <c r="BK137" s="223">
        <f>SUM(BK138:BK141)</f>
        <v>0</v>
      </c>
    </row>
    <row r="138" s="2" customFormat="1" ht="24.15" customHeight="1">
      <c r="A138" s="35"/>
      <c r="B138" s="36"/>
      <c r="C138" s="246" t="s">
        <v>83</v>
      </c>
      <c r="D138" s="246" t="s">
        <v>164</v>
      </c>
      <c r="E138" s="247" t="s">
        <v>366</v>
      </c>
      <c r="F138" s="248" t="s">
        <v>367</v>
      </c>
      <c r="G138" s="249" t="s">
        <v>155</v>
      </c>
      <c r="H138" s="250">
        <v>3</v>
      </c>
      <c r="I138" s="251"/>
      <c r="J138" s="252">
        <f>ROUND(I138*H138,1)</f>
        <v>0</v>
      </c>
      <c r="K138" s="253"/>
      <c r="L138" s="41"/>
      <c r="M138" s="254" t="s">
        <v>1</v>
      </c>
      <c r="N138" s="255" t="s">
        <v>42</v>
      </c>
      <c r="O138" s="88"/>
      <c r="P138" s="237">
        <f>O138*H138</f>
        <v>0</v>
      </c>
      <c r="Q138" s="237">
        <v>0.0011299999999999999</v>
      </c>
      <c r="R138" s="237">
        <f>Q138*H138</f>
        <v>0.0033899999999999998</v>
      </c>
      <c r="S138" s="237">
        <v>0.010999999999999999</v>
      </c>
      <c r="T138" s="238">
        <f>S138*H138</f>
        <v>0.033000000000000002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9" t="s">
        <v>168</v>
      </c>
      <c r="AT138" s="239" t="s">
        <v>164</v>
      </c>
      <c r="AU138" s="239" t="s">
        <v>85</v>
      </c>
      <c r="AY138" s="14" t="s">
        <v>149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4" t="s">
        <v>83</v>
      </c>
      <c r="BK138" s="240">
        <f>ROUND(I138*H138,1)</f>
        <v>0</v>
      </c>
      <c r="BL138" s="14" t="s">
        <v>168</v>
      </c>
      <c r="BM138" s="239" t="s">
        <v>408</v>
      </c>
    </row>
    <row r="139" s="2" customFormat="1">
      <c r="A139" s="35"/>
      <c r="B139" s="36"/>
      <c r="C139" s="37"/>
      <c r="D139" s="241" t="s">
        <v>159</v>
      </c>
      <c r="E139" s="37"/>
      <c r="F139" s="242" t="s">
        <v>376</v>
      </c>
      <c r="G139" s="37"/>
      <c r="H139" s="37"/>
      <c r="I139" s="243"/>
      <c r="J139" s="37"/>
      <c r="K139" s="37"/>
      <c r="L139" s="41"/>
      <c r="M139" s="244"/>
      <c r="N139" s="245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159</v>
      </c>
      <c r="AU139" s="14" t="s">
        <v>85</v>
      </c>
    </row>
    <row r="140" s="2" customFormat="1" ht="24.15" customHeight="1">
      <c r="A140" s="35"/>
      <c r="B140" s="36"/>
      <c r="C140" s="246" t="s">
        <v>85</v>
      </c>
      <c r="D140" s="246" t="s">
        <v>164</v>
      </c>
      <c r="E140" s="247" t="s">
        <v>369</v>
      </c>
      <c r="F140" s="248" t="s">
        <v>370</v>
      </c>
      <c r="G140" s="249" t="s">
        <v>155</v>
      </c>
      <c r="H140" s="250">
        <v>1</v>
      </c>
      <c r="I140" s="251"/>
      <c r="J140" s="252">
        <f>ROUND(I140*H140,1)</f>
        <v>0</v>
      </c>
      <c r="K140" s="253"/>
      <c r="L140" s="41"/>
      <c r="M140" s="254" t="s">
        <v>1</v>
      </c>
      <c r="N140" s="255" t="s">
        <v>42</v>
      </c>
      <c r="O140" s="88"/>
      <c r="P140" s="237">
        <f>O140*H140</f>
        <v>0</v>
      </c>
      <c r="Q140" s="237">
        <v>0.00123</v>
      </c>
      <c r="R140" s="237">
        <f>Q140*H140</f>
        <v>0.00123</v>
      </c>
      <c r="S140" s="237">
        <v>0.017000000000000001</v>
      </c>
      <c r="T140" s="238">
        <f>S140*H140</f>
        <v>0.017000000000000001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9" t="s">
        <v>168</v>
      </c>
      <c r="AT140" s="239" t="s">
        <v>164</v>
      </c>
      <c r="AU140" s="239" t="s">
        <v>85</v>
      </c>
      <c r="AY140" s="14" t="s">
        <v>149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4" t="s">
        <v>83</v>
      </c>
      <c r="BK140" s="240">
        <f>ROUND(I140*H140,1)</f>
        <v>0</v>
      </c>
      <c r="BL140" s="14" t="s">
        <v>168</v>
      </c>
      <c r="BM140" s="239" t="s">
        <v>409</v>
      </c>
    </row>
    <row r="141" s="2" customFormat="1">
      <c r="A141" s="35"/>
      <c r="B141" s="36"/>
      <c r="C141" s="37"/>
      <c r="D141" s="241" t="s">
        <v>159</v>
      </c>
      <c r="E141" s="37"/>
      <c r="F141" s="242" t="s">
        <v>376</v>
      </c>
      <c r="G141" s="37"/>
      <c r="H141" s="37"/>
      <c r="I141" s="243"/>
      <c r="J141" s="37"/>
      <c r="K141" s="37"/>
      <c r="L141" s="41"/>
      <c r="M141" s="244"/>
      <c r="N141" s="245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159</v>
      </c>
      <c r="AU141" s="14" t="s">
        <v>85</v>
      </c>
    </row>
    <row r="142" s="12" customFormat="1" ht="25.92" customHeight="1">
      <c r="A142" s="12"/>
      <c r="B142" s="210"/>
      <c r="C142" s="211"/>
      <c r="D142" s="212" t="s">
        <v>76</v>
      </c>
      <c r="E142" s="213" t="s">
        <v>147</v>
      </c>
      <c r="F142" s="213" t="s">
        <v>148</v>
      </c>
      <c r="G142" s="211"/>
      <c r="H142" s="211"/>
      <c r="I142" s="214"/>
      <c r="J142" s="215">
        <f>BK142</f>
        <v>0</v>
      </c>
      <c r="K142" s="211"/>
      <c r="L142" s="216"/>
      <c r="M142" s="217"/>
      <c r="N142" s="218"/>
      <c r="O142" s="218"/>
      <c r="P142" s="219">
        <f>P143+P155+P167+P183+P228+P234+P245</f>
        <v>0</v>
      </c>
      <c r="Q142" s="218"/>
      <c r="R142" s="219">
        <f>R143+R155+R167+R183+R228+R234+R245</f>
        <v>0.42363000000000001</v>
      </c>
      <c r="S142" s="218"/>
      <c r="T142" s="220">
        <f>T143+T155+T167+T183+T228+T234+T245</f>
        <v>1.7115210000000003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85</v>
      </c>
      <c r="AT142" s="222" t="s">
        <v>76</v>
      </c>
      <c r="AU142" s="222" t="s">
        <v>77</v>
      </c>
      <c r="AY142" s="221" t="s">
        <v>149</v>
      </c>
      <c r="BK142" s="223">
        <f>BK143+BK155+BK167+BK183+BK228+BK234+BK245</f>
        <v>0</v>
      </c>
    </row>
    <row r="143" s="12" customFormat="1" ht="22.8" customHeight="1">
      <c r="A143" s="12"/>
      <c r="B143" s="210"/>
      <c r="C143" s="211"/>
      <c r="D143" s="212" t="s">
        <v>76</v>
      </c>
      <c r="E143" s="224" t="s">
        <v>150</v>
      </c>
      <c r="F143" s="224" t="s">
        <v>151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SUM(P144:P154)</f>
        <v>0</v>
      </c>
      <c r="Q143" s="218"/>
      <c r="R143" s="219">
        <f>SUM(R144:R154)</f>
        <v>0</v>
      </c>
      <c r="S143" s="218"/>
      <c r="T143" s="220">
        <f>SUM(T144:T154)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85</v>
      </c>
      <c r="AT143" s="222" t="s">
        <v>76</v>
      </c>
      <c r="AU143" s="222" t="s">
        <v>83</v>
      </c>
      <c r="AY143" s="221" t="s">
        <v>149</v>
      </c>
      <c r="BK143" s="223">
        <f>SUM(BK144:BK154)</f>
        <v>0</v>
      </c>
    </row>
    <row r="144" s="2" customFormat="1" ht="37.8" customHeight="1">
      <c r="A144" s="35"/>
      <c r="B144" s="36"/>
      <c r="C144" s="226" t="s">
        <v>93</v>
      </c>
      <c r="D144" s="226" t="s">
        <v>152</v>
      </c>
      <c r="E144" s="227" t="s">
        <v>161</v>
      </c>
      <c r="F144" s="228" t="s">
        <v>162</v>
      </c>
      <c r="G144" s="229" t="s">
        <v>155</v>
      </c>
      <c r="H144" s="230">
        <v>9</v>
      </c>
      <c r="I144" s="231"/>
      <c r="J144" s="232">
        <f>ROUND(I144*H144,1)</f>
        <v>0</v>
      </c>
      <c r="K144" s="233"/>
      <c r="L144" s="234"/>
      <c r="M144" s="235" t="s">
        <v>1</v>
      </c>
      <c r="N144" s="236" t="s">
        <v>42</v>
      </c>
      <c r="O144" s="88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9" t="s">
        <v>156</v>
      </c>
      <c r="AT144" s="239" t="s">
        <v>152</v>
      </c>
      <c r="AU144" s="239" t="s">
        <v>85</v>
      </c>
      <c r="AY144" s="14" t="s">
        <v>149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4" t="s">
        <v>83</v>
      </c>
      <c r="BK144" s="240">
        <f>ROUND(I144*H144,1)</f>
        <v>0</v>
      </c>
      <c r="BL144" s="14" t="s">
        <v>157</v>
      </c>
      <c r="BM144" s="239" t="s">
        <v>410</v>
      </c>
    </row>
    <row r="145" s="2" customFormat="1">
      <c r="A145" s="35"/>
      <c r="B145" s="36"/>
      <c r="C145" s="37"/>
      <c r="D145" s="241" t="s">
        <v>159</v>
      </c>
      <c r="E145" s="37"/>
      <c r="F145" s="242" t="s">
        <v>376</v>
      </c>
      <c r="G145" s="37"/>
      <c r="H145" s="37"/>
      <c r="I145" s="243"/>
      <c r="J145" s="37"/>
      <c r="K145" s="37"/>
      <c r="L145" s="41"/>
      <c r="M145" s="244"/>
      <c r="N145" s="245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159</v>
      </c>
      <c r="AU145" s="14" t="s">
        <v>85</v>
      </c>
    </row>
    <row r="146" s="2" customFormat="1" ht="37.8" customHeight="1">
      <c r="A146" s="35"/>
      <c r="B146" s="36"/>
      <c r="C146" s="226" t="s">
        <v>168</v>
      </c>
      <c r="D146" s="226" t="s">
        <v>152</v>
      </c>
      <c r="E146" s="227" t="s">
        <v>373</v>
      </c>
      <c r="F146" s="228" t="s">
        <v>374</v>
      </c>
      <c r="G146" s="229" t="s">
        <v>155</v>
      </c>
      <c r="H146" s="230">
        <v>111</v>
      </c>
      <c r="I146" s="231"/>
      <c r="J146" s="232">
        <f>ROUND(I146*H146,1)</f>
        <v>0</v>
      </c>
      <c r="K146" s="233"/>
      <c r="L146" s="234"/>
      <c r="M146" s="235" t="s">
        <v>1</v>
      </c>
      <c r="N146" s="236" t="s">
        <v>42</v>
      </c>
      <c r="O146" s="88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9" t="s">
        <v>156</v>
      </c>
      <c r="AT146" s="239" t="s">
        <v>152</v>
      </c>
      <c r="AU146" s="239" t="s">
        <v>85</v>
      </c>
      <c r="AY146" s="14" t="s">
        <v>149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4" t="s">
        <v>83</v>
      </c>
      <c r="BK146" s="240">
        <f>ROUND(I146*H146,1)</f>
        <v>0</v>
      </c>
      <c r="BL146" s="14" t="s">
        <v>157</v>
      </c>
      <c r="BM146" s="239" t="s">
        <v>411</v>
      </c>
    </row>
    <row r="147" s="2" customFormat="1">
      <c r="A147" s="35"/>
      <c r="B147" s="36"/>
      <c r="C147" s="37"/>
      <c r="D147" s="241" t="s">
        <v>159</v>
      </c>
      <c r="E147" s="37"/>
      <c r="F147" s="242" t="s">
        <v>376</v>
      </c>
      <c r="G147" s="37"/>
      <c r="H147" s="37"/>
      <c r="I147" s="243"/>
      <c r="J147" s="37"/>
      <c r="K147" s="37"/>
      <c r="L147" s="41"/>
      <c r="M147" s="244"/>
      <c r="N147" s="245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159</v>
      </c>
      <c r="AU147" s="14" t="s">
        <v>85</v>
      </c>
    </row>
    <row r="148" s="2" customFormat="1" ht="37.8" customHeight="1">
      <c r="A148" s="35"/>
      <c r="B148" s="36"/>
      <c r="C148" s="226" t="s">
        <v>173</v>
      </c>
      <c r="D148" s="226" t="s">
        <v>152</v>
      </c>
      <c r="E148" s="227" t="s">
        <v>412</v>
      </c>
      <c r="F148" s="228" t="s">
        <v>413</v>
      </c>
      <c r="G148" s="229" t="s">
        <v>155</v>
      </c>
      <c r="H148" s="230">
        <v>69</v>
      </c>
      <c r="I148" s="231"/>
      <c r="J148" s="232">
        <f>ROUND(I148*H148,1)</f>
        <v>0</v>
      </c>
      <c r="K148" s="233"/>
      <c r="L148" s="234"/>
      <c r="M148" s="235" t="s">
        <v>1</v>
      </c>
      <c r="N148" s="236" t="s">
        <v>42</v>
      </c>
      <c r="O148" s="88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9" t="s">
        <v>156</v>
      </c>
      <c r="AT148" s="239" t="s">
        <v>152</v>
      </c>
      <c r="AU148" s="239" t="s">
        <v>85</v>
      </c>
      <c r="AY148" s="14" t="s">
        <v>149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4" t="s">
        <v>83</v>
      </c>
      <c r="BK148" s="240">
        <f>ROUND(I148*H148,1)</f>
        <v>0</v>
      </c>
      <c r="BL148" s="14" t="s">
        <v>157</v>
      </c>
      <c r="BM148" s="239" t="s">
        <v>414</v>
      </c>
    </row>
    <row r="149" s="2" customFormat="1">
      <c r="A149" s="35"/>
      <c r="B149" s="36"/>
      <c r="C149" s="37"/>
      <c r="D149" s="241" t="s">
        <v>159</v>
      </c>
      <c r="E149" s="37"/>
      <c r="F149" s="242" t="s">
        <v>376</v>
      </c>
      <c r="G149" s="37"/>
      <c r="H149" s="37"/>
      <c r="I149" s="243"/>
      <c r="J149" s="37"/>
      <c r="K149" s="37"/>
      <c r="L149" s="41"/>
      <c r="M149" s="244"/>
      <c r="N149" s="245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159</v>
      </c>
      <c r="AU149" s="14" t="s">
        <v>85</v>
      </c>
    </row>
    <row r="150" s="2" customFormat="1" ht="24.15" customHeight="1">
      <c r="A150" s="35"/>
      <c r="B150" s="36"/>
      <c r="C150" s="246" t="s">
        <v>177</v>
      </c>
      <c r="D150" s="246" t="s">
        <v>164</v>
      </c>
      <c r="E150" s="247" t="s">
        <v>165</v>
      </c>
      <c r="F150" s="248" t="s">
        <v>166</v>
      </c>
      <c r="G150" s="249" t="s">
        <v>155</v>
      </c>
      <c r="H150" s="250">
        <v>120</v>
      </c>
      <c r="I150" s="251"/>
      <c r="J150" s="252">
        <f>ROUND(I150*H150,1)</f>
        <v>0</v>
      </c>
      <c r="K150" s="253"/>
      <c r="L150" s="41"/>
      <c r="M150" s="254" t="s">
        <v>1</v>
      </c>
      <c r="N150" s="255" t="s">
        <v>42</v>
      </c>
      <c r="O150" s="88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9" t="s">
        <v>157</v>
      </c>
      <c r="AT150" s="239" t="s">
        <v>164</v>
      </c>
      <c r="AU150" s="239" t="s">
        <v>85</v>
      </c>
      <c r="AY150" s="14" t="s">
        <v>149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4" t="s">
        <v>83</v>
      </c>
      <c r="BK150" s="240">
        <f>ROUND(I150*H150,1)</f>
        <v>0</v>
      </c>
      <c r="BL150" s="14" t="s">
        <v>157</v>
      </c>
      <c r="BM150" s="239" t="s">
        <v>415</v>
      </c>
    </row>
    <row r="151" s="2" customFormat="1">
      <c r="A151" s="35"/>
      <c r="B151" s="36"/>
      <c r="C151" s="37"/>
      <c r="D151" s="241" t="s">
        <v>159</v>
      </c>
      <c r="E151" s="37"/>
      <c r="F151" s="242" t="s">
        <v>376</v>
      </c>
      <c r="G151" s="37"/>
      <c r="H151" s="37"/>
      <c r="I151" s="243"/>
      <c r="J151" s="37"/>
      <c r="K151" s="37"/>
      <c r="L151" s="41"/>
      <c r="M151" s="244"/>
      <c r="N151" s="245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159</v>
      </c>
      <c r="AU151" s="14" t="s">
        <v>85</v>
      </c>
    </row>
    <row r="152" s="2" customFormat="1" ht="33" customHeight="1">
      <c r="A152" s="35"/>
      <c r="B152" s="36"/>
      <c r="C152" s="246" t="s">
        <v>181</v>
      </c>
      <c r="D152" s="246" t="s">
        <v>164</v>
      </c>
      <c r="E152" s="247" t="s">
        <v>416</v>
      </c>
      <c r="F152" s="248" t="s">
        <v>417</v>
      </c>
      <c r="G152" s="249" t="s">
        <v>155</v>
      </c>
      <c r="H152" s="250">
        <v>69</v>
      </c>
      <c r="I152" s="251"/>
      <c r="J152" s="252">
        <f>ROUND(I152*H152,1)</f>
        <v>0</v>
      </c>
      <c r="K152" s="253"/>
      <c r="L152" s="41"/>
      <c r="M152" s="254" t="s">
        <v>1</v>
      </c>
      <c r="N152" s="255" t="s">
        <v>42</v>
      </c>
      <c r="O152" s="88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9" t="s">
        <v>157</v>
      </c>
      <c r="AT152" s="239" t="s">
        <v>164</v>
      </c>
      <c r="AU152" s="239" t="s">
        <v>85</v>
      </c>
      <c r="AY152" s="14" t="s">
        <v>149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4" t="s">
        <v>83</v>
      </c>
      <c r="BK152" s="240">
        <f>ROUND(I152*H152,1)</f>
        <v>0</v>
      </c>
      <c r="BL152" s="14" t="s">
        <v>157</v>
      </c>
      <c r="BM152" s="239" t="s">
        <v>418</v>
      </c>
    </row>
    <row r="153" s="2" customFormat="1">
      <c r="A153" s="35"/>
      <c r="B153" s="36"/>
      <c r="C153" s="37"/>
      <c r="D153" s="241" t="s">
        <v>159</v>
      </c>
      <c r="E153" s="37"/>
      <c r="F153" s="242" t="s">
        <v>376</v>
      </c>
      <c r="G153" s="37"/>
      <c r="H153" s="37"/>
      <c r="I153" s="243"/>
      <c r="J153" s="37"/>
      <c r="K153" s="37"/>
      <c r="L153" s="41"/>
      <c r="M153" s="244"/>
      <c r="N153" s="245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159</v>
      </c>
      <c r="AU153" s="14" t="s">
        <v>85</v>
      </c>
    </row>
    <row r="154" s="2" customFormat="1" ht="24.15" customHeight="1">
      <c r="A154" s="35"/>
      <c r="B154" s="36"/>
      <c r="C154" s="246" t="s">
        <v>188</v>
      </c>
      <c r="D154" s="246" t="s">
        <v>164</v>
      </c>
      <c r="E154" s="247" t="s">
        <v>419</v>
      </c>
      <c r="F154" s="248" t="s">
        <v>420</v>
      </c>
      <c r="G154" s="249" t="s">
        <v>184</v>
      </c>
      <c r="H154" s="256"/>
      <c r="I154" s="251"/>
      <c r="J154" s="252">
        <f>ROUND(I154*H154,1)</f>
        <v>0</v>
      </c>
      <c r="K154" s="253"/>
      <c r="L154" s="41"/>
      <c r="M154" s="254" t="s">
        <v>1</v>
      </c>
      <c r="N154" s="255" t="s">
        <v>42</v>
      </c>
      <c r="O154" s="88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9" t="s">
        <v>157</v>
      </c>
      <c r="AT154" s="239" t="s">
        <v>164</v>
      </c>
      <c r="AU154" s="239" t="s">
        <v>85</v>
      </c>
      <c r="AY154" s="14" t="s">
        <v>149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4" t="s">
        <v>83</v>
      </c>
      <c r="BK154" s="240">
        <f>ROUND(I154*H154,1)</f>
        <v>0</v>
      </c>
      <c r="BL154" s="14" t="s">
        <v>157</v>
      </c>
      <c r="BM154" s="239" t="s">
        <v>421</v>
      </c>
    </row>
    <row r="155" s="12" customFormat="1" ht="22.8" customHeight="1">
      <c r="A155" s="12"/>
      <c r="B155" s="210"/>
      <c r="C155" s="211"/>
      <c r="D155" s="212" t="s">
        <v>76</v>
      </c>
      <c r="E155" s="224" t="s">
        <v>216</v>
      </c>
      <c r="F155" s="224" t="s">
        <v>217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SUM(P156:P166)</f>
        <v>0</v>
      </c>
      <c r="Q155" s="218"/>
      <c r="R155" s="219">
        <f>SUM(R156:R166)</f>
        <v>0.39019999999999999</v>
      </c>
      <c r="S155" s="218"/>
      <c r="T155" s="220">
        <f>SUM(T156:T166)</f>
        <v>0.058000000000000003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85</v>
      </c>
      <c r="AT155" s="222" t="s">
        <v>76</v>
      </c>
      <c r="AU155" s="222" t="s">
        <v>83</v>
      </c>
      <c r="AY155" s="221" t="s">
        <v>149</v>
      </c>
      <c r="BK155" s="223">
        <f>SUM(BK156:BK166)</f>
        <v>0</v>
      </c>
    </row>
    <row r="156" s="2" customFormat="1" ht="21.75" customHeight="1">
      <c r="A156" s="35"/>
      <c r="B156" s="36"/>
      <c r="C156" s="246" t="s">
        <v>192</v>
      </c>
      <c r="D156" s="246" t="s">
        <v>164</v>
      </c>
      <c r="E156" s="247" t="s">
        <v>422</v>
      </c>
      <c r="F156" s="248" t="s">
        <v>423</v>
      </c>
      <c r="G156" s="249" t="s">
        <v>155</v>
      </c>
      <c r="H156" s="250">
        <v>58</v>
      </c>
      <c r="I156" s="251"/>
      <c r="J156" s="252">
        <f>ROUND(I156*H156,1)</f>
        <v>0</v>
      </c>
      <c r="K156" s="253"/>
      <c r="L156" s="41"/>
      <c r="M156" s="254" t="s">
        <v>1</v>
      </c>
      <c r="N156" s="255" t="s">
        <v>42</v>
      </c>
      <c r="O156" s="88"/>
      <c r="P156" s="237">
        <f>O156*H156</f>
        <v>0</v>
      </c>
      <c r="Q156" s="237">
        <v>2.0000000000000002E-05</v>
      </c>
      <c r="R156" s="237">
        <f>Q156*H156</f>
        <v>0.00116</v>
      </c>
      <c r="S156" s="237">
        <v>0.001</v>
      </c>
      <c r="T156" s="238">
        <f>S156*H156</f>
        <v>0.058000000000000003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9" t="s">
        <v>157</v>
      </c>
      <c r="AT156" s="239" t="s">
        <v>164</v>
      </c>
      <c r="AU156" s="239" t="s">
        <v>85</v>
      </c>
      <c r="AY156" s="14" t="s">
        <v>149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4" t="s">
        <v>83</v>
      </c>
      <c r="BK156" s="240">
        <f>ROUND(I156*H156,1)</f>
        <v>0</v>
      </c>
      <c r="BL156" s="14" t="s">
        <v>157</v>
      </c>
      <c r="BM156" s="239" t="s">
        <v>424</v>
      </c>
    </row>
    <row r="157" s="2" customFormat="1">
      <c r="A157" s="35"/>
      <c r="B157" s="36"/>
      <c r="C157" s="37"/>
      <c r="D157" s="241" t="s">
        <v>159</v>
      </c>
      <c r="E157" s="37"/>
      <c r="F157" s="242" t="s">
        <v>425</v>
      </c>
      <c r="G157" s="37"/>
      <c r="H157" s="37"/>
      <c r="I157" s="243"/>
      <c r="J157" s="37"/>
      <c r="K157" s="37"/>
      <c r="L157" s="41"/>
      <c r="M157" s="244"/>
      <c r="N157" s="245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159</v>
      </c>
      <c r="AU157" s="14" t="s">
        <v>85</v>
      </c>
    </row>
    <row r="158" s="2" customFormat="1" ht="24.15" customHeight="1">
      <c r="A158" s="35"/>
      <c r="B158" s="36"/>
      <c r="C158" s="246" t="s">
        <v>196</v>
      </c>
      <c r="D158" s="246" t="s">
        <v>164</v>
      </c>
      <c r="E158" s="247" t="s">
        <v>382</v>
      </c>
      <c r="F158" s="248" t="s">
        <v>383</v>
      </c>
      <c r="G158" s="249" t="s">
        <v>155</v>
      </c>
      <c r="H158" s="250">
        <v>240</v>
      </c>
      <c r="I158" s="251"/>
      <c r="J158" s="252">
        <f>ROUND(I158*H158,1)</f>
        <v>0</v>
      </c>
      <c r="K158" s="253"/>
      <c r="L158" s="41"/>
      <c r="M158" s="254" t="s">
        <v>1</v>
      </c>
      <c r="N158" s="255" t="s">
        <v>42</v>
      </c>
      <c r="O158" s="88"/>
      <c r="P158" s="237">
        <f>O158*H158</f>
        <v>0</v>
      </c>
      <c r="Q158" s="237">
        <v>0.00148</v>
      </c>
      <c r="R158" s="237">
        <f>Q158*H158</f>
        <v>0.35520000000000002</v>
      </c>
      <c r="S158" s="237">
        <v>0</v>
      </c>
      <c r="T158" s="23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9" t="s">
        <v>157</v>
      </c>
      <c r="AT158" s="239" t="s">
        <v>164</v>
      </c>
      <c r="AU158" s="239" t="s">
        <v>85</v>
      </c>
      <c r="AY158" s="14" t="s">
        <v>149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4" t="s">
        <v>83</v>
      </c>
      <c r="BK158" s="240">
        <f>ROUND(I158*H158,1)</f>
        <v>0</v>
      </c>
      <c r="BL158" s="14" t="s">
        <v>157</v>
      </c>
      <c r="BM158" s="239" t="s">
        <v>426</v>
      </c>
    </row>
    <row r="159" s="2" customFormat="1">
      <c r="A159" s="35"/>
      <c r="B159" s="36"/>
      <c r="C159" s="37"/>
      <c r="D159" s="241" t="s">
        <v>159</v>
      </c>
      <c r="E159" s="37"/>
      <c r="F159" s="242" t="s">
        <v>376</v>
      </c>
      <c r="G159" s="37"/>
      <c r="H159" s="37"/>
      <c r="I159" s="243"/>
      <c r="J159" s="37"/>
      <c r="K159" s="37"/>
      <c r="L159" s="41"/>
      <c r="M159" s="244"/>
      <c r="N159" s="245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159</v>
      </c>
      <c r="AU159" s="14" t="s">
        <v>85</v>
      </c>
    </row>
    <row r="160" s="2" customFormat="1" ht="24.15" customHeight="1">
      <c r="A160" s="35"/>
      <c r="B160" s="36"/>
      <c r="C160" s="246" t="s">
        <v>200</v>
      </c>
      <c r="D160" s="246" t="s">
        <v>164</v>
      </c>
      <c r="E160" s="247" t="s">
        <v>226</v>
      </c>
      <c r="F160" s="248" t="s">
        <v>227</v>
      </c>
      <c r="G160" s="249" t="s">
        <v>155</v>
      </c>
      <c r="H160" s="250">
        <v>9</v>
      </c>
      <c r="I160" s="251"/>
      <c r="J160" s="252">
        <f>ROUND(I160*H160,1)</f>
        <v>0</v>
      </c>
      <c r="K160" s="253"/>
      <c r="L160" s="41"/>
      <c r="M160" s="254" t="s">
        <v>1</v>
      </c>
      <c r="N160" s="255" t="s">
        <v>42</v>
      </c>
      <c r="O160" s="88"/>
      <c r="P160" s="237">
        <f>O160*H160</f>
        <v>0</v>
      </c>
      <c r="Q160" s="237">
        <v>0.0037599999999999999</v>
      </c>
      <c r="R160" s="237">
        <f>Q160*H160</f>
        <v>0.033840000000000002</v>
      </c>
      <c r="S160" s="237">
        <v>0</v>
      </c>
      <c r="T160" s="23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9" t="s">
        <v>157</v>
      </c>
      <c r="AT160" s="239" t="s">
        <v>164</v>
      </c>
      <c r="AU160" s="239" t="s">
        <v>85</v>
      </c>
      <c r="AY160" s="14" t="s">
        <v>149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4" t="s">
        <v>83</v>
      </c>
      <c r="BK160" s="240">
        <f>ROUND(I160*H160,1)</f>
        <v>0</v>
      </c>
      <c r="BL160" s="14" t="s">
        <v>157</v>
      </c>
      <c r="BM160" s="239" t="s">
        <v>427</v>
      </c>
    </row>
    <row r="161" s="2" customFormat="1">
      <c r="A161" s="35"/>
      <c r="B161" s="36"/>
      <c r="C161" s="37"/>
      <c r="D161" s="241" t="s">
        <v>159</v>
      </c>
      <c r="E161" s="37"/>
      <c r="F161" s="242" t="s">
        <v>376</v>
      </c>
      <c r="G161" s="37"/>
      <c r="H161" s="37"/>
      <c r="I161" s="243"/>
      <c r="J161" s="37"/>
      <c r="K161" s="37"/>
      <c r="L161" s="41"/>
      <c r="M161" s="244"/>
      <c r="N161" s="245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159</v>
      </c>
      <c r="AU161" s="14" t="s">
        <v>85</v>
      </c>
    </row>
    <row r="162" s="2" customFormat="1" ht="33" customHeight="1">
      <c r="A162" s="35"/>
      <c r="B162" s="36"/>
      <c r="C162" s="246" t="s">
        <v>8</v>
      </c>
      <c r="D162" s="246" t="s">
        <v>164</v>
      </c>
      <c r="E162" s="247" t="s">
        <v>428</v>
      </c>
      <c r="F162" s="248" t="s">
        <v>429</v>
      </c>
      <c r="G162" s="249" t="s">
        <v>171</v>
      </c>
      <c r="H162" s="250">
        <v>64</v>
      </c>
      <c r="I162" s="251"/>
      <c r="J162" s="252">
        <f>ROUND(I162*H162,1)</f>
        <v>0</v>
      </c>
      <c r="K162" s="253"/>
      <c r="L162" s="41"/>
      <c r="M162" s="254" t="s">
        <v>1</v>
      </c>
      <c r="N162" s="255" t="s">
        <v>42</v>
      </c>
      <c r="O162" s="88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9" t="s">
        <v>157</v>
      </c>
      <c r="AT162" s="239" t="s">
        <v>164</v>
      </c>
      <c r="AU162" s="239" t="s">
        <v>85</v>
      </c>
      <c r="AY162" s="14" t="s">
        <v>149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4" t="s">
        <v>83</v>
      </c>
      <c r="BK162" s="240">
        <f>ROUND(I162*H162,1)</f>
        <v>0</v>
      </c>
      <c r="BL162" s="14" t="s">
        <v>157</v>
      </c>
      <c r="BM162" s="239" t="s">
        <v>430</v>
      </c>
    </row>
    <row r="163" s="2" customFormat="1">
      <c r="A163" s="35"/>
      <c r="B163" s="36"/>
      <c r="C163" s="37"/>
      <c r="D163" s="241" t="s">
        <v>159</v>
      </c>
      <c r="E163" s="37"/>
      <c r="F163" s="242" t="s">
        <v>376</v>
      </c>
      <c r="G163" s="37"/>
      <c r="H163" s="37"/>
      <c r="I163" s="243"/>
      <c r="J163" s="37"/>
      <c r="K163" s="37"/>
      <c r="L163" s="41"/>
      <c r="M163" s="244"/>
      <c r="N163" s="245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159</v>
      </c>
      <c r="AU163" s="14" t="s">
        <v>85</v>
      </c>
    </row>
    <row r="164" s="2" customFormat="1" ht="21.75" customHeight="1">
      <c r="A164" s="35"/>
      <c r="B164" s="36"/>
      <c r="C164" s="246" t="s">
        <v>208</v>
      </c>
      <c r="D164" s="246" t="s">
        <v>164</v>
      </c>
      <c r="E164" s="247" t="s">
        <v>234</v>
      </c>
      <c r="F164" s="248" t="s">
        <v>235</v>
      </c>
      <c r="G164" s="249" t="s">
        <v>155</v>
      </c>
      <c r="H164" s="250">
        <v>249</v>
      </c>
      <c r="I164" s="251"/>
      <c r="J164" s="252">
        <f>ROUND(I164*H164,1)</f>
        <v>0</v>
      </c>
      <c r="K164" s="253"/>
      <c r="L164" s="41"/>
      <c r="M164" s="254" t="s">
        <v>1</v>
      </c>
      <c r="N164" s="255" t="s">
        <v>42</v>
      </c>
      <c r="O164" s="88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9" t="s">
        <v>157</v>
      </c>
      <c r="AT164" s="239" t="s">
        <v>164</v>
      </c>
      <c r="AU164" s="239" t="s">
        <v>85</v>
      </c>
      <c r="AY164" s="14" t="s">
        <v>149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4" t="s">
        <v>83</v>
      </c>
      <c r="BK164" s="240">
        <f>ROUND(I164*H164,1)</f>
        <v>0</v>
      </c>
      <c r="BL164" s="14" t="s">
        <v>157</v>
      </c>
      <c r="BM164" s="239" t="s">
        <v>431</v>
      </c>
    </row>
    <row r="165" s="2" customFormat="1">
      <c r="A165" s="35"/>
      <c r="B165" s="36"/>
      <c r="C165" s="37"/>
      <c r="D165" s="241" t="s">
        <v>159</v>
      </c>
      <c r="E165" s="37"/>
      <c r="F165" s="242" t="s">
        <v>376</v>
      </c>
      <c r="G165" s="37"/>
      <c r="H165" s="37"/>
      <c r="I165" s="243"/>
      <c r="J165" s="37"/>
      <c r="K165" s="37"/>
      <c r="L165" s="41"/>
      <c r="M165" s="244"/>
      <c r="N165" s="245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159</v>
      </c>
      <c r="AU165" s="14" t="s">
        <v>85</v>
      </c>
    </row>
    <row r="166" s="2" customFormat="1" ht="24.15" customHeight="1">
      <c r="A166" s="35"/>
      <c r="B166" s="36"/>
      <c r="C166" s="246" t="s">
        <v>212</v>
      </c>
      <c r="D166" s="246" t="s">
        <v>164</v>
      </c>
      <c r="E166" s="247" t="s">
        <v>432</v>
      </c>
      <c r="F166" s="248" t="s">
        <v>433</v>
      </c>
      <c r="G166" s="249" t="s">
        <v>184</v>
      </c>
      <c r="H166" s="256"/>
      <c r="I166" s="251"/>
      <c r="J166" s="252">
        <f>ROUND(I166*H166,1)</f>
        <v>0</v>
      </c>
      <c r="K166" s="253"/>
      <c r="L166" s="41"/>
      <c r="M166" s="254" t="s">
        <v>1</v>
      </c>
      <c r="N166" s="255" t="s">
        <v>42</v>
      </c>
      <c r="O166" s="88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9" t="s">
        <v>157</v>
      </c>
      <c r="AT166" s="239" t="s">
        <v>164</v>
      </c>
      <c r="AU166" s="239" t="s">
        <v>85</v>
      </c>
      <c r="AY166" s="14" t="s">
        <v>149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4" t="s">
        <v>83</v>
      </c>
      <c r="BK166" s="240">
        <f>ROUND(I166*H166,1)</f>
        <v>0</v>
      </c>
      <c r="BL166" s="14" t="s">
        <v>157</v>
      </c>
      <c r="BM166" s="239" t="s">
        <v>434</v>
      </c>
    </row>
    <row r="167" s="12" customFormat="1" ht="22.8" customHeight="1">
      <c r="A167" s="12"/>
      <c r="B167" s="210"/>
      <c r="C167" s="211"/>
      <c r="D167" s="212" t="s">
        <v>76</v>
      </c>
      <c r="E167" s="224" t="s">
        <v>241</v>
      </c>
      <c r="F167" s="224" t="s">
        <v>242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SUM(P168:P182)</f>
        <v>0</v>
      </c>
      <c r="Q167" s="218"/>
      <c r="R167" s="219">
        <f>SUM(R168:R182)</f>
        <v>0.0066800000000000002</v>
      </c>
      <c r="S167" s="218"/>
      <c r="T167" s="220">
        <f>SUM(T168:T182)</f>
        <v>0.016199999999999999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85</v>
      </c>
      <c r="AT167" s="222" t="s">
        <v>76</v>
      </c>
      <c r="AU167" s="222" t="s">
        <v>83</v>
      </c>
      <c r="AY167" s="221" t="s">
        <v>149</v>
      </c>
      <c r="BK167" s="223">
        <f>SUM(BK168:BK182)</f>
        <v>0</v>
      </c>
    </row>
    <row r="168" s="2" customFormat="1" ht="24.15" customHeight="1">
      <c r="A168" s="35"/>
      <c r="B168" s="36"/>
      <c r="C168" s="226" t="s">
        <v>218</v>
      </c>
      <c r="D168" s="226" t="s">
        <v>152</v>
      </c>
      <c r="E168" s="227" t="s">
        <v>243</v>
      </c>
      <c r="F168" s="228" t="s">
        <v>435</v>
      </c>
      <c r="G168" s="229" t="s">
        <v>171</v>
      </c>
      <c r="H168" s="230">
        <v>21</v>
      </c>
      <c r="I168" s="231"/>
      <c r="J168" s="232">
        <f>ROUND(I168*H168,1)</f>
        <v>0</v>
      </c>
      <c r="K168" s="233"/>
      <c r="L168" s="234"/>
      <c r="M168" s="235" t="s">
        <v>1</v>
      </c>
      <c r="N168" s="236" t="s">
        <v>42</v>
      </c>
      <c r="O168" s="88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9" t="s">
        <v>156</v>
      </c>
      <c r="AT168" s="239" t="s">
        <v>152</v>
      </c>
      <c r="AU168" s="239" t="s">
        <v>85</v>
      </c>
      <c r="AY168" s="14" t="s">
        <v>149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4" t="s">
        <v>83</v>
      </c>
      <c r="BK168" s="240">
        <f>ROUND(I168*H168,1)</f>
        <v>0</v>
      </c>
      <c r="BL168" s="14" t="s">
        <v>157</v>
      </c>
      <c r="BM168" s="239" t="s">
        <v>436</v>
      </c>
    </row>
    <row r="169" s="2" customFormat="1">
      <c r="A169" s="35"/>
      <c r="B169" s="36"/>
      <c r="C169" s="37"/>
      <c r="D169" s="241" t="s">
        <v>159</v>
      </c>
      <c r="E169" s="37"/>
      <c r="F169" s="242" t="s">
        <v>376</v>
      </c>
      <c r="G169" s="37"/>
      <c r="H169" s="37"/>
      <c r="I169" s="243"/>
      <c r="J169" s="37"/>
      <c r="K169" s="37"/>
      <c r="L169" s="41"/>
      <c r="M169" s="244"/>
      <c r="N169" s="245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159</v>
      </c>
      <c r="AU169" s="14" t="s">
        <v>85</v>
      </c>
    </row>
    <row r="170" s="2" customFormat="1" ht="37.8" customHeight="1">
      <c r="A170" s="35"/>
      <c r="B170" s="36"/>
      <c r="C170" s="226" t="s">
        <v>157</v>
      </c>
      <c r="D170" s="226" t="s">
        <v>152</v>
      </c>
      <c r="E170" s="227" t="s">
        <v>247</v>
      </c>
      <c r="F170" s="228" t="s">
        <v>437</v>
      </c>
      <c r="G170" s="229" t="s">
        <v>171</v>
      </c>
      <c r="H170" s="230">
        <v>21</v>
      </c>
      <c r="I170" s="231"/>
      <c r="J170" s="232">
        <f>ROUND(I170*H170,1)</f>
        <v>0</v>
      </c>
      <c r="K170" s="233"/>
      <c r="L170" s="234"/>
      <c r="M170" s="235" t="s">
        <v>1</v>
      </c>
      <c r="N170" s="236" t="s">
        <v>42</v>
      </c>
      <c r="O170" s="88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9" t="s">
        <v>156</v>
      </c>
      <c r="AT170" s="239" t="s">
        <v>152</v>
      </c>
      <c r="AU170" s="239" t="s">
        <v>85</v>
      </c>
      <c r="AY170" s="14" t="s">
        <v>149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4" t="s">
        <v>83</v>
      </c>
      <c r="BK170" s="240">
        <f>ROUND(I170*H170,1)</f>
        <v>0</v>
      </c>
      <c r="BL170" s="14" t="s">
        <v>157</v>
      </c>
      <c r="BM170" s="239" t="s">
        <v>438</v>
      </c>
    </row>
    <row r="171" s="2" customFormat="1">
      <c r="A171" s="35"/>
      <c r="B171" s="36"/>
      <c r="C171" s="37"/>
      <c r="D171" s="241" t="s">
        <v>159</v>
      </c>
      <c r="E171" s="37"/>
      <c r="F171" s="242" t="s">
        <v>376</v>
      </c>
      <c r="G171" s="37"/>
      <c r="H171" s="37"/>
      <c r="I171" s="243"/>
      <c r="J171" s="37"/>
      <c r="K171" s="37"/>
      <c r="L171" s="41"/>
      <c r="M171" s="244"/>
      <c r="N171" s="245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159</v>
      </c>
      <c r="AU171" s="14" t="s">
        <v>85</v>
      </c>
    </row>
    <row r="172" s="2" customFormat="1" ht="16.5" customHeight="1">
      <c r="A172" s="35"/>
      <c r="B172" s="36"/>
      <c r="C172" s="226" t="s">
        <v>225</v>
      </c>
      <c r="D172" s="226" t="s">
        <v>152</v>
      </c>
      <c r="E172" s="227" t="s">
        <v>251</v>
      </c>
      <c r="F172" s="228" t="s">
        <v>439</v>
      </c>
      <c r="G172" s="229" t="s">
        <v>171</v>
      </c>
      <c r="H172" s="230">
        <v>22</v>
      </c>
      <c r="I172" s="231"/>
      <c r="J172" s="232">
        <f>ROUND(I172*H172,1)</f>
        <v>0</v>
      </c>
      <c r="K172" s="233"/>
      <c r="L172" s="234"/>
      <c r="M172" s="235" t="s">
        <v>1</v>
      </c>
      <c r="N172" s="236" t="s">
        <v>42</v>
      </c>
      <c r="O172" s="88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9" t="s">
        <v>156</v>
      </c>
      <c r="AT172" s="239" t="s">
        <v>152</v>
      </c>
      <c r="AU172" s="239" t="s">
        <v>85</v>
      </c>
      <c r="AY172" s="14" t="s">
        <v>149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4" t="s">
        <v>83</v>
      </c>
      <c r="BK172" s="240">
        <f>ROUND(I172*H172,1)</f>
        <v>0</v>
      </c>
      <c r="BL172" s="14" t="s">
        <v>157</v>
      </c>
      <c r="BM172" s="239" t="s">
        <v>440</v>
      </c>
    </row>
    <row r="173" s="2" customFormat="1">
      <c r="A173" s="35"/>
      <c r="B173" s="36"/>
      <c r="C173" s="37"/>
      <c r="D173" s="241" t="s">
        <v>159</v>
      </c>
      <c r="E173" s="37"/>
      <c r="F173" s="242" t="s">
        <v>376</v>
      </c>
      <c r="G173" s="37"/>
      <c r="H173" s="37"/>
      <c r="I173" s="243"/>
      <c r="J173" s="37"/>
      <c r="K173" s="37"/>
      <c r="L173" s="41"/>
      <c r="M173" s="244"/>
      <c r="N173" s="245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159</v>
      </c>
      <c r="AU173" s="14" t="s">
        <v>85</v>
      </c>
    </row>
    <row r="174" s="2" customFormat="1" ht="24.15" customHeight="1">
      <c r="A174" s="35"/>
      <c r="B174" s="36"/>
      <c r="C174" s="226" t="s">
        <v>229</v>
      </c>
      <c r="D174" s="226" t="s">
        <v>152</v>
      </c>
      <c r="E174" s="227" t="s">
        <v>255</v>
      </c>
      <c r="F174" s="228" t="s">
        <v>441</v>
      </c>
      <c r="G174" s="229" t="s">
        <v>171</v>
      </c>
      <c r="H174" s="230">
        <v>1</v>
      </c>
      <c r="I174" s="231"/>
      <c r="J174" s="232">
        <f>ROUND(I174*H174,1)</f>
        <v>0</v>
      </c>
      <c r="K174" s="233"/>
      <c r="L174" s="234"/>
      <c r="M174" s="235" t="s">
        <v>1</v>
      </c>
      <c r="N174" s="236" t="s">
        <v>42</v>
      </c>
      <c r="O174" s="88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9" t="s">
        <v>156</v>
      </c>
      <c r="AT174" s="239" t="s">
        <v>152</v>
      </c>
      <c r="AU174" s="239" t="s">
        <v>85</v>
      </c>
      <c r="AY174" s="14" t="s">
        <v>149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4" t="s">
        <v>83</v>
      </c>
      <c r="BK174" s="240">
        <f>ROUND(I174*H174,1)</f>
        <v>0</v>
      </c>
      <c r="BL174" s="14" t="s">
        <v>157</v>
      </c>
      <c r="BM174" s="239" t="s">
        <v>442</v>
      </c>
    </row>
    <row r="175" s="2" customFormat="1">
      <c r="A175" s="35"/>
      <c r="B175" s="36"/>
      <c r="C175" s="37"/>
      <c r="D175" s="241" t="s">
        <v>159</v>
      </c>
      <c r="E175" s="37"/>
      <c r="F175" s="242" t="s">
        <v>376</v>
      </c>
      <c r="G175" s="37"/>
      <c r="H175" s="37"/>
      <c r="I175" s="243"/>
      <c r="J175" s="37"/>
      <c r="K175" s="37"/>
      <c r="L175" s="41"/>
      <c r="M175" s="244"/>
      <c r="N175" s="245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159</v>
      </c>
      <c r="AU175" s="14" t="s">
        <v>85</v>
      </c>
    </row>
    <row r="176" s="2" customFormat="1" ht="24.15" customHeight="1">
      <c r="A176" s="35"/>
      <c r="B176" s="36"/>
      <c r="C176" s="246" t="s">
        <v>233</v>
      </c>
      <c r="D176" s="246" t="s">
        <v>164</v>
      </c>
      <c r="E176" s="247" t="s">
        <v>443</v>
      </c>
      <c r="F176" s="248" t="s">
        <v>444</v>
      </c>
      <c r="G176" s="249" t="s">
        <v>171</v>
      </c>
      <c r="H176" s="250">
        <v>36</v>
      </c>
      <c r="I176" s="251"/>
      <c r="J176" s="252">
        <f>ROUND(I176*H176,1)</f>
        <v>0</v>
      </c>
      <c r="K176" s="253"/>
      <c r="L176" s="41"/>
      <c r="M176" s="254" t="s">
        <v>1</v>
      </c>
      <c r="N176" s="255" t="s">
        <v>42</v>
      </c>
      <c r="O176" s="88"/>
      <c r="P176" s="237">
        <f>O176*H176</f>
        <v>0</v>
      </c>
      <c r="Q176" s="237">
        <v>9.0000000000000006E-05</v>
      </c>
      <c r="R176" s="237">
        <f>Q176*H176</f>
        <v>0.0032400000000000003</v>
      </c>
      <c r="S176" s="237">
        <v>0.00044999999999999999</v>
      </c>
      <c r="T176" s="238">
        <f>S176*H176</f>
        <v>0.016199999999999999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9" t="s">
        <v>157</v>
      </c>
      <c r="AT176" s="239" t="s">
        <v>164</v>
      </c>
      <c r="AU176" s="239" t="s">
        <v>85</v>
      </c>
      <c r="AY176" s="14" t="s">
        <v>149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4" t="s">
        <v>83</v>
      </c>
      <c r="BK176" s="240">
        <f>ROUND(I176*H176,1)</f>
        <v>0</v>
      </c>
      <c r="BL176" s="14" t="s">
        <v>157</v>
      </c>
      <c r="BM176" s="239" t="s">
        <v>445</v>
      </c>
    </row>
    <row r="177" s="2" customFormat="1">
      <c r="A177" s="35"/>
      <c r="B177" s="36"/>
      <c r="C177" s="37"/>
      <c r="D177" s="241" t="s">
        <v>159</v>
      </c>
      <c r="E177" s="37"/>
      <c r="F177" s="242" t="s">
        <v>446</v>
      </c>
      <c r="G177" s="37"/>
      <c r="H177" s="37"/>
      <c r="I177" s="243"/>
      <c r="J177" s="37"/>
      <c r="K177" s="37"/>
      <c r="L177" s="41"/>
      <c r="M177" s="244"/>
      <c r="N177" s="245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159</v>
      </c>
      <c r="AU177" s="14" t="s">
        <v>85</v>
      </c>
    </row>
    <row r="178" s="2" customFormat="1" ht="16.5" customHeight="1">
      <c r="A178" s="35"/>
      <c r="B178" s="36"/>
      <c r="C178" s="246" t="s">
        <v>237</v>
      </c>
      <c r="D178" s="246" t="s">
        <v>164</v>
      </c>
      <c r="E178" s="247" t="s">
        <v>283</v>
      </c>
      <c r="F178" s="248" t="s">
        <v>284</v>
      </c>
      <c r="G178" s="249" t="s">
        <v>171</v>
      </c>
      <c r="H178" s="250">
        <v>43</v>
      </c>
      <c r="I178" s="251"/>
      <c r="J178" s="252">
        <f>ROUND(I178*H178,1)</f>
        <v>0</v>
      </c>
      <c r="K178" s="253"/>
      <c r="L178" s="41"/>
      <c r="M178" s="254" t="s">
        <v>1</v>
      </c>
      <c r="N178" s="255" t="s">
        <v>42</v>
      </c>
      <c r="O178" s="88"/>
      <c r="P178" s="237">
        <f>O178*H178</f>
        <v>0</v>
      </c>
      <c r="Q178" s="237">
        <v>8.0000000000000007E-05</v>
      </c>
      <c r="R178" s="237">
        <f>Q178*H178</f>
        <v>0.0034400000000000003</v>
      </c>
      <c r="S178" s="237">
        <v>0</v>
      </c>
      <c r="T178" s="23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9" t="s">
        <v>157</v>
      </c>
      <c r="AT178" s="239" t="s">
        <v>164</v>
      </c>
      <c r="AU178" s="239" t="s">
        <v>85</v>
      </c>
      <c r="AY178" s="14" t="s">
        <v>149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4" t="s">
        <v>83</v>
      </c>
      <c r="BK178" s="240">
        <f>ROUND(I178*H178,1)</f>
        <v>0</v>
      </c>
      <c r="BL178" s="14" t="s">
        <v>157</v>
      </c>
      <c r="BM178" s="239" t="s">
        <v>447</v>
      </c>
    </row>
    <row r="179" s="2" customFormat="1">
      <c r="A179" s="35"/>
      <c r="B179" s="36"/>
      <c r="C179" s="37"/>
      <c r="D179" s="241" t="s">
        <v>159</v>
      </c>
      <c r="E179" s="37"/>
      <c r="F179" s="242" t="s">
        <v>376</v>
      </c>
      <c r="G179" s="37"/>
      <c r="H179" s="37"/>
      <c r="I179" s="243"/>
      <c r="J179" s="37"/>
      <c r="K179" s="37"/>
      <c r="L179" s="41"/>
      <c r="M179" s="244"/>
      <c r="N179" s="245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159</v>
      </c>
      <c r="AU179" s="14" t="s">
        <v>85</v>
      </c>
    </row>
    <row r="180" s="2" customFormat="1" ht="21.75" customHeight="1">
      <c r="A180" s="35"/>
      <c r="B180" s="36"/>
      <c r="C180" s="246" t="s">
        <v>7</v>
      </c>
      <c r="D180" s="246" t="s">
        <v>164</v>
      </c>
      <c r="E180" s="247" t="s">
        <v>448</v>
      </c>
      <c r="F180" s="248" t="s">
        <v>449</v>
      </c>
      <c r="G180" s="249" t="s">
        <v>171</v>
      </c>
      <c r="H180" s="250">
        <v>22</v>
      </c>
      <c r="I180" s="251"/>
      <c r="J180" s="252">
        <f>ROUND(I180*H180,1)</f>
        <v>0</v>
      </c>
      <c r="K180" s="253"/>
      <c r="L180" s="41"/>
      <c r="M180" s="254" t="s">
        <v>1</v>
      </c>
      <c r="N180" s="255" t="s">
        <v>42</v>
      </c>
      <c r="O180" s="88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9" t="s">
        <v>157</v>
      </c>
      <c r="AT180" s="239" t="s">
        <v>164</v>
      </c>
      <c r="AU180" s="239" t="s">
        <v>85</v>
      </c>
      <c r="AY180" s="14" t="s">
        <v>149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4" t="s">
        <v>83</v>
      </c>
      <c r="BK180" s="240">
        <f>ROUND(I180*H180,1)</f>
        <v>0</v>
      </c>
      <c r="BL180" s="14" t="s">
        <v>157</v>
      </c>
      <c r="BM180" s="239" t="s">
        <v>450</v>
      </c>
    </row>
    <row r="181" s="2" customFormat="1">
      <c r="A181" s="35"/>
      <c r="B181" s="36"/>
      <c r="C181" s="37"/>
      <c r="D181" s="241" t="s">
        <v>159</v>
      </c>
      <c r="E181" s="37"/>
      <c r="F181" s="242" t="s">
        <v>376</v>
      </c>
      <c r="G181" s="37"/>
      <c r="H181" s="37"/>
      <c r="I181" s="243"/>
      <c r="J181" s="37"/>
      <c r="K181" s="37"/>
      <c r="L181" s="41"/>
      <c r="M181" s="244"/>
      <c r="N181" s="245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159</v>
      </c>
      <c r="AU181" s="14" t="s">
        <v>85</v>
      </c>
    </row>
    <row r="182" s="2" customFormat="1" ht="24.15" customHeight="1">
      <c r="A182" s="35"/>
      <c r="B182" s="36"/>
      <c r="C182" s="246" t="s">
        <v>246</v>
      </c>
      <c r="D182" s="246" t="s">
        <v>164</v>
      </c>
      <c r="E182" s="247" t="s">
        <v>451</v>
      </c>
      <c r="F182" s="248" t="s">
        <v>452</v>
      </c>
      <c r="G182" s="249" t="s">
        <v>184</v>
      </c>
      <c r="H182" s="256"/>
      <c r="I182" s="251"/>
      <c r="J182" s="252">
        <f>ROUND(I182*H182,1)</f>
        <v>0</v>
      </c>
      <c r="K182" s="253"/>
      <c r="L182" s="41"/>
      <c r="M182" s="254" t="s">
        <v>1</v>
      </c>
      <c r="N182" s="255" t="s">
        <v>42</v>
      </c>
      <c r="O182" s="88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9" t="s">
        <v>157</v>
      </c>
      <c r="AT182" s="239" t="s">
        <v>164</v>
      </c>
      <c r="AU182" s="239" t="s">
        <v>85</v>
      </c>
      <c r="AY182" s="14" t="s">
        <v>149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4" t="s">
        <v>83</v>
      </c>
      <c r="BK182" s="240">
        <f>ROUND(I182*H182,1)</f>
        <v>0</v>
      </c>
      <c r="BL182" s="14" t="s">
        <v>157</v>
      </c>
      <c r="BM182" s="239" t="s">
        <v>453</v>
      </c>
    </row>
    <row r="183" s="12" customFormat="1" ht="22.8" customHeight="1">
      <c r="A183" s="12"/>
      <c r="B183" s="210"/>
      <c r="C183" s="211"/>
      <c r="D183" s="212" t="s">
        <v>76</v>
      </c>
      <c r="E183" s="224" t="s">
        <v>454</v>
      </c>
      <c r="F183" s="224" t="s">
        <v>455</v>
      </c>
      <c r="G183" s="211"/>
      <c r="H183" s="211"/>
      <c r="I183" s="214"/>
      <c r="J183" s="225">
        <f>BK183</f>
        <v>0</v>
      </c>
      <c r="K183" s="211"/>
      <c r="L183" s="216"/>
      <c r="M183" s="217"/>
      <c r="N183" s="218"/>
      <c r="O183" s="218"/>
      <c r="P183" s="219">
        <f>SUM(P184:P227)</f>
        <v>0</v>
      </c>
      <c r="Q183" s="218"/>
      <c r="R183" s="219">
        <f>SUM(R184:R227)</f>
        <v>0</v>
      </c>
      <c r="S183" s="218"/>
      <c r="T183" s="220">
        <f>SUM(T184:T227)</f>
        <v>1.6373210000000003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1" t="s">
        <v>85</v>
      </c>
      <c r="AT183" s="222" t="s">
        <v>76</v>
      </c>
      <c r="AU183" s="222" t="s">
        <v>83</v>
      </c>
      <c r="AY183" s="221" t="s">
        <v>149</v>
      </c>
      <c r="BK183" s="223">
        <f>SUM(BK184:BK227)</f>
        <v>0</v>
      </c>
    </row>
    <row r="184" s="2" customFormat="1" ht="44.25" customHeight="1">
      <c r="A184" s="35"/>
      <c r="B184" s="36"/>
      <c r="C184" s="226" t="s">
        <v>250</v>
      </c>
      <c r="D184" s="226" t="s">
        <v>152</v>
      </c>
      <c r="E184" s="227" t="s">
        <v>456</v>
      </c>
      <c r="F184" s="228" t="s">
        <v>457</v>
      </c>
      <c r="G184" s="229" t="s">
        <v>171</v>
      </c>
      <c r="H184" s="230">
        <v>1</v>
      </c>
      <c r="I184" s="231"/>
      <c r="J184" s="232">
        <f>ROUND(I184*H184,1)</f>
        <v>0</v>
      </c>
      <c r="K184" s="233"/>
      <c r="L184" s="234"/>
      <c r="M184" s="235" t="s">
        <v>1</v>
      </c>
      <c r="N184" s="236" t="s">
        <v>42</v>
      </c>
      <c r="O184" s="88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9" t="s">
        <v>156</v>
      </c>
      <c r="AT184" s="239" t="s">
        <v>152</v>
      </c>
      <c r="AU184" s="239" t="s">
        <v>85</v>
      </c>
      <c r="AY184" s="14" t="s">
        <v>149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4" t="s">
        <v>83</v>
      </c>
      <c r="BK184" s="240">
        <f>ROUND(I184*H184,1)</f>
        <v>0</v>
      </c>
      <c r="BL184" s="14" t="s">
        <v>157</v>
      </c>
      <c r="BM184" s="239" t="s">
        <v>458</v>
      </c>
    </row>
    <row r="185" s="2" customFormat="1">
      <c r="A185" s="35"/>
      <c r="B185" s="36"/>
      <c r="C185" s="37"/>
      <c r="D185" s="241" t="s">
        <v>159</v>
      </c>
      <c r="E185" s="37"/>
      <c r="F185" s="242" t="s">
        <v>376</v>
      </c>
      <c r="G185" s="37"/>
      <c r="H185" s="37"/>
      <c r="I185" s="243"/>
      <c r="J185" s="37"/>
      <c r="K185" s="37"/>
      <c r="L185" s="41"/>
      <c r="M185" s="244"/>
      <c r="N185" s="245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159</v>
      </c>
      <c r="AU185" s="14" t="s">
        <v>85</v>
      </c>
    </row>
    <row r="186" s="2" customFormat="1" ht="24.15" customHeight="1">
      <c r="A186" s="35"/>
      <c r="B186" s="36"/>
      <c r="C186" s="226" t="s">
        <v>254</v>
      </c>
      <c r="D186" s="226" t="s">
        <v>152</v>
      </c>
      <c r="E186" s="227" t="s">
        <v>459</v>
      </c>
      <c r="F186" s="228" t="s">
        <v>460</v>
      </c>
      <c r="G186" s="229" t="s">
        <v>171</v>
      </c>
      <c r="H186" s="230">
        <v>3</v>
      </c>
      <c r="I186" s="231"/>
      <c r="J186" s="232">
        <f>ROUND(I186*H186,1)</f>
        <v>0</v>
      </c>
      <c r="K186" s="233"/>
      <c r="L186" s="234"/>
      <c r="M186" s="235" t="s">
        <v>1</v>
      </c>
      <c r="N186" s="236" t="s">
        <v>42</v>
      </c>
      <c r="O186" s="88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9" t="s">
        <v>156</v>
      </c>
      <c r="AT186" s="239" t="s">
        <v>152</v>
      </c>
      <c r="AU186" s="239" t="s">
        <v>85</v>
      </c>
      <c r="AY186" s="14" t="s">
        <v>149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4" t="s">
        <v>83</v>
      </c>
      <c r="BK186" s="240">
        <f>ROUND(I186*H186,1)</f>
        <v>0</v>
      </c>
      <c r="BL186" s="14" t="s">
        <v>157</v>
      </c>
      <c r="BM186" s="239" t="s">
        <v>461</v>
      </c>
    </row>
    <row r="187" s="2" customFormat="1">
      <c r="A187" s="35"/>
      <c r="B187" s="36"/>
      <c r="C187" s="37"/>
      <c r="D187" s="241" t="s">
        <v>159</v>
      </c>
      <c r="E187" s="37"/>
      <c r="F187" s="242" t="s">
        <v>376</v>
      </c>
      <c r="G187" s="37"/>
      <c r="H187" s="37"/>
      <c r="I187" s="243"/>
      <c r="J187" s="37"/>
      <c r="K187" s="37"/>
      <c r="L187" s="41"/>
      <c r="M187" s="244"/>
      <c r="N187" s="245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159</v>
      </c>
      <c r="AU187" s="14" t="s">
        <v>85</v>
      </c>
    </row>
    <row r="188" s="2" customFormat="1" ht="24.15" customHeight="1">
      <c r="A188" s="35"/>
      <c r="B188" s="36"/>
      <c r="C188" s="226" t="s">
        <v>258</v>
      </c>
      <c r="D188" s="226" t="s">
        <v>152</v>
      </c>
      <c r="E188" s="227" t="s">
        <v>462</v>
      </c>
      <c r="F188" s="228" t="s">
        <v>463</v>
      </c>
      <c r="G188" s="229" t="s">
        <v>171</v>
      </c>
      <c r="H188" s="230">
        <v>7</v>
      </c>
      <c r="I188" s="231"/>
      <c r="J188" s="232">
        <f>ROUND(I188*H188,1)</f>
        <v>0</v>
      </c>
      <c r="K188" s="233"/>
      <c r="L188" s="234"/>
      <c r="M188" s="235" t="s">
        <v>1</v>
      </c>
      <c r="N188" s="236" t="s">
        <v>42</v>
      </c>
      <c r="O188" s="88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9" t="s">
        <v>156</v>
      </c>
      <c r="AT188" s="239" t="s">
        <v>152</v>
      </c>
      <c r="AU188" s="239" t="s">
        <v>85</v>
      </c>
      <c r="AY188" s="14" t="s">
        <v>149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4" t="s">
        <v>83</v>
      </c>
      <c r="BK188" s="240">
        <f>ROUND(I188*H188,1)</f>
        <v>0</v>
      </c>
      <c r="BL188" s="14" t="s">
        <v>157</v>
      </c>
      <c r="BM188" s="239" t="s">
        <v>464</v>
      </c>
    </row>
    <row r="189" s="2" customFormat="1">
      <c r="A189" s="35"/>
      <c r="B189" s="36"/>
      <c r="C189" s="37"/>
      <c r="D189" s="241" t="s">
        <v>159</v>
      </c>
      <c r="E189" s="37"/>
      <c r="F189" s="242" t="s">
        <v>376</v>
      </c>
      <c r="G189" s="37"/>
      <c r="H189" s="37"/>
      <c r="I189" s="243"/>
      <c r="J189" s="37"/>
      <c r="K189" s="37"/>
      <c r="L189" s="41"/>
      <c r="M189" s="244"/>
      <c r="N189" s="245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159</v>
      </c>
      <c r="AU189" s="14" t="s">
        <v>85</v>
      </c>
    </row>
    <row r="190" s="2" customFormat="1" ht="24.15" customHeight="1">
      <c r="A190" s="35"/>
      <c r="B190" s="36"/>
      <c r="C190" s="226" t="s">
        <v>262</v>
      </c>
      <c r="D190" s="226" t="s">
        <v>152</v>
      </c>
      <c r="E190" s="227" t="s">
        <v>465</v>
      </c>
      <c r="F190" s="228" t="s">
        <v>466</v>
      </c>
      <c r="G190" s="229" t="s">
        <v>171</v>
      </c>
      <c r="H190" s="230">
        <v>1</v>
      </c>
      <c r="I190" s="231"/>
      <c r="J190" s="232">
        <f>ROUND(I190*H190,1)</f>
        <v>0</v>
      </c>
      <c r="K190" s="233"/>
      <c r="L190" s="234"/>
      <c r="M190" s="235" t="s">
        <v>1</v>
      </c>
      <c r="N190" s="236" t="s">
        <v>42</v>
      </c>
      <c r="O190" s="88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9" t="s">
        <v>156</v>
      </c>
      <c r="AT190" s="239" t="s">
        <v>152</v>
      </c>
      <c r="AU190" s="239" t="s">
        <v>85</v>
      </c>
      <c r="AY190" s="14" t="s">
        <v>149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4" t="s">
        <v>83</v>
      </c>
      <c r="BK190" s="240">
        <f>ROUND(I190*H190,1)</f>
        <v>0</v>
      </c>
      <c r="BL190" s="14" t="s">
        <v>157</v>
      </c>
      <c r="BM190" s="239" t="s">
        <v>467</v>
      </c>
    </row>
    <row r="191" s="2" customFormat="1">
      <c r="A191" s="35"/>
      <c r="B191" s="36"/>
      <c r="C191" s="37"/>
      <c r="D191" s="241" t="s">
        <v>159</v>
      </c>
      <c r="E191" s="37"/>
      <c r="F191" s="242" t="s">
        <v>376</v>
      </c>
      <c r="G191" s="37"/>
      <c r="H191" s="37"/>
      <c r="I191" s="243"/>
      <c r="J191" s="37"/>
      <c r="K191" s="37"/>
      <c r="L191" s="41"/>
      <c r="M191" s="244"/>
      <c r="N191" s="245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159</v>
      </c>
      <c r="AU191" s="14" t="s">
        <v>85</v>
      </c>
    </row>
    <row r="192" s="2" customFormat="1" ht="24.15" customHeight="1">
      <c r="A192" s="35"/>
      <c r="B192" s="36"/>
      <c r="C192" s="226" t="s">
        <v>266</v>
      </c>
      <c r="D192" s="226" t="s">
        <v>152</v>
      </c>
      <c r="E192" s="227" t="s">
        <v>468</v>
      </c>
      <c r="F192" s="228" t="s">
        <v>469</v>
      </c>
      <c r="G192" s="229" t="s">
        <v>171</v>
      </c>
      <c r="H192" s="230">
        <v>1</v>
      </c>
      <c r="I192" s="231"/>
      <c r="J192" s="232">
        <f>ROUND(I192*H192,1)</f>
        <v>0</v>
      </c>
      <c r="K192" s="233"/>
      <c r="L192" s="234"/>
      <c r="M192" s="235" t="s">
        <v>1</v>
      </c>
      <c r="N192" s="236" t="s">
        <v>42</v>
      </c>
      <c r="O192" s="88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9" t="s">
        <v>156</v>
      </c>
      <c r="AT192" s="239" t="s">
        <v>152</v>
      </c>
      <c r="AU192" s="239" t="s">
        <v>85</v>
      </c>
      <c r="AY192" s="14" t="s">
        <v>149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4" t="s">
        <v>83</v>
      </c>
      <c r="BK192" s="240">
        <f>ROUND(I192*H192,1)</f>
        <v>0</v>
      </c>
      <c r="BL192" s="14" t="s">
        <v>157</v>
      </c>
      <c r="BM192" s="239" t="s">
        <v>470</v>
      </c>
    </row>
    <row r="193" s="2" customFormat="1">
      <c r="A193" s="35"/>
      <c r="B193" s="36"/>
      <c r="C193" s="37"/>
      <c r="D193" s="241" t="s">
        <v>159</v>
      </c>
      <c r="E193" s="37"/>
      <c r="F193" s="242" t="s">
        <v>376</v>
      </c>
      <c r="G193" s="37"/>
      <c r="H193" s="37"/>
      <c r="I193" s="243"/>
      <c r="J193" s="37"/>
      <c r="K193" s="37"/>
      <c r="L193" s="41"/>
      <c r="M193" s="244"/>
      <c r="N193" s="245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159</v>
      </c>
      <c r="AU193" s="14" t="s">
        <v>85</v>
      </c>
    </row>
    <row r="194" s="2" customFormat="1" ht="24.15" customHeight="1">
      <c r="A194" s="35"/>
      <c r="B194" s="36"/>
      <c r="C194" s="226" t="s">
        <v>270</v>
      </c>
      <c r="D194" s="226" t="s">
        <v>152</v>
      </c>
      <c r="E194" s="227" t="s">
        <v>471</v>
      </c>
      <c r="F194" s="228" t="s">
        <v>472</v>
      </c>
      <c r="G194" s="229" t="s">
        <v>171</v>
      </c>
      <c r="H194" s="230">
        <v>1</v>
      </c>
      <c r="I194" s="231"/>
      <c r="J194" s="232">
        <f>ROUND(I194*H194,1)</f>
        <v>0</v>
      </c>
      <c r="K194" s="233"/>
      <c r="L194" s="234"/>
      <c r="M194" s="235" t="s">
        <v>1</v>
      </c>
      <c r="N194" s="236" t="s">
        <v>42</v>
      </c>
      <c r="O194" s="88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9" t="s">
        <v>156</v>
      </c>
      <c r="AT194" s="239" t="s">
        <v>152</v>
      </c>
      <c r="AU194" s="239" t="s">
        <v>85</v>
      </c>
      <c r="AY194" s="14" t="s">
        <v>149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4" t="s">
        <v>83</v>
      </c>
      <c r="BK194" s="240">
        <f>ROUND(I194*H194,1)</f>
        <v>0</v>
      </c>
      <c r="BL194" s="14" t="s">
        <v>157</v>
      </c>
      <c r="BM194" s="239" t="s">
        <v>473</v>
      </c>
    </row>
    <row r="195" s="2" customFormat="1">
      <c r="A195" s="35"/>
      <c r="B195" s="36"/>
      <c r="C195" s="37"/>
      <c r="D195" s="241" t="s">
        <v>159</v>
      </c>
      <c r="E195" s="37"/>
      <c r="F195" s="242" t="s">
        <v>376</v>
      </c>
      <c r="G195" s="37"/>
      <c r="H195" s="37"/>
      <c r="I195" s="243"/>
      <c r="J195" s="37"/>
      <c r="K195" s="37"/>
      <c r="L195" s="41"/>
      <c r="M195" s="244"/>
      <c r="N195" s="245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159</v>
      </c>
      <c r="AU195" s="14" t="s">
        <v>85</v>
      </c>
    </row>
    <row r="196" s="2" customFormat="1" ht="37.8" customHeight="1">
      <c r="A196" s="35"/>
      <c r="B196" s="36"/>
      <c r="C196" s="226" t="s">
        <v>274</v>
      </c>
      <c r="D196" s="226" t="s">
        <v>152</v>
      </c>
      <c r="E196" s="227" t="s">
        <v>474</v>
      </c>
      <c r="F196" s="228" t="s">
        <v>475</v>
      </c>
      <c r="G196" s="229" t="s">
        <v>171</v>
      </c>
      <c r="H196" s="230">
        <v>2</v>
      </c>
      <c r="I196" s="231"/>
      <c r="J196" s="232">
        <f>ROUND(I196*H196,1)</f>
        <v>0</v>
      </c>
      <c r="K196" s="233"/>
      <c r="L196" s="234"/>
      <c r="M196" s="235" t="s">
        <v>1</v>
      </c>
      <c r="N196" s="236" t="s">
        <v>42</v>
      </c>
      <c r="O196" s="88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9" t="s">
        <v>156</v>
      </c>
      <c r="AT196" s="239" t="s">
        <v>152</v>
      </c>
      <c r="AU196" s="239" t="s">
        <v>85</v>
      </c>
      <c r="AY196" s="14" t="s">
        <v>149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4" t="s">
        <v>83</v>
      </c>
      <c r="BK196" s="240">
        <f>ROUND(I196*H196,1)</f>
        <v>0</v>
      </c>
      <c r="BL196" s="14" t="s">
        <v>157</v>
      </c>
      <c r="BM196" s="239" t="s">
        <v>476</v>
      </c>
    </row>
    <row r="197" s="2" customFormat="1">
      <c r="A197" s="35"/>
      <c r="B197" s="36"/>
      <c r="C197" s="37"/>
      <c r="D197" s="241" t="s">
        <v>159</v>
      </c>
      <c r="E197" s="37"/>
      <c r="F197" s="242" t="s">
        <v>376</v>
      </c>
      <c r="G197" s="37"/>
      <c r="H197" s="37"/>
      <c r="I197" s="243"/>
      <c r="J197" s="37"/>
      <c r="K197" s="37"/>
      <c r="L197" s="41"/>
      <c r="M197" s="244"/>
      <c r="N197" s="245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159</v>
      </c>
      <c r="AU197" s="14" t="s">
        <v>85</v>
      </c>
    </row>
    <row r="198" s="2" customFormat="1" ht="33" customHeight="1">
      <c r="A198" s="35"/>
      <c r="B198" s="36"/>
      <c r="C198" s="226" t="s">
        <v>278</v>
      </c>
      <c r="D198" s="226" t="s">
        <v>152</v>
      </c>
      <c r="E198" s="227" t="s">
        <v>477</v>
      </c>
      <c r="F198" s="228" t="s">
        <v>478</v>
      </c>
      <c r="G198" s="229" t="s">
        <v>171</v>
      </c>
      <c r="H198" s="230">
        <v>3</v>
      </c>
      <c r="I198" s="231"/>
      <c r="J198" s="232">
        <f>ROUND(I198*H198,1)</f>
        <v>0</v>
      </c>
      <c r="K198" s="233"/>
      <c r="L198" s="234"/>
      <c r="M198" s="235" t="s">
        <v>1</v>
      </c>
      <c r="N198" s="236" t="s">
        <v>42</v>
      </c>
      <c r="O198" s="88"/>
      <c r="P198" s="237">
        <f>O198*H198</f>
        <v>0</v>
      </c>
      <c r="Q198" s="237">
        <v>0</v>
      </c>
      <c r="R198" s="237">
        <f>Q198*H198</f>
        <v>0</v>
      </c>
      <c r="S198" s="237">
        <v>0</v>
      </c>
      <c r="T198" s="23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9" t="s">
        <v>156</v>
      </c>
      <c r="AT198" s="239" t="s">
        <v>152</v>
      </c>
      <c r="AU198" s="239" t="s">
        <v>85</v>
      </c>
      <c r="AY198" s="14" t="s">
        <v>149</v>
      </c>
      <c r="BE198" s="240">
        <f>IF(N198="základní",J198,0)</f>
        <v>0</v>
      </c>
      <c r="BF198" s="240">
        <f>IF(N198="snížená",J198,0)</f>
        <v>0</v>
      </c>
      <c r="BG198" s="240">
        <f>IF(N198="zákl. přenesená",J198,0)</f>
        <v>0</v>
      </c>
      <c r="BH198" s="240">
        <f>IF(N198="sníž. přenesená",J198,0)</f>
        <v>0</v>
      </c>
      <c r="BI198" s="240">
        <f>IF(N198="nulová",J198,0)</f>
        <v>0</v>
      </c>
      <c r="BJ198" s="14" t="s">
        <v>83</v>
      </c>
      <c r="BK198" s="240">
        <f>ROUND(I198*H198,1)</f>
        <v>0</v>
      </c>
      <c r="BL198" s="14" t="s">
        <v>157</v>
      </c>
      <c r="BM198" s="239" t="s">
        <v>479</v>
      </c>
    </row>
    <row r="199" s="2" customFormat="1">
      <c r="A199" s="35"/>
      <c r="B199" s="36"/>
      <c r="C199" s="37"/>
      <c r="D199" s="241" t="s">
        <v>159</v>
      </c>
      <c r="E199" s="37"/>
      <c r="F199" s="242" t="s">
        <v>376</v>
      </c>
      <c r="G199" s="37"/>
      <c r="H199" s="37"/>
      <c r="I199" s="243"/>
      <c r="J199" s="37"/>
      <c r="K199" s="37"/>
      <c r="L199" s="41"/>
      <c r="M199" s="244"/>
      <c r="N199" s="245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159</v>
      </c>
      <c r="AU199" s="14" t="s">
        <v>85</v>
      </c>
    </row>
    <row r="200" s="2" customFormat="1" ht="33" customHeight="1">
      <c r="A200" s="35"/>
      <c r="B200" s="36"/>
      <c r="C200" s="226" t="s">
        <v>282</v>
      </c>
      <c r="D200" s="226" t="s">
        <v>152</v>
      </c>
      <c r="E200" s="227" t="s">
        <v>480</v>
      </c>
      <c r="F200" s="228" t="s">
        <v>481</v>
      </c>
      <c r="G200" s="229" t="s">
        <v>171</v>
      </c>
      <c r="H200" s="230">
        <v>1</v>
      </c>
      <c r="I200" s="231"/>
      <c r="J200" s="232">
        <f>ROUND(I200*H200,1)</f>
        <v>0</v>
      </c>
      <c r="K200" s="233"/>
      <c r="L200" s="234"/>
      <c r="M200" s="235" t="s">
        <v>1</v>
      </c>
      <c r="N200" s="236" t="s">
        <v>42</v>
      </c>
      <c r="O200" s="88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9" t="s">
        <v>156</v>
      </c>
      <c r="AT200" s="239" t="s">
        <v>152</v>
      </c>
      <c r="AU200" s="239" t="s">
        <v>85</v>
      </c>
      <c r="AY200" s="14" t="s">
        <v>149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4" t="s">
        <v>83</v>
      </c>
      <c r="BK200" s="240">
        <f>ROUND(I200*H200,1)</f>
        <v>0</v>
      </c>
      <c r="BL200" s="14" t="s">
        <v>157</v>
      </c>
      <c r="BM200" s="239" t="s">
        <v>482</v>
      </c>
    </row>
    <row r="201" s="2" customFormat="1">
      <c r="A201" s="35"/>
      <c r="B201" s="36"/>
      <c r="C201" s="37"/>
      <c r="D201" s="241" t="s">
        <v>159</v>
      </c>
      <c r="E201" s="37"/>
      <c r="F201" s="242" t="s">
        <v>376</v>
      </c>
      <c r="G201" s="37"/>
      <c r="H201" s="37"/>
      <c r="I201" s="243"/>
      <c r="J201" s="37"/>
      <c r="K201" s="37"/>
      <c r="L201" s="41"/>
      <c r="M201" s="244"/>
      <c r="N201" s="245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159</v>
      </c>
      <c r="AU201" s="14" t="s">
        <v>85</v>
      </c>
    </row>
    <row r="202" s="2" customFormat="1" ht="33" customHeight="1">
      <c r="A202" s="35"/>
      <c r="B202" s="36"/>
      <c r="C202" s="226" t="s">
        <v>156</v>
      </c>
      <c r="D202" s="226" t="s">
        <v>152</v>
      </c>
      <c r="E202" s="227" t="s">
        <v>483</v>
      </c>
      <c r="F202" s="228" t="s">
        <v>484</v>
      </c>
      <c r="G202" s="229" t="s">
        <v>171</v>
      </c>
      <c r="H202" s="230">
        <v>2</v>
      </c>
      <c r="I202" s="231"/>
      <c r="J202" s="232">
        <f>ROUND(I202*H202,1)</f>
        <v>0</v>
      </c>
      <c r="K202" s="233"/>
      <c r="L202" s="234"/>
      <c r="M202" s="235" t="s">
        <v>1</v>
      </c>
      <c r="N202" s="236" t="s">
        <v>42</v>
      </c>
      <c r="O202" s="88"/>
      <c r="P202" s="237">
        <f>O202*H202</f>
        <v>0</v>
      </c>
      <c r="Q202" s="237">
        <v>0</v>
      </c>
      <c r="R202" s="237">
        <f>Q202*H202</f>
        <v>0</v>
      </c>
      <c r="S202" s="237">
        <v>0</v>
      </c>
      <c r="T202" s="23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9" t="s">
        <v>156</v>
      </c>
      <c r="AT202" s="239" t="s">
        <v>152</v>
      </c>
      <c r="AU202" s="239" t="s">
        <v>85</v>
      </c>
      <c r="AY202" s="14" t="s">
        <v>149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4" t="s">
        <v>83</v>
      </c>
      <c r="BK202" s="240">
        <f>ROUND(I202*H202,1)</f>
        <v>0</v>
      </c>
      <c r="BL202" s="14" t="s">
        <v>157</v>
      </c>
      <c r="BM202" s="239" t="s">
        <v>485</v>
      </c>
    </row>
    <row r="203" s="2" customFormat="1">
      <c r="A203" s="35"/>
      <c r="B203" s="36"/>
      <c r="C203" s="37"/>
      <c r="D203" s="241" t="s">
        <v>159</v>
      </c>
      <c r="E203" s="37"/>
      <c r="F203" s="242" t="s">
        <v>376</v>
      </c>
      <c r="G203" s="37"/>
      <c r="H203" s="37"/>
      <c r="I203" s="243"/>
      <c r="J203" s="37"/>
      <c r="K203" s="37"/>
      <c r="L203" s="41"/>
      <c r="M203" s="244"/>
      <c r="N203" s="245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159</v>
      </c>
      <c r="AU203" s="14" t="s">
        <v>85</v>
      </c>
    </row>
    <row r="204" s="2" customFormat="1" ht="16.5" customHeight="1">
      <c r="A204" s="35"/>
      <c r="B204" s="36"/>
      <c r="C204" s="246" t="s">
        <v>289</v>
      </c>
      <c r="D204" s="246" t="s">
        <v>164</v>
      </c>
      <c r="E204" s="247" t="s">
        <v>486</v>
      </c>
      <c r="F204" s="248" t="s">
        <v>487</v>
      </c>
      <c r="G204" s="249" t="s">
        <v>488</v>
      </c>
      <c r="H204" s="250">
        <v>68.795000000000002</v>
      </c>
      <c r="I204" s="251"/>
      <c r="J204" s="252">
        <f>ROUND(I204*H204,1)</f>
        <v>0</v>
      </c>
      <c r="K204" s="253"/>
      <c r="L204" s="41"/>
      <c r="M204" s="254" t="s">
        <v>1</v>
      </c>
      <c r="N204" s="255" t="s">
        <v>42</v>
      </c>
      <c r="O204" s="88"/>
      <c r="P204" s="237">
        <f>O204*H204</f>
        <v>0</v>
      </c>
      <c r="Q204" s="237">
        <v>0</v>
      </c>
      <c r="R204" s="237">
        <f>Q204*H204</f>
        <v>0</v>
      </c>
      <c r="S204" s="237">
        <v>0.023800000000000002</v>
      </c>
      <c r="T204" s="238">
        <f>S204*H204</f>
        <v>1.6373210000000003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9" t="s">
        <v>157</v>
      </c>
      <c r="AT204" s="239" t="s">
        <v>164</v>
      </c>
      <c r="AU204" s="239" t="s">
        <v>85</v>
      </c>
      <c r="AY204" s="14" t="s">
        <v>149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4" t="s">
        <v>83</v>
      </c>
      <c r="BK204" s="240">
        <f>ROUND(I204*H204,1)</f>
        <v>0</v>
      </c>
      <c r="BL204" s="14" t="s">
        <v>157</v>
      </c>
      <c r="BM204" s="239" t="s">
        <v>489</v>
      </c>
    </row>
    <row r="205" s="2" customFormat="1">
      <c r="A205" s="35"/>
      <c r="B205" s="36"/>
      <c r="C205" s="37"/>
      <c r="D205" s="241" t="s">
        <v>159</v>
      </c>
      <c r="E205" s="37"/>
      <c r="F205" s="242" t="s">
        <v>446</v>
      </c>
      <c r="G205" s="37"/>
      <c r="H205" s="37"/>
      <c r="I205" s="243"/>
      <c r="J205" s="37"/>
      <c r="K205" s="37"/>
      <c r="L205" s="41"/>
      <c r="M205" s="244"/>
      <c r="N205" s="245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159</v>
      </c>
      <c r="AU205" s="14" t="s">
        <v>85</v>
      </c>
    </row>
    <row r="206" s="2" customFormat="1" ht="16.5" customHeight="1">
      <c r="A206" s="35"/>
      <c r="B206" s="36"/>
      <c r="C206" s="246" t="s">
        <v>293</v>
      </c>
      <c r="D206" s="246" t="s">
        <v>164</v>
      </c>
      <c r="E206" s="247" t="s">
        <v>490</v>
      </c>
      <c r="F206" s="248" t="s">
        <v>491</v>
      </c>
      <c r="G206" s="249" t="s">
        <v>488</v>
      </c>
      <c r="H206" s="250">
        <v>68.795000000000002</v>
      </c>
      <c r="I206" s="251"/>
      <c r="J206" s="252">
        <f>ROUND(I206*H206,1)</f>
        <v>0</v>
      </c>
      <c r="K206" s="253"/>
      <c r="L206" s="41"/>
      <c r="M206" s="254" t="s">
        <v>1</v>
      </c>
      <c r="N206" s="255" t="s">
        <v>42</v>
      </c>
      <c r="O206" s="88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9" t="s">
        <v>157</v>
      </c>
      <c r="AT206" s="239" t="s">
        <v>164</v>
      </c>
      <c r="AU206" s="239" t="s">
        <v>85</v>
      </c>
      <c r="AY206" s="14" t="s">
        <v>149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4" t="s">
        <v>83</v>
      </c>
      <c r="BK206" s="240">
        <f>ROUND(I206*H206,1)</f>
        <v>0</v>
      </c>
      <c r="BL206" s="14" t="s">
        <v>157</v>
      </c>
      <c r="BM206" s="239" t="s">
        <v>492</v>
      </c>
    </row>
    <row r="207" s="2" customFormat="1">
      <c r="A207" s="35"/>
      <c r="B207" s="36"/>
      <c r="C207" s="37"/>
      <c r="D207" s="241" t="s">
        <v>159</v>
      </c>
      <c r="E207" s="37"/>
      <c r="F207" s="242" t="s">
        <v>446</v>
      </c>
      <c r="G207" s="37"/>
      <c r="H207" s="37"/>
      <c r="I207" s="243"/>
      <c r="J207" s="37"/>
      <c r="K207" s="37"/>
      <c r="L207" s="41"/>
      <c r="M207" s="244"/>
      <c r="N207" s="245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159</v>
      </c>
      <c r="AU207" s="14" t="s">
        <v>85</v>
      </c>
    </row>
    <row r="208" s="2" customFormat="1" ht="24.15" customHeight="1">
      <c r="A208" s="35"/>
      <c r="B208" s="36"/>
      <c r="C208" s="246" t="s">
        <v>297</v>
      </c>
      <c r="D208" s="246" t="s">
        <v>164</v>
      </c>
      <c r="E208" s="247" t="s">
        <v>493</v>
      </c>
      <c r="F208" s="248" t="s">
        <v>494</v>
      </c>
      <c r="G208" s="249" t="s">
        <v>171</v>
      </c>
      <c r="H208" s="250">
        <v>22</v>
      </c>
      <c r="I208" s="251"/>
      <c r="J208" s="252">
        <f>ROUND(I208*H208,1)</f>
        <v>0</v>
      </c>
      <c r="K208" s="253"/>
      <c r="L208" s="41"/>
      <c r="M208" s="254" t="s">
        <v>1</v>
      </c>
      <c r="N208" s="255" t="s">
        <v>42</v>
      </c>
      <c r="O208" s="88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9" t="s">
        <v>157</v>
      </c>
      <c r="AT208" s="239" t="s">
        <v>164</v>
      </c>
      <c r="AU208" s="239" t="s">
        <v>85</v>
      </c>
      <c r="AY208" s="14" t="s">
        <v>149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4" t="s">
        <v>83</v>
      </c>
      <c r="BK208" s="240">
        <f>ROUND(I208*H208,1)</f>
        <v>0</v>
      </c>
      <c r="BL208" s="14" t="s">
        <v>157</v>
      </c>
      <c r="BM208" s="239" t="s">
        <v>495</v>
      </c>
    </row>
    <row r="209" s="2" customFormat="1">
      <c r="A209" s="35"/>
      <c r="B209" s="36"/>
      <c r="C209" s="37"/>
      <c r="D209" s="241" t="s">
        <v>159</v>
      </c>
      <c r="E209" s="37"/>
      <c r="F209" s="242" t="s">
        <v>376</v>
      </c>
      <c r="G209" s="37"/>
      <c r="H209" s="37"/>
      <c r="I209" s="243"/>
      <c r="J209" s="37"/>
      <c r="K209" s="37"/>
      <c r="L209" s="41"/>
      <c r="M209" s="244"/>
      <c r="N209" s="245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159</v>
      </c>
      <c r="AU209" s="14" t="s">
        <v>85</v>
      </c>
    </row>
    <row r="210" s="2" customFormat="1" ht="16.5" customHeight="1">
      <c r="A210" s="35"/>
      <c r="B210" s="36"/>
      <c r="C210" s="246" t="s">
        <v>303</v>
      </c>
      <c r="D210" s="246" t="s">
        <v>164</v>
      </c>
      <c r="E210" s="247" t="s">
        <v>496</v>
      </c>
      <c r="F210" s="248" t="s">
        <v>497</v>
      </c>
      <c r="G210" s="249" t="s">
        <v>171</v>
      </c>
      <c r="H210" s="250">
        <v>2</v>
      </c>
      <c r="I210" s="251"/>
      <c r="J210" s="252">
        <f>ROUND(I210*H210,1)</f>
        <v>0</v>
      </c>
      <c r="K210" s="253"/>
      <c r="L210" s="41"/>
      <c r="M210" s="254" t="s">
        <v>1</v>
      </c>
      <c r="N210" s="255" t="s">
        <v>42</v>
      </c>
      <c r="O210" s="88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9" t="s">
        <v>157</v>
      </c>
      <c r="AT210" s="239" t="s">
        <v>164</v>
      </c>
      <c r="AU210" s="239" t="s">
        <v>85</v>
      </c>
      <c r="AY210" s="14" t="s">
        <v>149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4" t="s">
        <v>83</v>
      </c>
      <c r="BK210" s="240">
        <f>ROUND(I210*H210,1)</f>
        <v>0</v>
      </c>
      <c r="BL210" s="14" t="s">
        <v>157</v>
      </c>
      <c r="BM210" s="239" t="s">
        <v>498</v>
      </c>
    </row>
    <row r="211" s="2" customFormat="1" ht="16.5" customHeight="1">
      <c r="A211" s="35"/>
      <c r="B211" s="36"/>
      <c r="C211" s="246" t="s">
        <v>308</v>
      </c>
      <c r="D211" s="246" t="s">
        <v>164</v>
      </c>
      <c r="E211" s="247" t="s">
        <v>499</v>
      </c>
      <c r="F211" s="248" t="s">
        <v>500</v>
      </c>
      <c r="G211" s="249" t="s">
        <v>171</v>
      </c>
      <c r="H211" s="250">
        <v>6</v>
      </c>
      <c r="I211" s="251"/>
      <c r="J211" s="252">
        <f>ROUND(I211*H211,1)</f>
        <v>0</v>
      </c>
      <c r="K211" s="253"/>
      <c r="L211" s="41"/>
      <c r="M211" s="254" t="s">
        <v>1</v>
      </c>
      <c r="N211" s="255" t="s">
        <v>42</v>
      </c>
      <c r="O211" s="88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9" t="s">
        <v>157</v>
      </c>
      <c r="AT211" s="239" t="s">
        <v>164</v>
      </c>
      <c r="AU211" s="239" t="s">
        <v>85</v>
      </c>
      <c r="AY211" s="14" t="s">
        <v>149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4" t="s">
        <v>83</v>
      </c>
      <c r="BK211" s="240">
        <f>ROUND(I211*H211,1)</f>
        <v>0</v>
      </c>
      <c r="BL211" s="14" t="s">
        <v>157</v>
      </c>
      <c r="BM211" s="239" t="s">
        <v>501</v>
      </c>
    </row>
    <row r="212" s="2" customFormat="1">
      <c r="A212" s="35"/>
      <c r="B212" s="36"/>
      <c r="C212" s="37"/>
      <c r="D212" s="241" t="s">
        <v>159</v>
      </c>
      <c r="E212" s="37"/>
      <c r="F212" s="242" t="s">
        <v>376</v>
      </c>
      <c r="G212" s="37"/>
      <c r="H212" s="37"/>
      <c r="I212" s="243"/>
      <c r="J212" s="37"/>
      <c r="K212" s="37"/>
      <c r="L212" s="41"/>
      <c r="M212" s="244"/>
      <c r="N212" s="245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159</v>
      </c>
      <c r="AU212" s="14" t="s">
        <v>85</v>
      </c>
    </row>
    <row r="213" s="2" customFormat="1" ht="16.5" customHeight="1">
      <c r="A213" s="35"/>
      <c r="B213" s="36"/>
      <c r="C213" s="246" t="s">
        <v>312</v>
      </c>
      <c r="D213" s="246" t="s">
        <v>164</v>
      </c>
      <c r="E213" s="247" t="s">
        <v>502</v>
      </c>
      <c r="F213" s="248" t="s">
        <v>503</v>
      </c>
      <c r="G213" s="249" t="s">
        <v>171</v>
      </c>
      <c r="H213" s="250">
        <v>12</v>
      </c>
      <c r="I213" s="251"/>
      <c r="J213" s="252">
        <f>ROUND(I213*H213,1)</f>
        <v>0</v>
      </c>
      <c r="K213" s="253"/>
      <c r="L213" s="41"/>
      <c r="M213" s="254" t="s">
        <v>1</v>
      </c>
      <c r="N213" s="255" t="s">
        <v>42</v>
      </c>
      <c r="O213" s="88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9" t="s">
        <v>157</v>
      </c>
      <c r="AT213" s="239" t="s">
        <v>164</v>
      </c>
      <c r="AU213" s="239" t="s">
        <v>85</v>
      </c>
      <c r="AY213" s="14" t="s">
        <v>149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4" t="s">
        <v>83</v>
      </c>
      <c r="BK213" s="240">
        <f>ROUND(I213*H213,1)</f>
        <v>0</v>
      </c>
      <c r="BL213" s="14" t="s">
        <v>157</v>
      </c>
      <c r="BM213" s="239" t="s">
        <v>504</v>
      </c>
    </row>
    <row r="214" s="2" customFormat="1">
      <c r="A214" s="35"/>
      <c r="B214" s="36"/>
      <c r="C214" s="37"/>
      <c r="D214" s="241" t="s">
        <v>159</v>
      </c>
      <c r="E214" s="37"/>
      <c r="F214" s="242" t="s">
        <v>376</v>
      </c>
      <c r="G214" s="37"/>
      <c r="H214" s="37"/>
      <c r="I214" s="243"/>
      <c r="J214" s="37"/>
      <c r="K214" s="37"/>
      <c r="L214" s="41"/>
      <c r="M214" s="244"/>
      <c r="N214" s="245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159</v>
      </c>
      <c r="AU214" s="14" t="s">
        <v>85</v>
      </c>
    </row>
    <row r="215" s="2" customFormat="1" ht="16.5" customHeight="1">
      <c r="A215" s="35"/>
      <c r="B215" s="36"/>
      <c r="C215" s="246" t="s">
        <v>318</v>
      </c>
      <c r="D215" s="246" t="s">
        <v>164</v>
      </c>
      <c r="E215" s="247" t="s">
        <v>505</v>
      </c>
      <c r="F215" s="248" t="s">
        <v>506</v>
      </c>
      <c r="G215" s="249" t="s">
        <v>171</v>
      </c>
      <c r="H215" s="250">
        <v>2</v>
      </c>
      <c r="I215" s="251"/>
      <c r="J215" s="252">
        <f>ROUND(I215*H215,1)</f>
        <v>0</v>
      </c>
      <c r="K215" s="253"/>
      <c r="L215" s="41"/>
      <c r="M215" s="254" t="s">
        <v>1</v>
      </c>
      <c r="N215" s="255" t="s">
        <v>42</v>
      </c>
      <c r="O215" s="88"/>
      <c r="P215" s="237">
        <f>O215*H215</f>
        <v>0</v>
      </c>
      <c r="Q215" s="237">
        <v>0</v>
      </c>
      <c r="R215" s="237">
        <f>Q215*H215</f>
        <v>0</v>
      </c>
      <c r="S215" s="237">
        <v>0</v>
      </c>
      <c r="T215" s="23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9" t="s">
        <v>157</v>
      </c>
      <c r="AT215" s="239" t="s">
        <v>164</v>
      </c>
      <c r="AU215" s="239" t="s">
        <v>85</v>
      </c>
      <c r="AY215" s="14" t="s">
        <v>149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4" t="s">
        <v>83</v>
      </c>
      <c r="BK215" s="240">
        <f>ROUND(I215*H215,1)</f>
        <v>0</v>
      </c>
      <c r="BL215" s="14" t="s">
        <v>157</v>
      </c>
      <c r="BM215" s="239" t="s">
        <v>507</v>
      </c>
    </row>
    <row r="216" s="2" customFormat="1">
      <c r="A216" s="35"/>
      <c r="B216" s="36"/>
      <c r="C216" s="37"/>
      <c r="D216" s="241" t="s">
        <v>159</v>
      </c>
      <c r="E216" s="37"/>
      <c r="F216" s="242" t="s">
        <v>376</v>
      </c>
      <c r="G216" s="37"/>
      <c r="H216" s="37"/>
      <c r="I216" s="243"/>
      <c r="J216" s="37"/>
      <c r="K216" s="37"/>
      <c r="L216" s="41"/>
      <c r="M216" s="244"/>
      <c r="N216" s="245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159</v>
      </c>
      <c r="AU216" s="14" t="s">
        <v>85</v>
      </c>
    </row>
    <row r="217" s="2" customFormat="1" ht="24.15" customHeight="1">
      <c r="A217" s="35"/>
      <c r="B217" s="36"/>
      <c r="C217" s="246" t="s">
        <v>322</v>
      </c>
      <c r="D217" s="246" t="s">
        <v>164</v>
      </c>
      <c r="E217" s="247" t="s">
        <v>508</v>
      </c>
      <c r="F217" s="248" t="s">
        <v>509</v>
      </c>
      <c r="G217" s="249" t="s">
        <v>171</v>
      </c>
      <c r="H217" s="250">
        <v>4</v>
      </c>
      <c r="I217" s="251"/>
      <c r="J217" s="252">
        <f>ROUND(I217*H217,1)</f>
        <v>0</v>
      </c>
      <c r="K217" s="253"/>
      <c r="L217" s="41"/>
      <c r="M217" s="254" t="s">
        <v>1</v>
      </c>
      <c r="N217" s="255" t="s">
        <v>42</v>
      </c>
      <c r="O217" s="88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9" t="s">
        <v>157</v>
      </c>
      <c r="AT217" s="239" t="s">
        <v>164</v>
      </c>
      <c r="AU217" s="239" t="s">
        <v>85</v>
      </c>
      <c r="AY217" s="14" t="s">
        <v>149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4" t="s">
        <v>83</v>
      </c>
      <c r="BK217" s="240">
        <f>ROUND(I217*H217,1)</f>
        <v>0</v>
      </c>
      <c r="BL217" s="14" t="s">
        <v>157</v>
      </c>
      <c r="BM217" s="239" t="s">
        <v>510</v>
      </c>
    </row>
    <row r="218" s="2" customFormat="1">
      <c r="A218" s="35"/>
      <c r="B218" s="36"/>
      <c r="C218" s="37"/>
      <c r="D218" s="241" t="s">
        <v>159</v>
      </c>
      <c r="E218" s="37"/>
      <c r="F218" s="242" t="s">
        <v>376</v>
      </c>
      <c r="G218" s="37"/>
      <c r="H218" s="37"/>
      <c r="I218" s="243"/>
      <c r="J218" s="37"/>
      <c r="K218" s="37"/>
      <c r="L218" s="41"/>
      <c r="M218" s="244"/>
      <c r="N218" s="245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159</v>
      </c>
      <c r="AU218" s="14" t="s">
        <v>85</v>
      </c>
    </row>
    <row r="219" s="2" customFormat="1" ht="24.15" customHeight="1">
      <c r="A219" s="35"/>
      <c r="B219" s="36"/>
      <c r="C219" s="246" t="s">
        <v>326</v>
      </c>
      <c r="D219" s="246" t="s">
        <v>164</v>
      </c>
      <c r="E219" s="247" t="s">
        <v>511</v>
      </c>
      <c r="F219" s="248" t="s">
        <v>512</v>
      </c>
      <c r="G219" s="249" t="s">
        <v>171</v>
      </c>
      <c r="H219" s="250">
        <v>8</v>
      </c>
      <c r="I219" s="251"/>
      <c r="J219" s="252">
        <f>ROUND(I219*H219,1)</f>
        <v>0</v>
      </c>
      <c r="K219" s="253"/>
      <c r="L219" s="41"/>
      <c r="M219" s="254" t="s">
        <v>1</v>
      </c>
      <c r="N219" s="255" t="s">
        <v>42</v>
      </c>
      <c r="O219" s="88"/>
      <c r="P219" s="237">
        <f>O219*H219</f>
        <v>0</v>
      </c>
      <c r="Q219" s="237">
        <v>0</v>
      </c>
      <c r="R219" s="237">
        <f>Q219*H219</f>
        <v>0</v>
      </c>
      <c r="S219" s="237">
        <v>0</v>
      </c>
      <c r="T219" s="23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9" t="s">
        <v>157</v>
      </c>
      <c r="AT219" s="239" t="s">
        <v>164</v>
      </c>
      <c r="AU219" s="239" t="s">
        <v>85</v>
      </c>
      <c r="AY219" s="14" t="s">
        <v>149</v>
      </c>
      <c r="BE219" s="240">
        <f>IF(N219="základní",J219,0)</f>
        <v>0</v>
      </c>
      <c r="BF219" s="240">
        <f>IF(N219="snížená",J219,0)</f>
        <v>0</v>
      </c>
      <c r="BG219" s="240">
        <f>IF(N219="zákl. přenesená",J219,0)</f>
        <v>0</v>
      </c>
      <c r="BH219" s="240">
        <f>IF(N219="sníž. přenesená",J219,0)</f>
        <v>0</v>
      </c>
      <c r="BI219" s="240">
        <f>IF(N219="nulová",J219,0)</f>
        <v>0</v>
      </c>
      <c r="BJ219" s="14" t="s">
        <v>83</v>
      </c>
      <c r="BK219" s="240">
        <f>ROUND(I219*H219,1)</f>
        <v>0</v>
      </c>
      <c r="BL219" s="14" t="s">
        <v>157</v>
      </c>
      <c r="BM219" s="239" t="s">
        <v>513</v>
      </c>
    </row>
    <row r="220" s="2" customFormat="1">
      <c r="A220" s="35"/>
      <c r="B220" s="36"/>
      <c r="C220" s="37"/>
      <c r="D220" s="241" t="s">
        <v>159</v>
      </c>
      <c r="E220" s="37"/>
      <c r="F220" s="242" t="s">
        <v>376</v>
      </c>
      <c r="G220" s="37"/>
      <c r="H220" s="37"/>
      <c r="I220" s="243"/>
      <c r="J220" s="37"/>
      <c r="K220" s="37"/>
      <c r="L220" s="41"/>
      <c r="M220" s="244"/>
      <c r="N220" s="245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159</v>
      </c>
      <c r="AU220" s="14" t="s">
        <v>85</v>
      </c>
    </row>
    <row r="221" s="2" customFormat="1" ht="24.15" customHeight="1">
      <c r="A221" s="35"/>
      <c r="B221" s="36"/>
      <c r="C221" s="246" t="s">
        <v>332</v>
      </c>
      <c r="D221" s="246" t="s">
        <v>164</v>
      </c>
      <c r="E221" s="247" t="s">
        <v>514</v>
      </c>
      <c r="F221" s="248" t="s">
        <v>515</v>
      </c>
      <c r="G221" s="249" t="s">
        <v>171</v>
      </c>
      <c r="H221" s="250">
        <v>2</v>
      </c>
      <c r="I221" s="251"/>
      <c r="J221" s="252">
        <f>ROUND(I221*H221,1)</f>
        <v>0</v>
      </c>
      <c r="K221" s="253"/>
      <c r="L221" s="41"/>
      <c r="M221" s="254" t="s">
        <v>1</v>
      </c>
      <c r="N221" s="255" t="s">
        <v>42</v>
      </c>
      <c r="O221" s="88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9" t="s">
        <v>157</v>
      </c>
      <c r="AT221" s="239" t="s">
        <v>164</v>
      </c>
      <c r="AU221" s="239" t="s">
        <v>85</v>
      </c>
      <c r="AY221" s="14" t="s">
        <v>149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4" t="s">
        <v>83</v>
      </c>
      <c r="BK221" s="240">
        <f>ROUND(I221*H221,1)</f>
        <v>0</v>
      </c>
      <c r="BL221" s="14" t="s">
        <v>157</v>
      </c>
      <c r="BM221" s="239" t="s">
        <v>516</v>
      </c>
    </row>
    <row r="222" s="2" customFormat="1">
      <c r="A222" s="35"/>
      <c r="B222" s="36"/>
      <c r="C222" s="37"/>
      <c r="D222" s="241" t="s">
        <v>159</v>
      </c>
      <c r="E222" s="37"/>
      <c r="F222" s="242" t="s">
        <v>376</v>
      </c>
      <c r="G222" s="37"/>
      <c r="H222" s="37"/>
      <c r="I222" s="243"/>
      <c r="J222" s="37"/>
      <c r="K222" s="37"/>
      <c r="L222" s="41"/>
      <c r="M222" s="244"/>
      <c r="N222" s="245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159</v>
      </c>
      <c r="AU222" s="14" t="s">
        <v>85</v>
      </c>
    </row>
    <row r="223" s="2" customFormat="1" ht="24.15" customHeight="1">
      <c r="A223" s="35"/>
      <c r="B223" s="36"/>
      <c r="C223" s="246" t="s">
        <v>338</v>
      </c>
      <c r="D223" s="246" t="s">
        <v>164</v>
      </c>
      <c r="E223" s="247" t="s">
        <v>517</v>
      </c>
      <c r="F223" s="248" t="s">
        <v>518</v>
      </c>
      <c r="G223" s="249" t="s">
        <v>171</v>
      </c>
      <c r="H223" s="250">
        <v>4</v>
      </c>
      <c r="I223" s="251"/>
      <c r="J223" s="252">
        <f>ROUND(I223*H223,1)</f>
        <v>0</v>
      </c>
      <c r="K223" s="253"/>
      <c r="L223" s="41"/>
      <c r="M223" s="254" t="s">
        <v>1</v>
      </c>
      <c r="N223" s="255" t="s">
        <v>42</v>
      </c>
      <c r="O223" s="88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9" t="s">
        <v>157</v>
      </c>
      <c r="AT223" s="239" t="s">
        <v>164</v>
      </c>
      <c r="AU223" s="239" t="s">
        <v>85</v>
      </c>
      <c r="AY223" s="14" t="s">
        <v>149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4" t="s">
        <v>83</v>
      </c>
      <c r="BK223" s="240">
        <f>ROUND(I223*H223,1)</f>
        <v>0</v>
      </c>
      <c r="BL223" s="14" t="s">
        <v>157</v>
      </c>
      <c r="BM223" s="239" t="s">
        <v>519</v>
      </c>
    </row>
    <row r="224" s="2" customFormat="1" ht="24.15" customHeight="1">
      <c r="A224" s="35"/>
      <c r="B224" s="36"/>
      <c r="C224" s="246" t="s">
        <v>343</v>
      </c>
      <c r="D224" s="246" t="s">
        <v>164</v>
      </c>
      <c r="E224" s="247" t="s">
        <v>520</v>
      </c>
      <c r="F224" s="248" t="s">
        <v>521</v>
      </c>
      <c r="G224" s="249" t="s">
        <v>171</v>
      </c>
      <c r="H224" s="250">
        <v>2</v>
      </c>
      <c r="I224" s="251"/>
      <c r="J224" s="252">
        <f>ROUND(I224*H224,1)</f>
        <v>0</v>
      </c>
      <c r="K224" s="253"/>
      <c r="L224" s="41"/>
      <c r="M224" s="254" t="s">
        <v>1</v>
      </c>
      <c r="N224" s="255" t="s">
        <v>42</v>
      </c>
      <c r="O224" s="88"/>
      <c r="P224" s="237">
        <f>O224*H224</f>
        <v>0</v>
      </c>
      <c r="Q224" s="237">
        <v>0</v>
      </c>
      <c r="R224" s="237">
        <f>Q224*H224</f>
        <v>0</v>
      </c>
      <c r="S224" s="237">
        <v>0</v>
      </c>
      <c r="T224" s="23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9" t="s">
        <v>157</v>
      </c>
      <c r="AT224" s="239" t="s">
        <v>164</v>
      </c>
      <c r="AU224" s="239" t="s">
        <v>85</v>
      </c>
      <c r="AY224" s="14" t="s">
        <v>149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4" t="s">
        <v>83</v>
      </c>
      <c r="BK224" s="240">
        <f>ROUND(I224*H224,1)</f>
        <v>0</v>
      </c>
      <c r="BL224" s="14" t="s">
        <v>157</v>
      </c>
      <c r="BM224" s="239" t="s">
        <v>522</v>
      </c>
    </row>
    <row r="225" s="2" customFormat="1" ht="16.5" customHeight="1">
      <c r="A225" s="35"/>
      <c r="B225" s="36"/>
      <c r="C225" s="246" t="s">
        <v>347</v>
      </c>
      <c r="D225" s="246" t="s">
        <v>164</v>
      </c>
      <c r="E225" s="247" t="s">
        <v>523</v>
      </c>
      <c r="F225" s="248" t="s">
        <v>524</v>
      </c>
      <c r="G225" s="249" t="s">
        <v>171</v>
      </c>
      <c r="H225" s="250">
        <v>22</v>
      </c>
      <c r="I225" s="251"/>
      <c r="J225" s="252">
        <f>ROUND(I225*H225,1)</f>
        <v>0</v>
      </c>
      <c r="K225" s="253"/>
      <c r="L225" s="41"/>
      <c r="M225" s="254" t="s">
        <v>1</v>
      </c>
      <c r="N225" s="255" t="s">
        <v>42</v>
      </c>
      <c r="O225" s="88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9" t="s">
        <v>157</v>
      </c>
      <c r="AT225" s="239" t="s">
        <v>164</v>
      </c>
      <c r="AU225" s="239" t="s">
        <v>85</v>
      </c>
      <c r="AY225" s="14" t="s">
        <v>149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4" t="s">
        <v>83</v>
      </c>
      <c r="BK225" s="240">
        <f>ROUND(I225*H225,1)</f>
        <v>0</v>
      </c>
      <c r="BL225" s="14" t="s">
        <v>157</v>
      </c>
      <c r="BM225" s="239" t="s">
        <v>525</v>
      </c>
    </row>
    <row r="226" s="2" customFormat="1">
      <c r="A226" s="35"/>
      <c r="B226" s="36"/>
      <c r="C226" s="37"/>
      <c r="D226" s="241" t="s">
        <v>159</v>
      </c>
      <c r="E226" s="37"/>
      <c r="F226" s="242" t="s">
        <v>376</v>
      </c>
      <c r="G226" s="37"/>
      <c r="H226" s="37"/>
      <c r="I226" s="243"/>
      <c r="J226" s="37"/>
      <c r="K226" s="37"/>
      <c r="L226" s="41"/>
      <c r="M226" s="244"/>
      <c r="N226" s="245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159</v>
      </c>
      <c r="AU226" s="14" t="s">
        <v>85</v>
      </c>
    </row>
    <row r="227" s="2" customFormat="1" ht="24.15" customHeight="1">
      <c r="A227" s="35"/>
      <c r="B227" s="36"/>
      <c r="C227" s="246" t="s">
        <v>352</v>
      </c>
      <c r="D227" s="246" t="s">
        <v>164</v>
      </c>
      <c r="E227" s="247" t="s">
        <v>526</v>
      </c>
      <c r="F227" s="248" t="s">
        <v>527</v>
      </c>
      <c r="G227" s="249" t="s">
        <v>184</v>
      </c>
      <c r="H227" s="256"/>
      <c r="I227" s="251"/>
      <c r="J227" s="252">
        <f>ROUND(I227*H227,1)</f>
        <v>0</v>
      </c>
      <c r="K227" s="253"/>
      <c r="L227" s="41"/>
      <c r="M227" s="254" t="s">
        <v>1</v>
      </c>
      <c r="N227" s="255" t="s">
        <v>42</v>
      </c>
      <c r="O227" s="88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9" t="s">
        <v>157</v>
      </c>
      <c r="AT227" s="239" t="s">
        <v>164</v>
      </c>
      <c r="AU227" s="239" t="s">
        <v>85</v>
      </c>
      <c r="AY227" s="14" t="s">
        <v>149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4" t="s">
        <v>83</v>
      </c>
      <c r="BK227" s="240">
        <f>ROUND(I227*H227,1)</f>
        <v>0</v>
      </c>
      <c r="BL227" s="14" t="s">
        <v>157</v>
      </c>
      <c r="BM227" s="239" t="s">
        <v>528</v>
      </c>
    </row>
    <row r="228" s="12" customFormat="1" ht="22.8" customHeight="1">
      <c r="A228" s="12"/>
      <c r="B228" s="210"/>
      <c r="C228" s="211"/>
      <c r="D228" s="212" t="s">
        <v>76</v>
      </c>
      <c r="E228" s="224" t="s">
        <v>301</v>
      </c>
      <c r="F228" s="224" t="s">
        <v>302</v>
      </c>
      <c r="G228" s="211"/>
      <c r="H228" s="211"/>
      <c r="I228" s="214"/>
      <c r="J228" s="225">
        <f>BK228</f>
        <v>0</v>
      </c>
      <c r="K228" s="211"/>
      <c r="L228" s="216"/>
      <c r="M228" s="217"/>
      <c r="N228" s="218"/>
      <c r="O228" s="218"/>
      <c r="P228" s="219">
        <f>SUM(P229:P233)</f>
        <v>0</v>
      </c>
      <c r="Q228" s="218"/>
      <c r="R228" s="219">
        <f>SUM(R229:R233)</f>
        <v>0.0053899999999999998</v>
      </c>
      <c r="S228" s="218"/>
      <c r="T228" s="220">
        <f>SUM(T229:T233)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1" t="s">
        <v>85</v>
      </c>
      <c r="AT228" s="222" t="s">
        <v>76</v>
      </c>
      <c r="AU228" s="222" t="s">
        <v>83</v>
      </c>
      <c r="AY228" s="221" t="s">
        <v>149</v>
      </c>
      <c r="BK228" s="223">
        <f>SUM(BK229:BK233)</f>
        <v>0</v>
      </c>
    </row>
    <row r="229" s="2" customFormat="1" ht="16.5" customHeight="1">
      <c r="A229" s="35"/>
      <c r="B229" s="36"/>
      <c r="C229" s="226" t="s">
        <v>356</v>
      </c>
      <c r="D229" s="226" t="s">
        <v>152</v>
      </c>
      <c r="E229" s="227" t="s">
        <v>304</v>
      </c>
      <c r="F229" s="228" t="s">
        <v>305</v>
      </c>
      <c r="G229" s="229" t="s">
        <v>306</v>
      </c>
      <c r="H229" s="230">
        <v>77</v>
      </c>
      <c r="I229" s="231"/>
      <c r="J229" s="232">
        <f>ROUND(I229*H229,1)</f>
        <v>0</v>
      </c>
      <c r="K229" s="233"/>
      <c r="L229" s="234"/>
      <c r="M229" s="235" t="s">
        <v>1</v>
      </c>
      <c r="N229" s="236" t="s">
        <v>42</v>
      </c>
      <c r="O229" s="88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9" t="s">
        <v>156</v>
      </c>
      <c r="AT229" s="239" t="s">
        <v>152</v>
      </c>
      <c r="AU229" s="239" t="s">
        <v>85</v>
      </c>
      <c r="AY229" s="14" t="s">
        <v>149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4" t="s">
        <v>83</v>
      </c>
      <c r="BK229" s="240">
        <f>ROUND(I229*H229,1)</f>
        <v>0</v>
      </c>
      <c r="BL229" s="14" t="s">
        <v>157</v>
      </c>
      <c r="BM229" s="239" t="s">
        <v>529</v>
      </c>
    </row>
    <row r="230" s="2" customFormat="1">
      <c r="A230" s="35"/>
      <c r="B230" s="36"/>
      <c r="C230" s="37"/>
      <c r="D230" s="241" t="s">
        <v>159</v>
      </c>
      <c r="E230" s="37"/>
      <c r="F230" s="242" t="s">
        <v>376</v>
      </c>
      <c r="G230" s="37"/>
      <c r="H230" s="37"/>
      <c r="I230" s="243"/>
      <c r="J230" s="37"/>
      <c r="K230" s="37"/>
      <c r="L230" s="41"/>
      <c r="M230" s="244"/>
      <c r="N230" s="245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159</v>
      </c>
      <c r="AU230" s="14" t="s">
        <v>85</v>
      </c>
    </row>
    <row r="231" s="2" customFormat="1" ht="21.75" customHeight="1">
      <c r="A231" s="35"/>
      <c r="B231" s="36"/>
      <c r="C231" s="246" t="s">
        <v>530</v>
      </c>
      <c r="D231" s="246" t="s">
        <v>164</v>
      </c>
      <c r="E231" s="247" t="s">
        <v>309</v>
      </c>
      <c r="F231" s="248" t="s">
        <v>310</v>
      </c>
      <c r="G231" s="249" t="s">
        <v>306</v>
      </c>
      <c r="H231" s="250">
        <v>77</v>
      </c>
      <c r="I231" s="251"/>
      <c r="J231" s="252">
        <f>ROUND(I231*H231,1)</f>
        <v>0</v>
      </c>
      <c r="K231" s="253"/>
      <c r="L231" s="41"/>
      <c r="M231" s="254" t="s">
        <v>1</v>
      </c>
      <c r="N231" s="255" t="s">
        <v>42</v>
      </c>
      <c r="O231" s="88"/>
      <c r="P231" s="237">
        <f>O231*H231</f>
        <v>0</v>
      </c>
      <c r="Q231" s="237">
        <v>6.9999999999999994E-05</v>
      </c>
      <c r="R231" s="237">
        <f>Q231*H231</f>
        <v>0.0053899999999999998</v>
      </c>
      <c r="S231" s="237">
        <v>0</v>
      </c>
      <c r="T231" s="23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9" t="s">
        <v>157</v>
      </c>
      <c r="AT231" s="239" t="s">
        <v>164</v>
      </c>
      <c r="AU231" s="239" t="s">
        <v>85</v>
      </c>
      <c r="AY231" s="14" t="s">
        <v>149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4" t="s">
        <v>83</v>
      </c>
      <c r="BK231" s="240">
        <f>ROUND(I231*H231,1)</f>
        <v>0</v>
      </c>
      <c r="BL231" s="14" t="s">
        <v>157</v>
      </c>
      <c r="BM231" s="239" t="s">
        <v>531</v>
      </c>
    </row>
    <row r="232" s="2" customFormat="1">
      <c r="A232" s="35"/>
      <c r="B232" s="36"/>
      <c r="C232" s="37"/>
      <c r="D232" s="241" t="s">
        <v>159</v>
      </c>
      <c r="E232" s="37"/>
      <c r="F232" s="242" t="s">
        <v>376</v>
      </c>
      <c r="G232" s="37"/>
      <c r="H232" s="37"/>
      <c r="I232" s="243"/>
      <c r="J232" s="37"/>
      <c r="K232" s="37"/>
      <c r="L232" s="41"/>
      <c r="M232" s="244"/>
      <c r="N232" s="245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159</v>
      </c>
      <c r="AU232" s="14" t="s">
        <v>85</v>
      </c>
    </row>
    <row r="233" s="2" customFormat="1" ht="24.15" customHeight="1">
      <c r="A233" s="35"/>
      <c r="B233" s="36"/>
      <c r="C233" s="246" t="s">
        <v>532</v>
      </c>
      <c r="D233" s="246" t="s">
        <v>164</v>
      </c>
      <c r="E233" s="247" t="s">
        <v>533</v>
      </c>
      <c r="F233" s="248" t="s">
        <v>534</v>
      </c>
      <c r="G233" s="249" t="s">
        <v>184</v>
      </c>
      <c r="H233" s="256"/>
      <c r="I233" s="251"/>
      <c r="J233" s="252">
        <f>ROUND(I233*H233,1)</f>
        <v>0</v>
      </c>
      <c r="K233" s="253"/>
      <c r="L233" s="41"/>
      <c r="M233" s="254" t="s">
        <v>1</v>
      </c>
      <c r="N233" s="255" t="s">
        <v>42</v>
      </c>
      <c r="O233" s="88"/>
      <c r="P233" s="237">
        <f>O233*H233</f>
        <v>0</v>
      </c>
      <c r="Q233" s="237">
        <v>0</v>
      </c>
      <c r="R233" s="237">
        <f>Q233*H233</f>
        <v>0</v>
      </c>
      <c r="S233" s="237">
        <v>0</v>
      </c>
      <c r="T233" s="23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9" t="s">
        <v>157</v>
      </c>
      <c r="AT233" s="239" t="s">
        <v>164</v>
      </c>
      <c r="AU233" s="239" t="s">
        <v>85</v>
      </c>
      <c r="AY233" s="14" t="s">
        <v>149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4" t="s">
        <v>83</v>
      </c>
      <c r="BK233" s="240">
        <f>ROUND(I233*H233,1)</f>
        <v>0</v>
      </c>
      <c r="BL233" s="14" t="s">
        <v>157</v>
      </c>
      <c r="BM233" s="239" t="s">
        <v>535</v>
      </c>
    </row>
    <row r="234" s="12" customFormat="1" ht="22.8" customHeight="1">
      <c r="A234" s="12"/>
      <c r="B234" s="210"/>
      <c r="C234" s="211"/>
      <c r="D234" s="212" t="s">
        <v>76</v>
      </c>
      <c r="E234" s="224" t="s">
        <v>316</v>
      </c>
      <c r="F234" s="224" t="s">
        <v>317</v>
      </c>
      <c r="G234" s="211"/>
      <c r="H234" s="211"/>
      <c r="I234" s="214"/>
      <c r="J234" s="225">
        <f>BK234</f>
        <v>0</v>
      </c>
      <c r="K234" s="211"/>
      <c r="L234" s="216"/>
      <c r="M234" s="217"/>
      <c r="N234" s="218"/>
      <c r="O234" s="218"/>
      <c r="P234" s="219">
        <f>SUM(P235:P244)</f>
        <v>0</v>
      </c>
      <c r="Q234" s="218"/>
      <c r="R234" s="219">
        <f>SUM(R235:R244)</f>
        <v>0.021360000000000001</v>
      </c>
      <c r="S234" s="218"/>
      <c r="T234" s="220">
        <f>SUM(T235:T244)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1" t="s">
        <v>85</v>
      </c>
      <c r="AT234" s="222" t="s">
        <v>76</v>
      </c>
      <c r="AU234" s="222" t="s">
        <v>83</v>
      </c>
      <c r="AY234" s="221" t="s">
        <v>149</v>
      </c>
      <c r="BK234" s="223">
        <f>SUM(BK235:BK244)</f>
        <v>0</v>
      </c>
    </row>
    <row r="235" s="2" customFormat="1" ht="16.5" customHeight="1">
      <c r="A235" s="35"/>
      <c r="B235" s="36"/>
      <c r="C235" s="246" t="s">
        <v>536</v>
      </c>
      <c r="D235" s="246" t="s">
        <v>164</v>
      </c>
      <c r="E235" s="247" t="s">
        <v>537</v>
      </c>
      <c r="F235" s="248" t="s">
        <v>538</v>
      </c>
      <c r="G235" s="249" t="s">
        <v>155</v>
      </c>
      <c r="H235" s="250">
        <v>96</v>
      </c>
      <c r="I235" s="251"/>
      <c r="J235" s="252">
        <f>ROUND(I235*H235,1)</f>
        <v>0</v>
      </c>
      <c r="K235" s="253"/>
      <c r="L235" s="41"/>
      <c r="M235" s="254" t="s">
        <v>1</v>
      </c>
      <c r="N235" s="255" t="s">
        <v>42</v>
      </c>
      <c r="O235" s="88"/>
      <c r="P235" s="237">
        <f>O235*H235</f>
        <v>0</v>
      </c>
      <c r="Q235" s="237">
        <v>1.0000000000000001E-05</v>
      </c>
      <c r="R235" s="237">
        <f>Q235*H235</f>
        <v>0.00096000000000000013</v>
      </c>
      <c r="S235" s="237">
        <v>0</v>
      </c>
      <c r="T235" s="23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9" t="s">
        <v>157</v>
      </c>
      <c r="AT235" s="239" t="s">
        <v>164</v>
      </c>
      <c r="AU235" s="239" t="s">
        <v>85</v>
      </c>
      <c r="AY235" s="14" t="s">
        <v>149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4" t="s">
        <v>83</v>
      </c>
      <c r="BK235" s="240">
        <f>ROUND(I235*H235,1)</f>
        <v>0</v>
      </c>
      <c r="BL235" s="14" t="s">
        <v>157</v>
      </c>
      <c r="BM235" s="239" t="s">
        <v>539</v>
      </c>
    </row>
    <row r="236" s="2" customFormat="1">
      <c r="A236" s="35"/>
      <c r="B236" s="36"/>
      <c r="C236" s="37"/>
      <c r="D236" s="241" t="s">
        <v>159</v>
      </c>
      <c r="E236" s="37"/>
      <c r="F236" s="242" t="s">
        <v>376</v>
      </c>
      <c r="G236" s="37"/>
      <c r="H236" s="37"/>
      <c r="I236" s="243"/>
      <c r="J236" s="37"/>
      <c r="K236" s="37"/>
      <c r="L236" s="41"/>
      <c r="M236" s="244"/>
      <c r="N236" s="245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159</v>
      </c>
      <c r="AU236" s="14" t="s">
        <v>85</v>
      </c>
    </row>
    <row r="237" s="2" customFormat="1" ht="24.15" customHeight="1">
      <c r="A237" s="35"/>
      <c r="B237" s="36"/>
      <c r="C237" s="246" t="s">
        <v>540</v>
      </c>
      <c r="D237" s="246" t="s">
        <v>164</v>
      </c>
      <c r="E237" s="247" t="s">
        <v>541</v>
      </c>
      <c r="F237" s="248" t="s">
        <v>542</v>
      </c>
      <c r="G237" s="249" t="s">
        <v>155</v>
      </c>
      <c r="H237" s="250">
        <v>96</v>
      </c>
      <c r="I237" s="251"/>
      <c r="J237" s="252">
        <f>ROUND(I237*H237,1)</f>
        <v>0</v>
      </c>
      <c r="K237" s="253"/>
      <c r="L237" s="41"/>
      <c r="M237" s="254" t="s">
        <v>1</v>
      </c>
      <c r="N237" s="255" t="s">
        <v>42</v>
      </c>
      <c r="O237" s="88"/>
      <c r="P237" s="237">
        <f>O237*H237</f>
        <v>0</v>
      </c>
      <c r="Q237" s="237">
        <v>2.0000000000000002E-05</v>
      </c>
      <c r="R237" s="237">
        <f>Q237*H237</f>
        <v>0.0019200000000000003</v>
      </c>
      <c r="S237" s="237">
        <v>0</v>
      </c>
      <c r="T237" s="23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9" t="s">
        <v>157</v>
      </c>
      <c r="AT237" s="239" t="s">
        <v>164</v>
      </c>
      <c r="AU237" s="239" t="s">
        <v>85</v>
      </c>
      <c r="AY237" s="14" t="s">
        <v>149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4" t="s">
        <v>83</v>
      </c>
      <c r="BK237" s="240">
        <f>ROUND(I237*H237,1)</f>
        <v>0</v>
      </c>
      <c r="BL237" s="14" t="s">
        <v>157</v>
      </c>
      <c r="BM237" s="239" t="s">
        <v>543</v>
      </c>
    </row>
    <row r="238" s="2" customFormat="1">
      <c r="A238" s="35"/>
      <c r="B238" s="36"/>
      <c r="C238" s="37"/>
      <c r="D238" s="241" t="s">
        <v>159</v>
      </c>
      <c r="E238" s="37"/>
      <c r="F238" s="242" t="s">
        <v>376</v>
      </c>
      <c r="G238" s="37"/>
      <c r="H238" s="37"/>
      <c r="I238" s="243"/>
      <c r="J238" s="37"/>
      <c r="K238" s="37"/>
      <c r="L238" s="41"/>
      <c r="M238" s="244"/>
      <c r="N238" s="245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159</v>
      </c>
      <c r="AU238" s="14" t="s">
        <v>85</v>
      </c>
    </row>
    <row r="239" s="2" customFormat="1" ht="24.15" customHeight="1">
      <c r="A239" s="35"/>
      <c r="B239" s="36"/>
      <c r="C239" s="246" t="s">
        <v>544</v>
      </c>
      <c r="D239" s="246" t="s">
        <v>164</v>
      </c>
      <c r="E239" s="247" t="s">
        <v>319</v>
      </c>
      <c r="F239" s="248" t="s">
        <v>320</v>
      </c>
      <c r="G239" s="249" t="s">
        <v>155</v>
      </c>
      <c r="H239" s="250">
        <v>345</v>
      </c>
      <c r="I239" s="251"/>
      <c r="J239" s="252">
        <f>ROUND(I239*H239,1)</f>
        <v>0</v>
      </c>
      <c r="K239" s="253"/>
      <c r="L239" s="41"/>
      <c r="M239" s="254" t="s">
        <v>1</v>
      </c>
      <c r="N239" s="255" t="s">
        <v>42</v>
      </c>
      <c r="O239" s="88"/>
      <c r="P239" s="237">
        <f>O239*H239</f>
        <v>0</v>
      </c>
      <c r="Q239" s="237">
        <v>2.0000000000000002E-05</v>
      </c>
      <c r="R239" s="237">
        <f>Q239*H239</f>
        <v>0.0069000000000000008</v>
      </c>
      <c r="S239" s="237">
        <v>0</v>
      </c>
      <c r="T239" s="23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9" t="s">
        <v>157</v>
      </c>
      <c r="AT239" s="239" t="s">
        <v>164</v>
      </c>
      <c r="AU239" s="239" t="s">
        <v>85</v>
      </c>
      <c r="AY239" s="14" t="s">
        <v>149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4" t="s">
        <v>83</v>
      </c>
      <c r="BK239" s="240">
        <f>ROUND(I239*H239,1)</f>
        <v>0</v>
      </c>
      <c r="BL239" s="14" t="s">
        <v>157</v>
      </c>
      <c r="BM239" s="239" t="s">
        <v>545</v>
      </c>
    </row>
    <row r="240" s="2" customFormat="1">
      <c r="A240" s="35"/>
      <c r="B240" s="36"/>
      <c r="C240" s="37"/>
      <c r="D240" s="241" t="s">
        <v>159</v>
      </c>
      <c r="E240" s="37"/>
      <c r="F240" s="242" t="s">
        <v>376</v>
      </c>
      <c r="G240" s="37"/>
      <c r="H240" s="37"/>
      <c r="I240" s="243"/>
      <c r="J240" s="37"/>
      <c r="K240" s="37"/>
      <c r="L240" s="41"/>
      <c r="M240" s="244"/>
      <c r="N240" s="245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159</v>
      </c>
      <c r="AU240" s="14" t="s">
        <v>85</v>
      </c>
    </row>
    <row r="241" s="2" customFormat="1" ht="24.15" customHeight="1">
      <c r="A241" s="35"/>
      <c r="B241" s="36"/>
      <c r="C241" s="246" t="s">
        <v>546</v>
      </c>
      <c r="D241" s="246" t="s">
        <v>164</v>
      </c>
      <c r="E241" s="247" t="s">
        <v>323</v>
      </c>
      <c r="F241" s="248" t="s">
        <v>324</v>
      </c>
      <c r="G241" s="249" t="s">
        <v>155</v>
      </c>
      <c r="H241" s="250">
        <v>345</v>
      </c>
      <c r="I241" s="251"/>
      <c r="J241" s="252">
        <f>ROUND(I241*H241,1)</f>
        <v>0</v>
      </c>
      <c r="K241" s="253"/>
      <c r="L241" s="41"/>
      <c r="M241" s="254" t="s">
        <v>1</v>
      </c>
      <c r="N241" s="255" t="s">
        <v>42</v>
      </c>
      <c r="O241" s="88"/>
      <c r="P241" s="237">
        <f>O241*H241</f>
        <v>0</v>
      </c>
      <c r="Q241" s="237">
        <v>2.0000000000000002E-05</v>
      </c>
      <c r="R241" s="237">
        <f>Q241*H241</f>
        <v>0.0069000000000000008</v>
      </c>
      <c r="S241" s="237">
        <v>0</v>
      </c>
      <c r="T241" s="23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9" t="s">
        <v>157</v>
      </c>
      <c r="AT241" s="239" t="s">
        <v>164</v>
      </c>
      <c r="AU241" s="239" t="s">
        <v>85</v>
      </c>
      <c r="AY241" s="14" t="s">
        <v>149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4" t="s">
        <v>83</v>
      </c>
      <c r="BK241" s="240">
        <f>ROUND(I241*H241,1)</f>
        <v>0</v>
      </c>
      <c r="BL241" s="14" t="s">
        <v>157</v>
      </c>
      <c r="BM241" s="239" t="s">
        <v>547</v>
      </c>
    </row>
    <row r="242" s="2" customFormat="1">
      <c r="A242" s="35"/>
      <c r="B242" s="36"/>
      <c r="C242" s="37"/>
      <c r="D242" s="241" t="s">
        <v>159</v>
      </c>
      <c r="E242" s="37"/>
      <c r="F242" s="242" t="s">
        <v>376</v>
      </c>
      <c r="G242" s="37"/>
      <c r="H242" s="37"/>
      <c r="I242" s="243"/>
      <c r="J242" s="37"/>
      <c r="K242" s="37"/>
      <c r="L242" s="41"/>
      <c r="M242" s="244"/>
      <c r="N242" s="245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159</v>
      </c>
      <c r="AU242" s="14" t="s">
        <v>85</v>
      </c>
    </row>
    <row r="243" s="2" customFormat="1" ht="24.15" customHeight="1">
      <c r="A243" s="35"/>
      <c r="B243" s="36"/>
      <c r="C243" s="246" t="s">
        <v>548</v>
      </c>
      <c r="D243" s="246" t="s">
        <v>164</v>
      </c>
      <c r="E243" s="247" t="s">
        <v>327</v>
      </c>
      <c r="F243" s="248" t="s">
        <v>328</v>
      </c>
      <c r="G243" s="249" t="s">
        <v>155</v>
      </c>
      <c r="H243" s="250">
        <v>156</v>
      </c>
      <c r="I243" s="251"/>
      <c r="J243" s="252">
        <f>ROUND(I243*H243,1)</f>
        <v>0</v>
      </c>
      <c r="K243" s="253"/>
      <c r="L243" s="41"/>
      <c r="M243" s="254" t="s">
        <v>1</v>
      </c>
      <c r="N243" s="255" t="s">
        <v>42</v>
      </c>
      <c r="O243" s="88"/>
      <c r="P243" s="237">
        <f>O243*H243</f>
        <v>0</v>
      </c>
      <c r="Q243" s="237">
        <v>3.0000000000000001E-05</v>
      </c>
      <c r="R243" s="237">
        <f>Q243*H243</f>
        <v>0.0046800000000000001</v>
      </c>
      <c r="S243" s="237">
        <v>0</v>
      </c>
      <c r="T243" s="238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9" t="s">
        <v>157</v>
      </c>
      <c r="AT243" s="239" t="s">
        <v>164</v>
      </c>
      <c r="AU243" s="239" t="s">
        <v>85</v>
      </c>
      <c r="AY243" s="14" t="s">
        <v>149</v>
      </c>
      <c r="BE243" s="240">
        <f>IF(N243="základní",J243,0)</f>
        <v>0</v>
      </c>
      <c r="BF243" s="240">
        <f>IF(N243="snížená",J243,0)</f>
        <v>0</v>
      </c>
      <c r="BG243" s="240">
        <f>IF(N243="zákl. přenesená",J243,0)</f>
        <v>0</v>
      </c>
      <c r="BH243" s="240">
        <f>IF(N243="sníž. přenesená",J243,0)</f>
        <v>0</v>
      </c>
      <c r="BI243" s="240">
        <f>IF(N243="nulová",J243,0)</f>
        <v>0</v>
      </c>
      <c r="BJ243" s="14" t="s">
        <v>83</v>
      </c>
      <c r="BK243" s="240">
        <f>ROUND(I243*H243,1)</f>
        <v>0</v>
      </c>
      <c r="BL243" s="14" t="s">
        <v>157</v>
      </c>
      <c r="BM243" s="239" t="s">
        <v>549</v>
      </c>
    </row>
    <row r="244" s="2" customFormat="1">
      <c r="A244" s="35"/>
      <c r="B244" s="36"/>
      <c r="C244" s="37"/>
      <c r="D244" s="241" t="s">
        <v>159</v>
      </c>
      <c r="E244" s="37"/>
      <c r="F244" s="242" t="s">
        <v>376</v>
      </c>
      <c r="G244" s="37"/>
      <c r="H244" s="37"/>
      <c r="I244" s="243"/>
      <c r="J244" s="37"/>
      <c r="K244" s="37"/>
      <c r="L244" s="41"/>
      <c r="M244" s="244"/>
      <c r="N244" s="245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159</v>
      </c>
      <c r="AU244" s="14" t="s">
        <v>85</v>
      </c>
    </row>
    <row r="245" s="12" customFormat="1" ht="22.8" customHeight="1">
      <c r="A245" s="12"/>
      <c r="B245" s="210"/>
      <c r="C245" s="211"/>
      <c r="D245" s="212" t="s">
        <v>76</v>
      </c>
      <c r="E245" s="224" t="s">
        <v>330</v>
      </c>
      <c r="F245" s="224" t="s">
        <v>331</v>
      </c>
      <c r="G245" s="211"/>
      <c r="H245" s="211"/>
      <c r="I245" s="214"/>
      <c r="J245" s="225">
        <f>BK245</f>
        <v>0</v>
      </c>
      <c r="K245" s="211"/>
      <c r="L245" s="216"/>
      <c r="M245" s="217"/>
      <c r="N245" s="218"/>
      <c r="O245" s="218"/>
      <c r="P245" s="219">
        <f>SUM(P246:P253)</f>
        <v>0</v>
      </c>
      <c r="Q245" s="218"/>
      <c r="R245" s="219">
        <f>SUM(R246:R253)</f>
        <v>0</v>
      </c>
      <c r="S245" s="218"/>
      <c r="T245" s="220">
        <f>SUM(T246:T253)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1" t="s">
        <v>85</v>
      </c>
      <c r="AT245" s="222" t="s">
        <v>76</v>
      </c>
      <c r="AU245" s="222" t="s">
        <v>83</v>
      </c>
      <c r="AY245" s="221" t="s">
        <v>149</v>
      </c>
      <c r="BK245" s="223">
        <f>SUM(BK246:BK253)</f>
        <v>0</v>
      </c>
    </row>
    <row r="246" s="2" customFormat="1" ht="16.5" customHeight="1">
      <c r="A246" s="35"/>
      <c r="B246" s="36"/>
      <c r="C246" s="246" t="s">
        <v>550</v>
      </c>
      <c r="D246" s="246" t="s">
        <v>164</v>
      </c>
      <c r="E246" s="247" t="s">
        <v>396</v>
      </c>
      <c r="F246" s="248" t="s">
        <v>397</v>
      </c>
      <c r="G246" s="249" t="s">
        <v>171</v>
      </c>
      <c r="H246" s="250">
        <v>14</v>
      </c>
      <c r="I246" s="251"/>
      <c r="J246" s="252">
        <f>ROUND(I246*H246,1)</f>
        <v>0</v>
      </c>
      <c r="K246" s="253"/>
      <c r="L246" s="41"/>
      <c r="M246" s="254" t="s">
        <v>1</v>
      </c>
      <c r="N246" s="255" t="s">
        <v>42</v>
      </c>
      <c r="O246" s="88"/>
      <c r="P246" s="237">
        <f>O246*H246</f>
        <v>0</v>
      </c>
      <c r="Q246" s="237">
        <v>0</v>
      </c>
      <c r="R246" s="237">
        <f>Q246*H246</f>
        <v>0</v>
      </c>
      <c r="S246" s="237">
        <v>0</v>
      </c>
      <c r="T246" s="23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9" t="s">
        <v>157</v>
      </c>
      <c r="AT246" s="239" t="s">
        <v>164</v>
      </c>
      <c r="AU246" s="239" t="s">
        <v>85</v>
      </c>
      <c r="AY246" s="14" t="s">
        <v>149</v>
      </c>
      <c r="BE246" s="240">
        <f>IF(N246="základní",J246,0)</f>
        <v>0</v>
      </c>
      <c r="BF246" s="240">
        <f>IF(N246="snížená",J246,0)</f>
        <v>0</v>
      </c>
      <c r="BG246" s="240">
        <f>IF(N246="zákl. přenesená",J246,0)</f>
        <v>0</v>
      </c>
      <c r="BH246" s="240">
        <f>IF(N246="sníž. přenesená",J246,0)</f>
        <v>0</v>
      </c>
      <c r="BI246" s="240">
        <f>IF(N246="nulová",J246,0)</f>
        <v>0</v>
      </c>
      <c r="BJ246" s="14" t="s">
        <v>83</v>
      </c>
      <c r="BK246" s="240">
        <f>ROUND(I246*H246,1)</f>
        <v>0</v>
      </c>
      <c r="BL246" s="14" t="s">
        <v>157</v>
      </c>
      <c r="BM246" s="239" t="s">
        <v>551</v>
      </c>
    </row>
    <row r="247" s="2" customFormat="1">
      <c r="A247" s="35"/>
      <c r="B247" s="36"/>
      <c r="C247" s="37"/>
      <c r="D247" s="241" t="s">
        <v>159</v>
      </c>
      <c r="E247" s="37"/>
      <c r="F247" s="242" t="s">
        <v>376</v>
      </c>
      <c r="G247" s="37"/>
      <c r="H247" s="37"/>
      <c r="I247" s="243"/>
      <c r="J247" s="37"/>
      <c r="K247" s="37"/>
      <c r="L247" s="41"/>
      <c r="M247" s="244"/>
      <c r="N247" s="245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159</v>
      </c>
      <c r="AU247" s="14" t="s">
        <v>85</v>
      </c>
    </row>
    <row r="248" s="2" customFormat="1" ht="16.5" customHeight="1">
      <c r="A248" s="35"/>
      <c r="B248" s="36"/>
      <c r="C248" s="246" t="s">
        <v>552</v>
      </c>
      <c r="D248" s="246" t="s">
        <v>164</v>
      </c>
      <c r="E248" s="247" t="s">
        <v>399</v>
      </c>
      <c r="F248" s="248" t="s">
        <v>400</v>
      </c>
      <c r="G248" s="249" t="s">
        <v>171</v>
      </c>
      <c r="H248" s="250">
        <v>28</v>
      </c>
      <c r="I248" s="251"/>
      <c r="J248" s="252">
        <f>ROUND(I248*H248,1)</f>
        <v>0</v>
      </c>
      <c r="K248" s="253"/>
      <c r="L248" s="41"/>
      <c r="M248" s="254" t="s">
        <v>1</v>
      </c>
      <c r="N248" s="255" t="s">
        <v>42</v>
      </c>
      <c r="O248" s="88"/>
      <c r="P248" s="237">
        <f>O248*H248</f>
        <v>0</v>
      </c>
      <c r="Q248" s="237">
        <v>0</v>
      </c>
      <c r="R248" s="237">
        <f>Q248*H248</f>
        <v>0</v>
      </c>
      <c r="S248" s="237">
        <v>0</v>
      </c>
      <c r="T248" s="23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9" t="s">
        <v>157</v>
      </c>
      <c r="AT248" s="239" t="s">
        <v>164</v>
      </c>
      <c r="AU248" s="239" t="s">
        <v>85</v>
      </c>
      <c r="AY248" s="14" t="s">
        <v>149</v>
      </c>
      <c r="BE248" s="240">
        <f>IF(N248="základní",J248,0)</f>
        <v>0</v>
      </c>
      <c r="BF248" s="240">
        <f>IF(N248="snížená",J248,0)</f>
        <v>0</v>
      </c>
      <c r="BG248" s="240">
        <f>IF(N248="zákl. přenesená",J248,0)</f>
        <v>0</v>
      </c>
      <c r="BH248" s="240">
        <f>IF(N248="sníž. přenesená",J248,0)</f>
        <v>0</v>
      </c>
      <c r="BI248" s="240">
        <f>IF(N248="nulová",J248,0)</f>
        <v>0</v>
      </c>
      <c r="BJ248" s="14" t="s">
        <v>83</v>
      </c>
      <c r="BK248" s="240">
        <f>ROUND(I248*H248,1)</f>
        <v>0</v>
      </c>
      <c r="BL248" s="14" t="s">
        <v>157</v>
      </c>
      <c r="BM248" s="239" t="s">
        <v>553</v>
      </c>
    </row>
    <row r="249" s="2" customFormat="1">
      <c r="A249" s="35"/>
      <c r="B249" s="36"/>
      <c r="C249" s="37"/>
      <c r="D249" s="241" t="s">
        <v>159</v>
      </c>
      <c r="E249" s="37"/>
      <c r="F249" s="242" t="s">
        <v>376</v>
      </c>
      <c r="G249" s="37"/>
      <c r="H249" s="37"/>
      <c r="I249" s="243"/>
      <c r="J249" s="37"/>
      <c r="K249" s="37"/>
      <c r="L249" s="41"/>
      <c r="M249" s="244"/>
      <c r="N249" s="245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159</v>
      </c>
      <c r="AU249" s="14" t="s">
        <v>85</v>
      </c>
    </row>
    <row r="250" s="2" customFormat="1" ht="16.5" customHeight="1">
      <c r="A250" s="35"/>
      <c r="B250" s="36"/>
      <c r="C250" s="246" t="s">
        <v>554</v>
      </c>
      <c r="D250" s="246" t="s">
        <v>164</v>
      </c>
      <c r="E250" s="247" t="s">
        <v>555</v>
      </c>
      <c r="F250" s="248" t="s">
        <v>556</v>
      </c>
      <c r="G250" s="249" t="s">
        <v>171</v>
      </c>
      <c r="H250" s="250">
        <v>2</v>
      </c>
      <c r="I250" s="251"/>
      <c r="J250" s="252">
        <f>ROUND(I250*H250,1)</f>
        <v>0</v>
      </c>
      <c r="K250" s="253"/>
      <c r="L250" s="41"/>
      <c r="M250" s="254" t="s">
        <v>1</v>
      </c>
      <c r="N250" s="255" t="s">
        <v>42</v>
      </c>
      <c r="O250" s="88"/>
      <c r="P250" s="237">
        <f>O250*H250</f>
        <v>0</v>
      </c>
      <c r="Q250" s="237">
        <v>0</v>
      </c>
      <c r="R250" s="237">
        <f>Q250*H250</f>
        <v>0</v>
      </c>
      <c r="S250" s="237">
        <v>0</v>
      </c>
      <c r="T250" s="23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9" t="s">
        <v>157</v>
      </c>
      <c r="AT250" s="239" t="s">
        <v>164</v>
      </c>
      <c r="AU250" s="239" t="s">
        <v>85</v>
      </c>
      <c r="AY250" s="14" t="s">
        <v>149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4" t="s">
        <v>83</v>
      </c>
      <c r="BK250" s="240">
        <f>ROUND(I250*H250,1)</f>
        <v>0</v>
      </c>
      <c r="BL250" s="14" t="s">
        <v>157</v>
      </c>
      <c r="BM250" s="239" t="s">
        <v>557</v>
      </c>
    </row>
    <row r="251" s="2" customFormat="1">
      <c r="A251" s="35"/>
      <c r="B251" s="36"/>
      <c r="C251" s="37"/>
      <c r="D251" s="241" t="s">
        <v>159</v>
      </c>
      <c r="E251" s="37"/>
      <c r="F251" s="242" t="s">
        <v>376</v>
      </c>
      <c r="G251" s="37"/>
      <c r="H251" s="37"/>
      <c r="I251" s="243"/>
      <c r="J251" s="37"/>
      <c r="K251" s="37"/>
      <c r="L251" s="41"/>
      <c r="M251" s="244"/>
      <c r="N251" s="245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159</v>
      </c>
      <c r="AU251" s="14" t="s">
        <v>85</v>
      </c>
    </row>
    <row r="252" s="2" customFormat="1" ht="16.5" customHeight="1">
      <c r="A252" s="35"/>
      <c r="B252" s="36"/>
      <c r="C252" s="246" t="s">
        <v>558</v>
      </c>
      <c r="D252" s="246" t="s">
        <v>164</v>
      </c>
      <c r="E252" s="247" t="s">
        <v>333</v>
      </c>
      <c r="F252" s="248" t="s">
        <v>334</v>
      </c>
      <c r="G252" s="249" t="s">
        <v>171</v>
      </c>
      <c r="H252" s="250">
        <v>10</v>
      </c>
      <c r="I252" s="251"/>
      <c r="J252" s="252">
        <f>ROUND(I252*H252,1)</f>
        <v>0</v>
      </c>
      <c r="K252" s="253"/>
      <c r="L252" s="41"/>
      <c r="M252" s="254" t="s">
        <v>1</v>
      </c>
      <c r="N252" s="255" t="s">
        <v>42</v>
      </c>
      <c r="O252" s="88"/>
      <c r="P252" s="237">
        <f>O252*H252</f>
        <v>0</v>
      </c>
      <c r="Q252" s="237">
        <v>0</v>
      </c>
      <c r="R252" s="237">
        <f>Q252*H252</f>
        <v>0</v>
      </c>
      <c r="S252" s="237">
        <v>0</v>
      </c>
      <c r="T252" s="238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9" t="s">
        <v>157</v>
      </c>
      <c r="AT252" s="239" t="s">
        <v>164</v>
      </c>
      <c r="AU252" s="239" t="s">
        <v>85</v>
      </c>
      <c r="AY252" s="14" t="s">
        <v>149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4" t="s">
        <v>83</v>
      </c>
      <c r="BK252" s="240">
        <f>ROUND(I252*H252,1)</f>
        <v>0</v>
      </c>
      <c r="BL252" s="14" t="s">
        <v>157</v>
      </c>
      <c r="BM252" s="239" t="s">
        <v>559</v>
      </c>
    </row>
    <row r="253" s="2" customFormat="1">
      <c r="A253" s="35"/>
      <c r="B253" s="36"/>
      <c r="C253" s="37"/>
      <c r="D253" s="241" t="s">
        <v>159</v>
      </c>
      <c r="E253" s="37"/>
      <c r="F253" s="242" t="s">
        <v>376</v>
      </c>
      <c r="G253" s="37"/>
      <c r="H253" s="37"/>
      <c r="I253" s="243"/>
      <c r="J253" s="37"/>
      <c r="K253" s="37"/>
      <c r="L253" s="41"/>
      <c r="M253" s="244"/>
      <c r="N253" s="245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159</v>
      </c>
      <c r="AU253" s="14" t="s">
        <v>85</v>
      </c>
    </row>
    <row r="254" s="12" customFormat="1" ht="25.92" customHeight="1">
      <c r="A254" s="12"/>
      <c r="B254" s="210"/>
      <c r="C254" s="211"/>
      <c r="D254" s="212" t="s">
        <v>76</v>
      </c>
      <c r="E254" s="213" t="s">
        <v>336</v>
      </c>
      <c r="F254" s="213" t="s">
        <v>337</v>
      </c>
      <c r="G254" s="211"/>
      <c r="H254" s="211"/>
      <c r="I254" s="214"/>
      <c r="J254" s="215">
        <f>BK254</f>
        <v>0</v>
      </c>
      <c r="K254" s="211"/>
      <c r="L254" s="216"/>
      <c r="M254" s="217"/>
      <c r="N254" s="218"/>
      <c r="O254" s="218"/>
      <c r="P254" s="219">
        <f>SUM(P255:P261)</f>
        <v>0</v>
      </c>
      <c r="Q254" s="218"/>
      <c r="R254" s="219">
        <f>SUM(R255:R261)</f>
        <v>0</v>
      </c>
      <c r="S254" s="218"/>
      <c r="T254" s="220">
        <f>SUM(T255:T261)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1" t="s">
        <v>168</v>
      </c>
      <c r="AT254" s="222" t="s">
        <v>76</v>
      </c>
      <c r="AU254" s="222" t="s">
        <v>77</v>
      </c>
      <c r="AY254" s="221" t="s">
        <v>149</v>
      </c>
      <c r="BK254" s="223">
        <f>SUM(BK255:BK261)</f>
        <v>0</v>
      </c>
    </row>
    <row r="255" s="2" customFormat="1" ht="16.5" customHeight="1">
      <c r="A255" s="35"/>
      <c r="B255" s="36"/>
      <c r="C255" s="246" t="s">
        <v>560</v>
      </c>
      <c r="D255" s="246" t="s">
        <v>164</v>
      </c>
      <c r="E255" s="247" t="s">
        <v>339</v>
      </c>
      <c r="F255" s="248" t="s">
        <v>340</v>
      </c>
      <c r="G255" s="249" t="s">
        <v>341</v>
      </c>
      <c r="H255" s="250">
        <v>24</v>
      </c>
      <c r="I255" s="251"/>
      <c r="J255" s="252">
        <f>ROUND(I255*H255,1)</f>
        <v>0</v>
      </c>
      <c r="K255" s="253"/>
      <c r="L255" s="41"/>
      <c r="M255" s="254" t="s">
        <v>1</v>
      </c>
      <c r="N255" s="255" t="s">
        <v>42</v>
      </c>
      <c r="O255" s="88"/>
      <c r="P255" s="237">
        <f>O255*H255</f>
        <v>0</v>
      </c>
      <c r="Q255" s="237">
        <v>0</v>
      </c>
      <c r="R255" s="237">
        <f>Q255*H255</f>
        <v>0</v>
      </c>
      <c r="S255" s="237">
        <v>0</v>
      </c>
      <c r="T255" s="238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9" t="s">
        <v>168</v>
      </c>
      <c r="AT255" s="239" t="s">
        <v>164</v>
      </c>
      <c r="AU255" s="239" t="s">
        <v>83</v>
      </c>
      <c r="AY255" s="14" t="s">
        <v>149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4" t="s">
        <v>83</v>
      </c>
      <c r="BK255" s="240">
        <f>ROUND(I255*H255,1)</f>
        <v>0</v>
      </c>
      <c r="BL255" s="14" t="s">
        <v>168</v>
      </c>
      <c r="BM255" s="239" t="s">
        <v>561</v>
      </c>
    </row>
    <row r="256" s="2" customFormat="1" ht="16.5" customHeight="1">
      <c r="A256" s="35"/>
      <c r="B256" s="36"/>
      <c r="C256" s="246" t="s">
        <v>562</v>
      </c>
      <c r="D256" s="246" t="s">
        <v>164</v>
      </c>
      <c r="E256" s="247" t="s">
        <v>344</v>
      </c>
      <c r="F256" s="248" t="s">
        <v>345</v>
      </c>
      <c r="G256" s="249" t="s">
        <v>341</v>
      </c>
      <c r="H256" s="250">
        <v>16</v>
      </c>
      <c r="I256" s="251"/>
      <c r="J256" s="252">
        <f>ROUND(I256*H256,1)</f>
        <v>0</v>
      </c>
      <c r="K256" s="253"/>
      <c r="L256" s="41"/>
      <c r="M256" s="254" t="s">
        <v>1</v>
      </c>
      <c r="N256" s="255" t="s">
        <v>42</v>
      </c>
      <c r="O256" s="88"/>
      <c r="P256" s="237">
        <f>O256*H256</f>
        <v>0</v>
      </c>
      <c r="Q256" s="237">
        <v>0</v>
      </c>
      <c r="R256" s="237">
        <f>Q256*H256</f>
        <v>0</v>
      </c>
      <c r="S256" s="237">
        <v>0</v>
      </c>
      <c r="T256" s="238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9" t="s">
        <v>168</v>
      </c>
      <c r="AT256" s="239" t="s">
        <v>164</v>
      </c>
      <c r="AU256" s="239" t="s">
        <v>83</v>
      </c>
      <c r="AY256" s="14" t="s">
        <v>149</v>
      </c>
      <c r="BE256" s="240">
        <f>IF(N256="základní",J256,0)</f>
        <v>0</v>
      </c>
      <c r="BF256" s="240">
        <f>IF(N256="snížená",J256,0)</f>
        <v>0</v>
      </c>
      <c r="BG256" s="240">
        <f>IF(N256="zákl. přenesená",J256,0)</f>
        <v>0</v>
      </c>
      <c r="BH256" s="240">
        <f>IF(N256="sníž. přenesená",J256,0)</f>
        <v>0</v>
      </c>
      <c r="BI256" s="240">
        <f>IF(N256="nulová",J256,0)</f>
        <v>0</v>
      </c>
      <c r="BJ256" s="14" t="s">
        <v>83</v>
      </c>
      <c r="BK256" s="240">
        <f>ROUND(I256*H256,1)</f>
        <v>0</v>
      </c>
      <c r="BL256" s="14" t="s">
        <v>168</v>
      </c>
      <c r="BM256" s="239" t="s">
        <v>563</v>
      </c>
    </row>
    <row r="257" s="2" customFormat="1" ht="16.5" customHeight="1">
      <c r="A257" s="35"/>
      <c r="B257" s="36"/>
      <c r="C257" s="246" t="s">
        <v>564</v>
      </c>
      <c r="D257" s="246" t="s">
        <v>164</v>
      </c>
      <c r="E257" s="247" t="s">
        <v>348</v>
      </c>
      <c r="F257" s="248" t="s">
        <v>349</v>
      </c>
      <c r="G257" s="249" t="s">
        <v>350</v>
      </c>
      <c r="H257" s="250">
        <v>20</v>
      </c>
      <c r="I257" s="251"/>
      <c r="J257" s="252">
        <f>ROUND(I257*H257,1)</f>
        <v>0</v>
      </c>
      <c r="K257" s="253"/>
      <c r="L257" s="41"/>
      <c r="M257" s="254" t="s">
        <v>1</v>
      </c>
      <c r="N257" s="255" t="s">
        <v>42</v>
      </c>
      <c r="O257" s="88"/>
      <c r="P257" s="237">
        <f>O257*H257</f>
        <v>0</v>
      </c>
      <c r="Q257" s="237">
        <v>0</v>
      </c>
      <c r="R257" s="237">
        <f>Q257*H257</f>
        <v>0</v>
      </c>
      <c r="S257" s="237">
        <v>0</v>
      </c>
      <c r="T257" s="238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9" t="s">
        <v>168</v>
      </c>
      <c r="AT257" s="239" t="s">
        <v>164</v>
      </c>
      <c r="AU257" s="239" t="s">
        <v>83</v>
      </c>
      <c r="AY257" s="14" t="s">
        <v>149</v>
      </c>
      <c r="BE257" s="240">
        <f>IF(N257="základní",J257,0)</f>
        <v>0</v>
      </c>
      <c r="BF257" s="240">
        <f>IF(N257="snížená",J257,0)</f>
        <v>0</v>
      </c>
      <c r="BG257" s="240">
        <f>IF(N257="zákl. přenesená",J257,0)</f>
        <v>0</v>
      </c>
      <c r="BH257" s="240">
        <f>IF(N257="sníž. přenesená",J257,0)</f>
        <v>0</v>
      </c>
      <c r="BI257" s="240">
        <f>IF(N257="nulová",J257,0)</f>
        <v>0</v>
      </c>
      <c r="BJ257" s="14" t="s">
        <v>83</v>
      </c>
      <c r="BK257" s="240">
        <f>ROUND(I257*H257,1)</f>
        <v>0</v>
      </c>
      <c r="BL257" s="14" t="s">
        <v>168</v>
      </c>
      <c r="BM257" s="239" t="s">
        <v>565</v>
      </c>
    </row>
    <row r="258" s="2" customFormat="1" ht="24.15" customHeight="1">
      <c r="A258" s="35"/>
      <c r="B258" s="36"/>
      <c r="C258" s="246" t="s">
        <v>566</v>
      </c>
      <c r="D258" s="246" t="s">
        <v>164</v>
      </c>
      <c r="E258" s="247" t="s">
        <v>353</v>
      </c>
      <c r="F258" s="248" t="s">
        <v>354</v>
      </c>
      <c r="G258" s="249" t="s">
        <v>341</v>
      </c>
      <c r="H258" s="250">
        <v>48</v>
      </c>
      <c r="I258" s="251"/>
      <c r="J258" s="252">
        <f>ROUND(I258*H258,1)</f>
        <v>0</v>
      </c>
      <c r="K258" s="253"/>
      <c r="L258" s="41"/>
      <c r="M258" s="254" t="s">
        <v>1</v>
      </c>
      <c r="N258" s="255" t="s">
        <v>42</v>
      </c>
      <c r="O258" s="88"/>
      <c r="P258" s="237">
        <f>O258*H258</f>
        <v>0</v>
      </c>
      <c r="Q258" s="237">
        <v>0</v>
      </c>
      <c r="R258" s="237">
        <f>Q258*H258</f>
        <v>0</v>
      </c>
      <c r="S258" s="237">
        <v>0</v>
      </c>
      <c r="T258" s="238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9" t="s">
        <v>168</v>
      </c>
      <c r="AT258" s="239" t="s">
        <v>164</v>
      </c>
      <c r="AU258" s="239" t="s">
        <v>83</v>
      </c>
      <c r="AY258" s="14" t="s">
        <v>149</v>
      </c>
      <c r="BE258" s="240">
        <f>IF(N258="základní",J258,0)</f>
        <v>0</v>
      </c>
      <c r="BF258" s="240">
        <f>IF(N258="snížená",J258,0)</f>
        <v>0</v>
      </c>
      <c r="BG258" s="240">
        <f>IF(N258="zákl. přenesená",J258,0)</f>
        <v>0</v>
      </c>
      <c r="BH258" s="240">
        <f>IF(N258="sníž. přenesená",J258,0)</f>
        <v>0</v>
      </c>
      <c r="BI258" s="240">
        <f>IF(N258="nulová",J258,0)</f>
        <v>0</v>
      </c>
      <c r="BJ258" s="14" t="s">
        <v>83</v>
      </c>
      <c r="BK258" s="240">
        <f>ROUND(I258*H258,1)</f>
        <v>0</v>
      </c>
      <c r="BL258" s="14" t="s">
        <v>168</v>
      </c>
      <c r="BM258" s="239" t="s">
        <v>567</v>
      </c>
    </row>
    <row r="259" s="2" customFormat="1" ht="21.75" customHeight="1">
      <c r="A259" s="35"/>
      <c r="B259" s="36"/>
      <c r="C259" s="246" t="s">
        <v>568</v>
      </c>
      <c r="D259" s="246" t="s">
        <v>164</v>
      </c>
      <c r="E259" s="247" t="s">
        <v>357</v>
      </c>
      <c r="F259" s="248" t="s">
        <v>569</v>
      </c>
      <c r="G259" s="249" t="s">
        <v>171</v>
      </c>
      <c r="H259" s="250">
        <v>1</v>
      </c>
      <c r="I259" s="251"/>
      <c r="J259" s="252">
        <f>ROUND(I259*H259,1)</f>
        <v>0</v>
      </c>
      <c r="K259" s="253"/>
      <c r="L259" s="41"/>
      <c r="M259" s="254" t="s">
        <v>1</v>
      </c>
      <c r="N259" s="255" t="s">
        <v>42</v>
      </c>
      <c r="O259" s="88"/>
      <c r="P259" s="237">
        <f>O259*H259</f>
        <v>0</v>
      </c>
      <c r="Q259" s="237">
        <v>0</v>
      </c>
      <c r="R259" s="237">
        <f>Q259*H259</f>
        <v>0</v>
      </c>
      <c r="S259" s="237">
        <v>0</v>
      </c>
      <c r="T259" s="23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9" t="s">
        <v>168</v>
      </c>
      <c r="AT259" s="239" t="s">
        <v>164</v>
      </c>
      <c r="AU259" s="239" t="s">
        <v>83</v>
      </c>
      <c r="AY259" s="14" t="s">
        <v>149</v>
      </c>
      <c r="BE259" s="240">
        <f>IF(N259="základní",J259,0)</f>
        <v>0</v>
      </c>
      <c r="BF259" s="240">
        <f>IF(N259="snížená",J259,0)</f>
        <v>0</v>
      </c>
      <c r="BG259" s="240">
        <f>IF(N259="zákl. přenesená",J259,0)</f>
        <v>0</v>
      </c>
      <c r="BH259" s="240">
        <f>IF(N259="sníž. přenesená",J259,0)</f>
        <v>0</v>
      </c>
      <c r="BI259" s="240">
        <f>IF(N259="nulová",J259,0)</f>
        <v>0</v>
      </c>
      <c r="BJ259" s="14" t="s">
        <v>83</v>
      </c>
      <c r="BK259" s="240">
        <f>ROUND(I259*H259,1)</f>
        <v>0</v>
      </c>
      <c r="BL259" s="14" t="s">
        <v>168</v>
      </c>
      <c r="BM259" s="239" t="s">
        <v>570</v>
      </c>
    </row>
    <row r="260" s="2" customFormat="1" ht="21.75" customHeight="1">
      <c r="A260" s="35"/>
      <c r="B260" s="36"/>
      <c r="C260" s="246" t="s">
        <v>571</v>
      </c>
      <c r="D260" s="246" t="s">
        <v>164</v>
      </c>
      <c r="E260" s="247" t="s">
        <v>572</v>
      </c>
      <c r="F260" s="248" t="s">
        <v>573</v>
      </c>
      <c r="G260" s="249" t="s">
        <v>574</v>
      </c>
      <c r="H260" s="250">
        <v>1.712</v>
      </c>
      <c r="I260" s="251"/>
      <c r="J260" s="252">
        <f>ROUND(I260*H260,1)</f>
        <v>0</v>
      </c>
      <c r="K260" s="253"/>
      <c r="L260" s="41"/>
      <c r="M260" s="254" t="s">
        <v>1</v>
      </c>
      <c r="N260" s="255" t="s">
        <v>42</v>
      </c>
      <c r="O260" s="88"/>
      <c r="P260" s="237">
        <f>O260*H260</f>
        <v>0</v>
      </c>
      <c r="Q260" s="237">
        <v>0</v>
      </c>
      <c r="R260" s="237">
        <f>Q260*H260</f>
        <v>0</v>
      </c>
      <c r="S260" s="237">
        <v>0</v>
      </c>
      <c r="T260" s="238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9" t="s">
        <v>168</v>
      </c>
      <c r="AT260" s="239" t="s">
        <v>164</v>
      </c>
      <c r="AU260" s="239" t="s">
        <v>83</v>
      </c>
      <c r="AY260" s="14" t="s">
        <v>149</v>
      </c>
      <c r="BE260" s="240">
        <f>IF(N260="základní",J260,0)</f>
        <v>0</v>
      </c>
      <c r="BF260" s="240">
        <f>IF(N260="snížená",J260,0)</f>
        <v>0</v>
      </c>
      <c r="BG260" s="240">
        <f>IF(N260="zákl. přenesená",J260,0)</f>
        <v>0</v>
      </c>
      <c r="BH260" s="240">
        <f>IF(N260="sníž. přenesená",J260,0)</f>
        <v>0</v>
      </c>
      <c r="BI260" s="240">
        <f>IF(N260="nulová",J260,0)</f>
        <v>0</v>
      </c>
      <c r="BJ260" s="14" t="s">
        <v>83</v>
      </c>
      <c r="BK260" s="240">
        <f>ROUND(I260*H260,1)</f>
        <v>0</v>
      </c>
      <c r="BL260" s="14" t="s">
        <v>168</v>
      </c>
      <c r="BM260" s="239" t="s">
        <v>575</v>
      </c>
    </row>
    <row r="261" s="2" customFormat="1" ht="24.15" customHeight="1">
      <c r="A261" s="35"/>
      <c r="B261" s="36"/>
      <c r="C261" s="246" t="s">
        <v>576</v>
      </c>
      <c r="D261" s="246" t="s">
        <v>164</v>
      </c>
      <c r="E261" s="247" t="s">
        <v>577</v>
      </c>
      <c r="F261" s="248" t="s">
        <v>578</v>
      </c>
      <c r="G261" s="249" t="s">
        <v>341</v>
      </c>
      <c r="H261" s="250">
        <v>20</v>
      </c>
      <c r="I261" s="251"/>
      <c r="J261" s="252">
        <f>ROUND(I261*H261,1)</f>
        <v>0</v>
      </c>
      <c r="K261" s="253"/>
      <c r="L261" s="41"/>
      <c r="M261" s="257" t="s">
        <v>1</v>
      </c>
      <c r="N261" s="258" t="s">
        <v>42</v>
      </c>
      <c r="O261" s="259"/>
      <c r="P261" s="260">
        <f>O261*H261</f>
        <v>0</v>
      </c>
      <c r="Q261" s="260">
        <v>0</v>
      </c>
      <c r="R261" s="260">
        <f>Q261*H261</f>
        <v>0</v>
      </c>
      <c r="S261" s="260">
        <v>0</v>
      </c>
      <c r="T261" s="261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9" t="s">
        <v>168</v>
      </c>
      <c r="AT261" s="239" t="s">
        <v>164</v>
      </c>
      <c r="AU261" s="239" t="s">
        <v>83</v>
      </c>
      <c r="AY261" s="14" t="s">
        <v>149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4" t="s">
        <v>83</v>
      </c>
      <c r="BK261" s="240">
        <f>ROUND(I261*H261,1)</f>
        <v>0</v>
      </c>
      <c r="BL261" s="14" t="s">
        <v>168</v>
      </c>
      <c r="BM261" s="239" t="s">
        <v>579</v>
      </c>
    </row>
    <row r="262" s="2" customFormat="1" ht="6.96" customHeight="1">
      <c r="A262" s="35"/>
      <c r="B262" s="63"/>
      <c r="C262" s="64"/>
      <c r="D262" s="64"/>
      <c r="E262" s="64"/>
      <c r="F262" s="64"/>
      <c r="G262" s="64"/>
      <c r="H262" s="64"/>
      <c r="I262" s="64"/>
      <c r="J262" s="64"/>
      <c r="K262" s="64"/>
      <c r="L262" s="41"/>
      <c r="M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</row>
  </sheetData>
  <sheetProtection sheet="1" autoFilter="0" formatColumns="0" formatRows="0" objects="1" scenarios="1" spinCount="100000" saltValue="isUTZegb3woNdyICR9fVSPD6hEKLzjM8OVBvEOX2NIjTL5MRfmukX+dbS8qDWFaPhr7qb75E7czMRsTKrVWlhw==" hashValue="iN76QelOk5Exgg2fdu7rAoc4KiIlaEEqpHVPCbvxRUaGszQq+GJ3GGQUtlYmdP9rPWYTLh/LtxhQNC6XwAW3mg==" algorithmName="SHA-512" password="D99E"/>
  <autoFilter ref="C134:K26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112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Nemocnice Písek, a.s.</v>
      </c>
      <c r="F7" s="148"/>
      <c r="G7" s="148"/>
      <c r="H7" s="148"/>
      <c r="L7" s="17"/>
    </row>
    <row r="8">
      <c r="B8" s="17"/>
      <c r="D8" s="148" t="s">
        <v>113</v>
      </c>
      <c r="L8" s="17"/>
    </row>
    <row r="9" s="1" customFormat="1" ht="16.5" customHeight="1">
      <c r="B9" s="17"/>
      <c r="E9" s="149" t="s">
        <v>114</v>
      </c>
      <c r="F9" s="1"/>
      <c r="G9" s="1"/>
      <c r="H9" s="1"/>
      <c r="L9" s="17"/>
    </row>
    <row r="10" s="1" customFormat="1" ht="12" customHeight="1">
      <c r="B10" s="17"/>
      <c r="D10" s="148" t="s">
        <v>115</v>
      </c>
      <c r="L10" s="17"/>
    </row>
    <row r="11" s="2" customFormat="1" ht="16.5" customHeight="1">
      <c r="A11" s="35"/>
      <c r="B11" s="41"/>
      <c r="C11" s="35"/>
      <c r="D11" s="35"/>
      <c r="E11" s="150" t="s">
        <v>116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117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580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119</v>
      </c>
      <c r="G16" s="35"/>
      <c r="H16" s="35"/>
      <c r="I16" s="148" t="s">
        <v>22</v>
      </c>
      <c r="J16" s="152" t="str">
        <f>'Rekapitulace stavby'!AN8</f>
        <v>16. 4. 2024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tr">
        <f>IF('Rekapitulace stavby'!AN10="","",'Rekapitulace stavby'!AN10)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tr">
        <f>IF('Rekapitulace stavby'!E11="","",'Rekapitulace stavby'!E11)</f>
        <v>Nemocnice Písek, a.s., Karla Čapka 489, Písek</v>
      </c>
      <c r="F19" s="35"/>
      <c r="G19" s="35"/>
      <c r="H19" s="35"/>
      <c r="I19" s="148" t="s">
        <v>27</v>
      </c>
      <c r="J19" s="138" t="str">
        <f>IF('Rekapitulace stavby'!AN11="","",'Rekapitulace stavby'!AN11)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28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30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31</v>
      </c>
      <c r="F25" s="35"/>
      <c r="G25" s="35"/>
      <c r="H25" s="35"/>
      <c r="I25" s="148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32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27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ROUNDUP(J133, 1)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ROUNDUP((SUM(BE133:BE168)),  1)</f>
        <v>0</v>
      </c>
      <c r="G37" s="35"/>
      <c r="H37" s="35"/>
      <c r="I37" s="162">
        <v>0.20999999999999999</v>
      </c>
      <c r="J37" s="161">
        <f>ROUNDUP(((SUM(BE133:BE168))*I37),  1)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ROUNDUP((SUM(BF133:BF168)),  1)</f>
        <v>0</v>
      </c>
      <c r="G38" s="35"/>
      <c r="H38" s="35"/>
      <c r="I38" s="162">
        <v>0.12</v>
      </c>
      <c r="J38" s="161">
        <f>ROUNDUP(((SUM(BF133:BF168))*I38),  1)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ROUNDUP((SUM(BG133:BG168)),  1)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ROUNDUP((SUM(BH133:BH168)),  1)</f>
        <v>0</v>
      </c>
      <c r="G40" s="35"/>
      <c r="H40" s="35"/>
      <c r="I40" s="162">
        <v>0.12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ROUNDUP((SUM(BI133:BI168)),  1)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Nemocnice Písek, a.s.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114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115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116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117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24-187-01-4 - 3.NP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>Areála Nemocnice Písek, a.s.</v>
      </c>
      <c r="G93" s="37"/>
      <c r="H93" s="37"/>
      <c r="I93" s="29" t="s">
        <v>22</v>
      </c>
      <c r="J93" s="76" t="str">
        <f>IF(J16="","",J16)</f>
        <v>16. 4. 2024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Nemocnice Písek, a.s., Karla Čapka 489, Písek</v>
      </c>
      <c r="G95" s="37"/>
      <c r="H95" s="37"/>
      <c r="I95" s="29" t="s">
        <v>30</v>
      </c>
      <c r="J95" s="33" t="str">
        <f>E25</f>
        <v>Ing. Čeněk Truchlík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29" t="s">
        <v>32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121</v>
      </c>
      <c r="D98" s="184"/>
      <c r="E98" s="184"/>
      <c r="F98" s="184"/>
      <c r="G98" s="184"/>
      <c r="H98" s="184"/>
      <c r="I98" s="184"/>
      <c r="J98" s="185" t="s">
        <v>122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123</v>
      </c>
      <c r="D100" s="37"/>
      <c r="E100" s="37"/>
      <c r="F100" s="37"/>
      <c r="G100" s="37"/>
      <c r="H100" s="37"/>
      <c r="I100" s="37"/>
      <c r="J100" s="107">
        <f>J133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124</v>
      </c>
    </row>
    <row r="101" hidden="1" s="9" customFormat="1" ht="24.96" customHeight="1">
      <c r="A101" s="9"/>
      <c r="B101" s="187"/>
      <c r="C101" s="188"/>
      <c r="D101" s="189" t="s">
        <v>361</v>
      </c>
      <c r="E101" s="190"/>
      <c r="F101" s="190"/>
      <c r="G101" s="190"/>
      <c r="H101" s="190"/>
      <c r="I101" s="190"/>
      <c r="J101" s="191">
        <f>J134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3"/>
      <c r="C102" s="129"/>
      <c r="D102" s="194" t="s">
        <v>362</v>
      </c>
      <c r="E102" s="195"/>
      <c r="F102" s="195"/>
      <c r="G102" s="195"/>
      <c r="H102" s="195"/>
      <c r="I102" s="195"/>
      <c r="J102" s="196">
        <f>J135</f>
        <v>0</v>
      </c>
      <c r="K102" s="129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7"/>
      <c r="C103" s="188"/>
      <c r="D103" s="189" t="s">
        <v>125</v>
      </c>
      <c r="E103" s="190"/>
      <c r="F103" s="190"/>
      <c r="G103" s="190"/>
      <c r="H103" s="190"/>
      <c r="I103" s="190"/>
      <c r="J103" s="191">
        <f>J138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93"/>
      <c r="C104" s="129"/>
      <c r="D104" s="194" t="s">
        <v>126</v>
      </c>
      <c r="E104" s="195"/>
      <c r="F104" s="195"/>
      <c r="G104" s="195"/>
      <c r="H104" s="195"/>
      <c r="I104" s="195"/>
      <c r="J104" s="196">
        <f>J139</f>
        <v>0</v>
      </c>
      <c r="K104" s="129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3"/>
      <c r="C105" s="129"/>
      <c r="D105" s="194" t="s">
        <v>128</v>
      </c>
      <c r="E105" s="195"/>
      <c r="F105" s="195"/>
      <c r="G105" s="195"/>
      <c r="H105" s="195"/>
      <c r="I105" s="195"/>
      <c r="J105" s="196">
        <f>J145</f>
        <v>0</v>
      </c>
      <c r="K105" s="129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3"/>
      <c r="C106" s="129"/>
      <c r="D106" s="194" t="s">
        <v>130</v>
      </c>
      <c r="E106" s="195"/>
      <c r="F106" s="195"/>
      <c r="G106" s="195"/>
      <c r="H106" s="195"/>
      <c r="I106" s="195"/>
      <c r="J106" s="196">
        <f>J151</f>
        <v>0</v>
      </c>
      <c r="K106" s="129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3"/>
      <c r="C107" s="129"/>
      <c r="D107" s="194" t="s">
        <v>131</v>
      </c>
      <c r="E107" s="195"/>
      <c r="F107" s="195"/>
      <c r="G107" s="195"/>
      <c r="H107" s="195"/>
      <c r="I107" s="195"/>
      <c r="J107" s="196">
        <f>J157</f>
        <v>0</v>
      </c>
      <c r="K107" s="129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3"/>
      <c r="C108" s="129"/>
      <c r="D108" s="194" t="s">
        <v>132</v>
      </c>
      <c r="E108" s="195"/>
      <c r="F108" s="195"/>
      <c r="G108" s="195"/>
      <c r="H108" s="195"/>
      <c r="I108" s="195"/>
      <c r="J108" s="196">
        <f>J162</f>
        <v>0</v>
      </c>
      <c r="K108" s="129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7"/>
      <c r="C109" s="188"/>
      <c r="D109" s="189" t="s">
        <v>133</v>
      </c>
      <c r="E109" s="190"/>
      <c r="F109" s="190"/>
      <c r="G109" s="190"/>
      <c r="H109" s="190"/>
      <c r="I109" s="190"/>
      <c r="J109" s="191">
        <f>J165</f>
        <v>0</v>
      </c>
      <c r="K109" s="188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hidden="1"/>
    <row r="113" hidden="1"/>
    <row r="114" hidden="1"/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134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81" t="str">
        <f>E7</f>
        <v>Nemocnice Písek, a.s.</v>
      </c>
      <c r="F119" s="29"/>
      <c r="G119" s="29"/>
      <c r="H119" s="29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" customFormat="1" ht="12" customHeight="1">
      <c r="B120" s="18"/>
      <c r="C120" s="29" t="s">
        <v>113</v>
      </c>
      <c r="D120" s="19"/>
      <c r="E120" s="19"/>
      <c r="F120" s="19"/>
      <c r="G120" s="19"/>
      <c r="H120" s="19"/>
      <c r="I120" s="19"/>
      <c r="J120" s="19"/>
      <c r="K120" s="19"/>
      <c r="L120" s="17"/>
    </row>
    <row r="121" s="1" customFormat="1" ht="16.5" customHeight="1">
      <c r="B121" s="18"/>
      <c r="C121" s="19"/>
      <c r="D121" s="19"/>
      <c r="E121" s="181" t="s">
        <v>114</v>
      </c>
      <c r="F121" s="19"/>
      <c r="G121" s="19"/>
      <c r="H121" s="19"/>
      <c r="I121" s="19"/>
      <c r="J121" s="19"/>
      <c r="K121" s="19"/>
      <c r="L121" s="17"/>
    </row>
    <row r="122" s="1" customFormat="1" ht="12" customHeight="1">
      <c r="B122" s="18"/>
      <c r="C122" s="29" t="s">
        <v>115</v>
      </c>
      <c r="D122" s="19"/>
      <c r="E122" s="19"/>
      <c r="F122" s="19"/>
      <c r="G122" s="19"/>
      <c r="H122" s="19"/>
      <c r="I122" s="19"/>
      <c r="J122" s="19"/>
      <c r="K122" s="19"/>
      <c r="L122" s="17"/>
    </row>
    <row r="123" s="2" customFormat="1" ht="16.5" customHeight="1">
      <c r="A123" s="35"/>
      <c r="B123" s="36"/>
      <c r="C123" s="37"/>
      <c r="D123" s="37"/>
      <c r="E123" s="182" t="s">
        <v>116</v>
      </c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117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E13</f>
        <v>24-187-01-4 - 3.NP</v>
      </c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F16</f>
        <v>Areála Nemocnice Písek, a.s.</v>
      </c>
      <c r="G127" s="37"/>
      <c r="H127" s="37"/>
      <c r="I127" s="29" t="s">
        <v>22</v>
      </c>
      <c r="J127" s="76" t="str">
        <f>IF(J16="","",J16)</f>
        <v>16. 4. 2024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24</v>
      </c>
      <c r="D129" s="37"/>
      <c r="E129" s="37"/>
      <c r="F129" s="24" t="str">
        <f>E19</f>
        <v>Nemocnice Písek, a.s., Karla Čapka 489, Písek</v>
      </c>
      <c r="G129" s="37"/>
      <c r="H129" s="37"/>
      <c r="I129" s="29" t="s">
        <v>30</v>
      </c>
      <c r="J129" s="33" t="str">
        <f>E25</f>
        <v>Ing. Čeněk Truchlík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28</v>
      </c>
      <c r="D130" s="37"/>
      <c r="E130" s="37"/>
      <c r="F130" s="24" t="str">
        <f>IF(E22="","",E22)</f>
        <v>Vyplň údaj</v>
      </c>
      <c r="G130" s="37"/>
      <c r="H130" s="37"/>
      <c r="I130" s="29" t="s">
        <v>32</v>
      </c>
      <c r="J130" s="33" t="str">
        <f>E28</f>
        <v xml:space="preserve"> 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98"/>
      <c r="B132" s="199"/>
      <c r="C132" s="200" t="s">
        <v>135</v>
      </c>
      <c r="D132" s="201" t="s">
        <v>62</v>
      </c>
      <c r="E132" s="201" t="s">
        <v>58</v>
      </c>
      <c r="F132" s="201" t="s">
        <v>59</v>
      </c>
      <c r="G132" s="201" t="s">
        <v>136</v>
      </c>
      <c r="H132" s="201" t="s">
        <v>137</v>
      </c>
      <c r="I132" s="201" t="s">
        <v>138</v>
      </c>
      <c r="J132" s="202" t="s">
        <v>122</v>
      </c>
      <c r="K132" s="203" t="s">
        <v>139</v>
      </c>
      <c r="L132" s="204"/>
      <c r="M132" s="97" t="s">
        <v>1</v>
      </c>
      <c r="N132" s="98" t="s">
        <v>41</v>
      </c>
      <c r="O132" s="98" t="s">
        <v>140</v>
      </c>
      <c r="P132" s="98" t="s">
        <v>141</v>
      </c>
      <c r="Q132" s="98" t="s">
        <v>142</v>
      </c>
      <c r="R132" s="98" t="s">
        <v>143</v>
      </c>
      <c r="S132" s="98" t="s">
        <v>144</v>
      </c>
      <c r="T132" s="99" t="s">
        <v>145</v>
      </c>
      <c r="U132" s="198"/>
      <c r="V132" s="198"/>
      <c r="W132" s="198"/>
      <c r="X132" s="198"/>
      <c r="Y132" s="198"/>
      <c r="Z132" s="198"/>
      <c r="AA132" s="198"/>
      <c r="AB132" s="198"/>
      <c r="AC132" s="198"/>
      <c r="AD132" s="198"/>
      <c r="AE132" s="198"/>
    </row>
    <row r="133" s="2" customFormat="1" ht="22.8" customHeight="1">
      <c r="A133" s="35"/>
      <c r="B133" s="36"/>
      <c r="C133" s="104" t="s">
        <v>146</v>
      </c>
      <c r="D133" s="37"/>
      <c r="E133" s="37"/>
      <c r="F133" s="37"/>
      <c r="G133" s="37"/>
      <c r="H133" s="37"/>
      <c r="I133" s="37"/>
      <c r="J133" s="205">
        <f>BK133</f>
        <v>0</v>
      </c>
      <c r="K133" s="37"/>
      <c r="L133" s="41"/>
      <c r="M133" s="100"/>
      <c r="N133" s="206"/>
      <c r="O133" s="101"/>
      <c r="P133" s="207">
        <f>P134+P138+P165</f>
        <v>0</v>
      </c>
      <c r="Q133" s="101"/>
      <c r="R133" s="207">
        <f>R134+R138+R165</f>
        <v>0.035640000000000005</v>
      </c>
      <c r="S133" s="101"/>
      <c r="T133" s="208">
        <f>T134+T138+T165</f>
        <v>0.017000000000000001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76</v>
      </c>
      <c r="AU133" s="14" t="s">
        <v>124</v>
      </c>
      <c r="BK133" s="209">
        <f>BK134+BK138+BK165</f>
        <v>0</v>
      </c>
    </row>
    <row r="134" s="12" customFormat="1" ht="25.92" customHeight="1">
      <c r="A134" s="12"/>
      <c r="B134" s="210"/>
      <c r="C134" s="211"/>
      <c r="D134" s="212" t="s">
        <v>76</v>
      </c>
      <c r="E134" s="213" t="s">
        <v>363</v>
      </c>
      <c r="F134" s="213" t="s">
        <v>364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0.00123</v>
      </c>
      <c r="S134" s="218"/>
      <c r="T134" s="220">
        <f>T135</f>
        <v>0.017000000000000001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83</v>
      </c>
      <c r="AT134" s="222" t="s">
        <v>76</v>
      </c>
      <c r="AU134" s="222" t="s">
        <v>77</v>
      </c>
      <c r="AY134" s="221" t="s">
        <v>149</v>
      </c>
      <c r="BK134" s="223">
        <f>BK135</f>
        <v>0</v>
      </c>
    </row>
    <row r="135" s="12" customFormat="1" ht="22.8" customHeight="1">
      <c r="A135" s="12"/>
      <c r="B135" s="210"/>
      <c r="C135" s="211"/>
      <c r="D135" s="212" t="s">
        <v>76</v>
      </c>
      <c r="E135" s="224" t="s">
        <v>192</v>
      </c>
      <c r="F135" s="224" t="s">
        <v>365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SUM(P136:P137)</f>
        <v>0</v>
      </c>
      <c r="Q135" s="218"/>
      <c r="R135" s="219">
        <f>SUM(R136:R137)</f>
        <v>0.00123</v>
      </c>
      <c r="S135" s="218"/>
      <c r="T135" s="220">
        <f>SUM(T136:T137)</f>
        <v>0.017000000000000001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83</v>
      </c>
      <c r="AT135" s="222" t="s">
        <v>76</v>
      </c>
      <c r="AU135" s="222" t="s">
        <v>83</v>
      </c>
      <c r="AY135" s="221" t="s">
        <v>149</v>
      </c>
      <c r="BK135" s="223">
        <f>SUM(BK136:BK137)</f>
        <v>0</v>
      </c>
    </row>
    <row r="136" s="2" customFormat="1" ht="24.15" customHeight="1">
      <c r="A136" s="35"/>
      <c r="B136" s="36"/>
      <c r="C136" s="246" t="s">
        <v>83</v>
      </c>
      <c r="D136" s="246" t="s">
        <v>164</v>
      </c>
      <c r="E136" s="247" t="s">
        <v>369</v>
      </c>
      <c r="F136" s="248" t="s">
        <v>370</v>
      </c>
      <c r="G136" s="249" t="s">
        <v>155</v>
      </c>
      <c r="H136" s="250">
        <v>1</v>
      </c>
      <c r="I136" s="251"/>
      <c r="J136" s="252">
        <f>ROUND(I136*H136,1)</f>
        <v>0</v>
      </c>
      <c r="K136" s="253"/>
      <c r="L136" s="41"/>
      <c r="M136" s="254" t="s">
        <v>1</v>
      </c>
      <c r="N136" s="255" t="s">
        <v>42</v>
      </c>
      <c r="O136" s="88"/>
      <c r="P136" s="237">
        <f>O136*H136</f>
        <v>0</v>
      </c>
      <c r="Q136" s="237">
        <v>0.00123</v>
      </c>
      <c r="R136" s="237">
        <f>Q136*H136</f>
        <v>0.00123</v>
      </c>
      <c r="S136" s="237">
        <v>0.017000000000000001</v>
      </c>
      <c r="T136" s="238">
        <f>S136*H136</f>
        <v>0.017000000000000001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9" t="s">
        <v>168</v>
      </c>
      <c r="AT136" s="239" t="s">
        <v>164</v>
      </c>
      <c r="AU136" s="239" t="s">
        <v>85</v>
      </c>
      <c r="AY136" s="14" t="s">
        <v>149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4" t="s">
        <v>83</v>
      </c>
      <c r="BK136" s="240">
        <f>ROUND(I136*H136,1)</f>
        <v>0</v>
      </c>
      <c r="BL136" s="14" t="s">
        <v>168</v>
      </c>
      <c r="BM136" s="239" t="s">
        <v>581</v>
      </c>
    </row>
    <row r="137" s="2" customFormat="1">
      <c r="A137" s="35"/>
      <c r="B137" s="36"/>
      <c r="C137" s="37"/>
      <c r="D137" s="241" t="s">
        <v>159</v>
      </c>
      <c r="E137" s="37"/>
      <c r="F137" s="242" t="s">
        <v>582</v>
      </c>
      <c r="G137" s="37"/>
      <c r="H137" s="37"/>
      <c r="I137" s="243"/>
      <c r="J137" s="37"/>
      <c r="K137" s="37"/>
      <c r="L137" s="41"/>
      <c r="M137" s="244"/>
      <c r="N137" s="245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159</v>
      </c>
      <c r="AU137" s="14" t="s">
        <v>85</v>
      </c>
    </row>
    <row r="138" s="12" customFormat="1" ht="25.92" customHeight="1">
      <c r="A138" s="12"/>
      <c r="B138" s="210"/>
      <c r="C138" s="211"/>
      <c r="D138" s="212" t="s">
        <v>76</v>
      </c>
      <c r="E138" s="213" t="s">
        <v>147</v>
      </c>
      <c r="F138" s="213" t="s">
        <v>148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P139+P145+P151+P157+P162</f>
        <v>0</v>
      </c>
      <c r="Q138" s="218"/>
      <c r="R138" s="219">
        <f>R139+R145+R151+R157+R162</f>
        <v>0.034410000000000003</v>
      </c>
      <c r="S138" s="218"/>
      <c r="T138" s="220">
        <f>T139+T145+T151+T157+T162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85</v>
      </c>
      <c r="AT138" s="222" t="s">
        <v>76</v>
      </c>
      <c r="AU138" s="222" t="s">
        <v>77</v>
      </c>
      <c r="AY138" s="221" t="s">
        <v>149</v>
      </c>
      <c r="BK138" s="223">
        <f>BK139+BK145+BK151+BK157+BK162</f>
        <v>0</v>
      </c>
    </row>
    <row r="139" s="12" customFormat="1" ht="22.8" customHeight="1">
      <c r="A139" s="12"/>
      <c r="B139" s="210"/>
      <c r="C139" s="211"/>
      <c r="D139" s="212" t="s">
        <v>76</v>
      </c>
      <c r="E139" s="224" t="s">
        <v>150</v>
      </c>
      <c r="F139" s="224" t="s">
        <v>151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SUM(P140:P144)</f>
        <v>0</v>
      </c>
      <c r="Q139" s="218"/>
      <c r="R139" s="219">
        <f>SUM(R140:R144)</f>
        <v>0</v>
      </c>
      <c r="S139" s="218"/>
      <c r="T139" s="220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85</v>
      </c>
      <c r="AT139" s="222" t="s">
        <v>76</v>
      </c>
      <c r="AU139" s="222" t="s">
        <v>83</v>
      </c>
      <c r="AY139" s="221" t="s">
        <v>149</v>
      </c>
      <c r="BK139" s="223">
        <f>SUM(BK140:BK144)</f>
        <v>0</v>
      </c>
    </row>
    <row r="140" s="2" customFormat="1" ht="37.8" customHeight="1">
      <c r="A140" s="35"/>
      <c r="B140" s="36"/>
      <c r="C140" s="226" t="s">
        <v>85</v>
      </c>
      <c r="D140" s="226" t="s">
        <v>152</v>
      </c>
      <c r="E140" s="227" t="s">
        <v>161</v>
      </c>
      <c r="F140" s="228" t="s">
        <v>162</v>
      </c>
      <c r="G140" s="229" t="s">
        <v>155</v>
      </c>
      <c r="H140" s="230">
        <v>9</v>
      </c>
      <c r="I140" s="231"/>
      <c r="J140" s="232">
        <f>ROUND(I140*H140,1)</f>
        <v>0</v>
      </c>
      <c r="K140" s="233"/>
      <c r="L140" s="234"/>
      <c r="M140" s="235" t="s">
        <v>1</v>
      </c>
      <c r="N140" s="236" t="s">
        <v>42</v>
      </c>
      <c r="O140" s="88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9" t="s">
        <v>156</v>
      </c>
      <c r="AT140" s="239" t="s">
        <v>152</v>
      </c>
      <c r="AU140" s="239" t="s">
        <v>85</v>
      </c>
      <c r="AY140" s="14" t="s">
        <v>149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4" t="s">
        <v>83</v>
      </c>
      <c r="BK140" s="240">
        <f>ROUND(I140*H140,1)</f>
        <v>0</v>
      </c>
      <c r="BL140" s="14" t="s">
        <v>157</v>
      </c>
      <c r="BM140" s="239" t="s">
        <v>372</v>
      </c>
    </row>
    <row r="141" s="2" customFormat="1">
      <c r="A141" s="35"/>
      <c r="B141" s="36"/>
      <c r="C141" s="37"/>
      <c r="D141" s="241" t="s">
        <v>159</v>
      </c>
      <c r="E141" s="37"/>
      <c r="F141" s="242" t="s">
        <v>582</v>
      </c>
      <c r="G141" s="37"/>
      <c r="H141" s="37"/>
      <c r="I141" s="243"/>
      <c r="J141" s="37"/>
      <c r="K141" s="37"/>
      <c r="L141" s="41"/>
      <c r="M141" s="244"/>
      <c r="N141" s="245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159</v>
      </c>
      <c r="AU141" s="14" t="s">
        <v>85</v>
      </c>
    </row>
    <row r="142" s="2" customFormat="1" ht="24.15" customHeight="1">
      <c r="A142" s="35"/>
      <c r="B142" s="36"/>
      <c r="C142" s="246" t="s">
        <v>93</v>
      </c>
      <c r="D142" s="246" t="s">
        <v>164</v>
      </c>
      <c r="E142" s="247" t="s">
        <v>165</v>
      </c>
      <c r="F142" s="248" t="s">
        <v>166</v>
      </c>
      <c r="G142" s="249" t="s">
        <v>155</v>
      </c>
      <c r="H142" s="250">
        <v>9</v>
      </c>
      <c r="I142" s="251"/>
      <c r="J142" s="252">
        <f>ROUND(I142*H142,1)</f>
        <v>0</v>
      </c>
      <c r="K142" s="253"/>
      <c r="L142" s="41"/>
      <c r="M142" s="254" t="s">
        <v>1</v>
      </c>
      <c r="N142" s="255" t="s">
        <v>42</v>
      </c>
      <c r="O142" s="88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9" t="s">
        <v>157</v>
      </c>
      <c r="AT142" s="239" t="s">
        <v>164</v>
      </c>
      <c r="AU142" s="239" t="s">
        <v>85</v>
      </c>
      <c r="AY142" s="14" t="s">
        <v>149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4" t="s">
        <v>83</v>
      </c>
      <c r="BK142" s="240">
        <f>ROUND(I142*H142,1)</f>
        <v>0</v>
      </c>
      <c r="BL142" s="14" t="s">
        <v>157</v>
      </c>
      <c r="BM142" s="239" t="s">
        <v>380</v>
      </c>
    </row>
    <row r="143" s="2" customFormat="1">
      <c r="A143" s="35"/>
      <c r="B143" s="36"/>
      <c r="C143" s="37"/>
      <c r="D143" s="241" t="s">
        <v>159</v>
      </c>
      <c r="E143" s="37"/>
      <c r="F143" s="242" t="s">
        <v>582</v>
      </c>
      <c r="G143" s="37"/>
      <c r="H143" s="37"/>
      <c r="I143" s="243"/>
      <c r="J143" s="37"/>
      <c r="K143" s="37"/>
      <c r="L143" s="41"/>
      <c r="M143" s="244"/>
      <c r="N143" s="245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159</v>
      </c>
      <c r="AU143" s="14" t="s">
        <v>85</v>
      </c>
    </row>
    <row r="144" s="2" customFormat="1" ht="24.15" customHeight="1">
      <c r="A144" s="35"/>
      <c r="B144" s="36"/>
      <c r="C144" s="246" t="s">
        <v>168</v>
      </c>
      <c r="D144" s="246" t="s">
        <v>164</v>
      </c>
      <c r="E144" s="247" t="s">
        <v>182</v>
      </c>
      <c r="F144" s="248" t="s">
        <v>183</v>
      </c>
      <c r="G144" s="249" t="s">
        <v>184</v>
      </c>
      <c r="H144" s="256"/>
      <c r="I144" s="251"/>
      <c r="J144" s="252">
        <f>ROUND(I144*H144,1)</f>
        <v>0</v>
      </c>
      <c r="K144" s="253"/>
      <c r="L144" s="41"/>
      <c r="M144" s="254" t="s">
        <v>1</v>
      </c>
      <c r="N144" s="255" t="s">
        <v>42</v>
      </c>
      <c r="O144" s="88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9" t="s">
        <v>157</v>
      </c>
      <c r="AT144" s="239" t="s">
        <v>164</v>
      </c>
      <c r="AU144" s="239" t="s">
        <v>85</v>
      </c>
      <c r="AY144" s="14" t="s">
        <v>149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4" t="s">
        <v>83</v>
      </c>
      <c r="BK144" s="240">
        <f>ROUND(I144*H144,1)</f>
        <v>0</v>
      </c>
      <c r="BL144" s="14" t="s">
        <v>157</v>
      </c>
      <c r="BM144" s="239" t="s">
        <v>381</v>
      </c>
    </row>
    <row r="145" s="12" customFormat="1" ht="22.8" customHeight="1">
      <c r="A145" s="12"/>
      <c r="B145" s="210"/>
      <c r="C145" s="211"/>
      <c r="D145" s="212" t="s">
        <v>76</v>
      </c>
      <c r="E145" s="224" t="s">
        <v>216</v>
      </c>
      <c r="F145" s="224" t="s">
        <v>217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SUM(P146:P150)</f>
        <v>0</v>
      </c>
      <c r="Q145" s="218"/>
      <c r="R145" s="219">
        <f>SUM(R146:R150)</f>
        <v>0.033840000000000002</v>
      </c>
      <c r="S145" s="218"/>
      <c r="T145" s="220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85</v>
      </c>
      <c r="AT145" s="222" t="s">
        <v>76</v>
      </c>
      <c r="AU145" s="222" t="s">
        <v>83</v>
      </c>
      <c r="AY145" s="221" t="s">
        <v>149</v>
      </c>
      <c r="BK145" s="223">
        <f>SUM(BK146:BK150)</f>
        <v>0</v>
      </c>
    </row>
    <row r="146" s="2" customFormat="1" ht="24.15" customHeight="1">
      <c r="A146" s="35"/>
      <c r="B146" s="36"/>
      <c r="C146" s="246" t="s">
        <v>173</v>
      </c>
      <c r="D146" s="246" t="s">
        <v>164</v>
      </c>
      <c r="E146" s="247" t="s">
        <v>226</v>
      </c>
      <c r="F146" s="248" t="s">
        <v>227</v>
      </c>
      <c r="G146" s="249" t="s">
        <v>155</v>
      </c>
      <c r="H146" s="250">
        <v>9</v>
      </c>
      <c r="I146" s="251"/>
      <c r="J146" s="252">
        <f>ROUND(I146*H146,1)</f>
        <v>0</v>
      </c>
      <c r="K146" s="253"/>
      <c r="L146" s="41"/>
      <c r="M146" s="254" t="s">
        <v>1</v>
      </c>
      <c r="N146" s="255" t="s">
        <v>42</v>
      </c>
      <c r="O146" s="88"/>
      <c r="P146" s="237">
        <f>O146*H146</f>
        <v>0</v>
      </c>
      <c r="Q146" s="237">
        <v>0.0037599999999999999</v>
      </c>
      <c r="R146" s="237">
        <f>Q146*H146</f>
        <v>0.033840000000000002</v>
      </c>
      <c r="S146" s="237">
        <v>0</v>
      </c>
      <c r="T146" s="23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9" t="s">
        <v>157</v>
      </c>
      <c r="AT146" s="239" t="s">
        <v>164</v>
      </c>
      <c r="AU146" s="239" t="s">
        <v>85</v>
      </c>
      <c r="AY146" s="14" t="s">
        <v>149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4" t="s">
        <v>83</v>
      </c>
      <c r="BK146" s="240">
        <f>ROUND(I146*H146,1)</f>
        <v>0</v>
      </c>
      <c r="BL146" s="14" t="s">
        <v>157</v>
      </c>
      <c r="BM146" s="239" t="s">
        <v>388</v>
      </c>
    </row>
    <row r="147" s="2" customFormat="1">
      <c r="A147" s="35"/>
      <c r="B147" s="36"/>
      <c r="C147" s="37"/>
      <c r="D147" s="241" t="s">
        <v>159</v>
      </c>
      <c r="E147" s="37"/>
      <c r="F147" s="242" t="s">
        <v>582</v>
      </c>
      <c r="G147" s="37"/>
      <c r="H147" s="37"/>
      <c r="I147" s="243"/>
      <c r="J147" s="37"/>
      <c r="K147" s="37"/>
      <c r="L147" s="41"/>
      <c r="M147" s="244"/>
      <c r="N147" s="245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159</v>
      </c>
      <c r="AU147" s="14" t="s">
        <v>85</v>
      </c>
    </row>
    <row r="148" s="2" customFormat="1" ht="21.75" customHeight="1">
      <c r="A148" s="35"/>
      <c r="B148" s="36"/>
      <c r="C148" s="246" t="s">
        <v>177</v>
      </c>
      <c r="D148" s="246" t="s">
        <v>164</v>
      </c>
      <c r="E148" s="247" t="s">
        <v>234</v>
      </c>
      <c r="F148" s="248" t="s">
        <v>235</v>
      </c>
      <c r="G148" s="249" t="s">
        <v>155</v>
      </c>
      <c r="H148" s="250">
        <v>9</v>
      </c>
      <c r="I148" s="251"/>
      <c r="J148" s="252">
        <f>ROUND(I148*H148,1)</f>
        <v>0</v>
      </c>
      <c r="K148" s="253"/>
      <c r="L148" s="41"/>
      <c r="M148" s="254" t="s">
        <v>1</v>
      </c>
      <c r="N148" s="255" t="s">
        <v>42</v>
      </c>
      <c r="O148" s="88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9" t="s">
        <v>157</v>
      </c>
      <c r="AT148" s="239" t="s">
        <v>164</v>
      </c>
      <c r="AU148" s="239" t="s">
        <v>85</v>
      </c>
      <c r="AY148" s="14" t="s">
        <v>149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4" t="s">
        <v>83</v>
      </c>
      <c r="BK148" s="240">
        <f>ROUND(I148*H148,1)</f>
        <v>0</v>
      </c>
      <c r="BL148" s="14" t="s">
        <v>157</v>
      </c>
      <c r="BM148" s="239" t="s">
        <v>389</v>
      </c>
    </row>
    <row r="149" s="2" customFormat="1">
      <c r="A149" s="35"/>
      <c r="B149" s="36"/>
      <c r="C149" s="37"/>
      <c r="D149" s="241" t="s">
        <v>159</v>
      </c>
      <c r="E149" s="37"/>
      <c r="F149" s="242" t="s">
        <v>582</v>
      </c>
      <c r="G149" s="37"/>
      <c r="H149" s="37"/>
      <c r="I149" s="243"/>
      <c r="J149" s="37"/>
      <c r="K149" s="37"/>
      <c r="L149" s="41"/>
      <c r="M149" s="244"/>
      <c r="N149" s="245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159</v>
      </c>
      <c r="AU149" s="14" t="s">
        <v>85</v>
      </c>
    </row>
    <row r="150" s="2" customFormat="1" ht="24.15" customHeight="1">
      <c r="A150" s="35"/>
      <c r="B150" s="36"/>
      <c r="C150" s="246" t="s">
        <v>181</v>
      </c>
      <c r="D150" s="246" t="s">
        <v>164</v>
      </c>
      <c r="E150" s="247" t="s">
        <v>238</v>
      </c>
      <c r="F150" s="248" t="s">
        <v>239</v>
      </c>
      <c r="G150" s="249" t="s">
        <v>184</v>
      </c>
      <c r="H150" s="256"/>
      <c r="I150" s="251"/>
      <c r="J150" s="252">
        <f>ROUND(I150*H150,1)</f>
        <v>0</v>
      </c>
      <c r="K150" s="253"/>
      <c r="L150" s="41"/>
      <c r="M150" s="254" t="s">
        <v>1</v>
      </c>
      <c r="N150" s="255" t="s">
        <v>42</v>
      </c>
      <c r="O150" s="88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9" t="s">
        <v>157</v>
      </c>
      <c r="AT150" s="239" t="s">
        <v>164</v>
      </c>
      <c r="AU150" s="239" t="s">
        <v>85</v>
      </c>
      <c r="AY150" s="14" t="s">
        <v>149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4" t="s">
        <v>83</v>
      </c>
      <c r="BK150" s="240">
        <f>ROUND(I150*H150,1)</f>
        <v>0</v>
      </c>
      <c r="BL150" s="14" t="s">
        <v>157</v>
      </c>
      <c r="BM150" s="239" t="s">
        <v>390</v>
      </c>
    </row>
    <row r="151" s="12" customFormat="1" ht="22.8" customHeight="1">
      <c r="A151" s="12"/>
      <c r="B151" s="210"/>
      <c r="C151" s="211"/>
      <c r="D151" s="212" t="s">
        <v>76</v>
      </c>
      <c r="E151" s="224" t="s">
        <v>301</v>
      </c>
      <c r="F151" s="224" t="s">
        <v>302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SUM(P152:P156)</f>
        <v>0</v>
      </c>
      <c r="Q151" s="218"/>
      <c r="R151" s="219">
        <f>SUM(R152:R156)</f>
        <v>0.00020999999999999998</v>
      </c>
      <c r="S151" s="218"/>
      <c r="T151" s="220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85</v>
      </c>
      <c r="AT151" s="222" t="s">
        <v>76</v>
      </c>
      <c r="AU151" s="222" t="s">
        <v>83</v>
      </c>
      <c r="AY151" s="221" t="s">
        <v>149</v>
      </c>
      <c r="BK151" s="223">
        <f>SUM(BK152:BK156)</f>
        <v>0</v>
      </c>
    </row>
    <row r="152" s="2" customFormat="1" ht="16.5" customHeight="1">
      <c r="A152" s="35"/>
      <c r="B152" s="36"/>
      <c r="C152" s="226" t="s">
        <v>188</v>
      </c>
      <c r="D152" s="226" t="s">
        <v>152</v>
      </c>
      <c r="E152" s="227" t="s">
        <v>304</v>
      </c>
      <c r="F152" s="228" t="s">
        <v>305</v>
      </c>
      <c r="G152" s="229" t="s">
        <v>306</v>
      </c>
      <c r="H152" s="230">
        <v>3</v>
      </c>
      <c r="I152" s="231"/>
      <c r="J152" s="232">
        <f>ROUND(I152*H152,1)</f>
        <v>0</v>
      </c>
      <c r="K152" s="233"/>
      <c r="L152" s="234"/>
      <c r="M152" s="235" t="s">
        <v>1</v>
      </c>
      <c r="N152" s="236" t="s">
        <v>42</v>
      </c>
      <c r="O152" s="88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9" t="s">
        <v>156</v>
      </c>
      <c r="AT152" s="239" t="s">
        <v>152</v>
      </c>
      <c r="AU152" s="239" t="s">
        <v>85</v>
      </c>
      <c r="AY152" s="14" t="s">
        <v>149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4" t="s">
        <v>83</v>
      </c>
      <c r="BK152" s="240">
        <f>ROUND(I152*H152,1)</f>
        <v>0</v>
      </c>
      <c r="BL152" s="14" t="s">
        <v>157</v>
      </c>
      <c r="BM152" s="239" t="s">
        <v>391</v>
      </c>
    </row>
    <row r="153" s="2" customFormat="1">
      <c r="A153" s="35"/>
      <c r="B153" s="36"/>
      <c r="C153" s="37"/>
      <c r="D153" s="241" t="s">
        <v>159</v>
      </c>
      <c r="E153" s="37"/>
      <c r="F153" s="242" t="s">
        <v>582</v>
      </c>
      <c r="G153" s="37"/>
      <c r="H153" s="37"/>
      <c r="I153" s="243"/>
      <c r="J153" s="37"/>
      <c r="K153" s="37"/>
      <c r="L153" s="41"/>
      <c r="M153" s="244"/>
      <c r="N153" s="245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159</v>
      </c>
      <c r="AU153" s="14" t="s">
        <v>85</v>
      </c>
    </row>
    <row r="154" s="2" customFormat="1" ht="21.75" customHeight="1">
      <c r="A154" s="35"/>
      <c r="B154" s="36"/>
      <c r="C154" s="246" t="s">
        <v>192</v>
      </c>
      <c r="D154" s="246" t="s">
        <v>164</v>
      </c>
      <c r="E154" s="247" t="s">
        <v>309</v>
      </c>
      <c r="F154" s="248" t="s">
        <v>310</v>
      </c>
      <c r="G154" s="249" t="s">
        <v>306</v>
      </c>
      <c r="H154" s="250">
        <v>3</v>
      </c>
      <c r="I154" s="251"/>
      <c r="J154" s="252">
        <f>ROUND(I154*H154,1)</f>
        <v>0</v>
      </c>
      <c r="K154" s="253"/>
      <c r="L154" s="41"/>
      <c r="M154" s="254" t="s">
        <v>1</v>
      </c>
      <c r="N154" s="255" t="s">
        <v>42</v>
      </c>
      <c r="O154" s="88"/>
      <c r="P154" s="237">
        <f>O154*H154</f>
        <v>0</v>
      </c>
      <c r="Q154" s="237">
        <v>6.9999999999999994E-05</v>
      </c>
      <c r="R154" s="237">
        <f>Q154*H154</f>
        <v>0.00020999999999999998</v>
      </c>
      <c r="S154" s="237">
        <v>0</v>
      </c>
      <c r="T154" s="23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9" t="s">
        <v>157</v>
      </c>
      <c r="AT154" s="239" t="s">
        <v>164</v>
      </c>
      <c r="AU154" s="239" t="s">
        <v>85</v>
      </c>
      <c r="AY154" s="14" t="s">
        <v>149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4" t="s">
        <v>83</v>
      </c>
      <c r="BK154" s="240">
        <f>ROUND(I154*H154,1)</f>
        <v>0</v>
      </c>
      <c r="BL154" s="14" t="s">
        <v>157</v>
      </c>
      <c r="BM154" s="239" t="s">
        <v>392</v>
      </c>
    </row>
    <row r="155" s="2" customFormat="1">
      <c r="A155" s="35"/>
      <c r="B155" s="36"/>
      <c r="C155" s="37"/>
      <c r="D155" s="241" t="s">
        <v>159</v>
      </c>
      <c r="E155" s="37"/>
      <c r="F155" s="242" t="s">
        <v>582</v>
      </c>
      <c r="G155" s="37"/>
      <c r="H155" s="37"/>
      <c r="I155" s="243"/>
      <c r="J155" s="37"/>
      <c r="K155" s="37"/>
      <c r="L155" s="41"/>
      <c r="M155" s="244"/>
      <c r="N155" s="245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159</v>
      </c>
      <c r="AU155" s="14" t="s">
        <v>85</v>
      </c>
    </row>
    <row r="156" s="2" customFormat="1" ht="24.15" customHeight="1">
      <c r="A156" s="35"/>
      <c r="B156" s="36"/>
      <c r="C156" s="246" t="s">
        <v>196</v>
      </c>
      <c r="D156" s="246" t="s">
        <v>164</v>
      </c>
      <c r="E156" s="247" t="s">
        <v>313</v>
      </c>
      <c r="F156" s="248" t="s">
        <v>314</v>
      </c>
      <c r="G156" s="249" t="s">
        <v>184</v>
      </c>
      <c r="H156" s="256"/>
      <c r="I156" s="251"/>
      <c r="J156" s="252">
        <f>ROUND(I156*H156,1)</f>
        <v>0</v>
      </c>
      <c r="K156" s="253"/>
      <c r="L156" s="41"/>
      <c r="M156" s="254" t="s">
        <v>1</v>
      </c>
      <c r="N156" s="255" t="s">
        <v>42</v>
      </c>
      <c r="O156" s="88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9" t="s">
        <v>157</v>
      </c>
      <c r="AT156" s="239" t="s">
        <v>164</v>
      </c>
      <c r="AU156" s="239" t="s">
        <v>85</v>
      </c>
      <c r="AY156" s="14" t="s">
        <v>149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4" t="s">
        <v>83</v>
      </c>
      <c r="BK156" s="240">
        <f>ROUND(I156*H156,1)</f>
        <v>0</v>
      </c>
      <c r="BL156" s="14" t="s">
        <v>157</v>
      </c>
      <c r="BM156" s="239" t="s">
        <v>393</v>
      </c>
    </row>
    <row r="157" s="12" customFormat="1" ht="22.8" customHeight="1">
      <c r="A157" s="12"/>
      <c r="B157" s="210"/>
      <c r="C157" s="211"/>
      <c r="D157" s="212" t="s">
        <v>76</v>
      </c>
      <c r="E157" s="224" t="s">
        <v>316</v>
      </c>
      <c r="F157" s="224" t="s">
        <v>317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SUM(P158:P161)</f>
        <v>0</v>
      </c>
      <c r="Q157" s="218"/>
      <c r="R157" s="219">
        <f>SUM(R158:R161)</f>
        <v>0.00036000000000000002</v>
      </c>
      <c r="S157" s="218"/>
      <c r="T157" s="220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85</v>
      </c>
      <c r="AT157" s="222" t="s">
        <v>76</v>
      </c>
      <c r="AU157" s="222" t="s">
        <v>83</v>
      </c>
      <c r="AY157" s="221" t="s">
        <v>149</v>
      </c>
      <c r="BK157" s="223">
        <f>SUM(BK158:BK161)</f>
        <v>0</v>
      </c>
    </row>
    <row r="158" s="2" customFormat="1" ht="24.15" customHeight="1">
      <c r="A158" s="35"/>
      <c r="B158" s="36"/>
      <c r="C158" s="246" t="s">
        <v>200</v>
      </c>
      <c r="D158" s="246" t="s">
        <v>164</v>
      </c>
      <c r="E158" s="247" t="s">
        <v>319</v>
      </c>
      <c r="F158" s="248" t="s">
        <v>320</v>
      </c>
      <c r="G158" s="249" t="s">
        <v>155</v>
      </c>
      <c r="H158" s="250">
        <v>9</v>
      </c>
      <c r="I158" s="251"/>
      <c r="J158" s="252">
        <f>ROUND(I158*H158,1)</f>
        <v>0</v>
      </c>
      <c r="K158" s="253"/>
      <c r="L158" s="41"/>
      <c r="M158" s="254" t="s">
        <v>1</v>
      </c>
      <c r="N158" s="255" t="s">
        <v>42</v>
      </c>
      <c r="O158" s="88"/>
      <c r="P158" s="237">
        <f>O158*H158</f>
        <v>0</v>
      </c>
      <c r="Q158" s="237">
        <v>2.0000000000000002E-05</v>
      </c>
      <c r="R158" s="237">
        <f>Q158*H158</f>
        <v>0.00018000000000000001</v>
      </c>
      <c r="S158" s="237">
        <v>0</v>
      </c>
      <c r="T158" s="23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9" t="s">
        <v>157</v>
      </c>
      <c r="AT158" s="239" t="s">
        <v>164</v>
      </c>
      <c r="AU158" s="239" t="s">
        <v>85</v>
      </c>
      <c r="AY158" s="14" t="s">
        <v>149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4" t="s">
        <v>83</v>
      </c>
      <c r="BK158" s="240">
        <f>ROUND(I158*H158,1)</f>
        <v>0</v>
      </c>
      <c r="BL158" s="14" t="s">
        <v>157</v>
      </c>
      <c r="BM158" s="239" t="s">
        <v>394</v>
      </c>
    </row>
    <row r="159" s="2" customFormat="1">
      <c r="A159" s="35"/>
      <c r="B159" s="36"/>
      <c r="C159" s="37"/>
      <c r="D159" s="241" t="s">
        <v>159</v>
      </c>
      <c r="E159" s="37"/>
      <c r="F159" s="242" t="s">
        <v>582</v>
      </c>
      <c r="G159" s="37"/>
      <c r="H159" s="37"/>
      <c r="I159" s="243"/>
      <c r="J159" s="37"/>
      <c r="K159" s="37"/>
      <c r="L159" s="41"/>
      <c r="M159" s="244"/>
      <c r="N159" s="245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159</v>
      </c>
      <c r="AU159" s="14" t="s">
        <v>85</v>
      </c>
    </row>
    <row r="160" s="2" customFormat="1" ht="24.15" customHeight="1">
      <c r="A160" s="35"/>
      <c r="B160" s="36"/>
      <c r="C160" s="246" t="s">
        <v>8</v>
      </c>
      <c r="D160" s="246" t="s">
        <v>164</v>
      </c>
      <c r="E160" s="247" t="s">
        <v>323</v>
      </c>
      <c r="F160" s="248" t="s">
        <v>324</v>
      </c>
      <c r="G160" s="249" t="s">
        <v>155</v>
      </c>
      <c r="H160" s="250">
        <v>9</v>
      </c>
      <c r="I160" s="251"/>
      <c r="J160" s="252">
        <f>ROUND(I160*H160,1)</f>
        <v>0</v>
      </c>
      <c r="K160" s="253"/>
      <c r="L160" s="41"/>
      <c r="M160" s="254" t="s">
        <v>1</v>
      </c>
      <c r="N160" s="255" t="s">
        <v>42</v>
      </c>
      <c r="O160" s="88"/>
      <c r="P160" s="237">
        <f>O160*H160</f>
        <v>0</v>
      </c>
      <c r="Q160" s="237">
        <v>2.0000000000000002E-05</v>
      </c>
      <c r="R160" s="237">
        <f>Q160*H160</f>
        <v>0.00018000000000000001</v>
      </c>
      <c r="S160" s="237">
        <v>0</v>
      </c>
      <c r="T160" s="23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9" t="s">
        <v>157</v>
      </c>
      <c r="AT160" s="239" t="s">
        <v>164</v>
      </c>
      <c r="AU160" s="239" t="s">
        <v>85</v>
      </c>
      <c r="AY160" s="14" t="s">
        <v>149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4" t="s">
        <v>83</v>
      </c>
      <c r="BK160" s="240">
        <f>ROUND(I160*H160,1)</f>
        <v>0</v>
      </c>
      <c r="BL160" s="14" t="s">
        <v>157</v>
      </c>
      <c r="BM160" s="239" t="s">
        <v>395</v>
      </c>
    </row>
    <row r="161" s="2" customFormat="1">
      <c r="A161" s="35"/>
      <c r="B161" s="36"/>
      <c r="C161" s="37"/>
      <c r="D161" s="241" t="s">
        <v>159</v>
      </c>
      <c r="E161" s="37"/>
      <c r="F161" s="242" t="s">
        <v>582</v>
      </c>
      <c r="G161" s="37"/>
      <c r="H161" s="37"/>
      <c r="I161" s="243"/>
      <c r="J161" s="37"/>
      <c r="K161" s="37"/>
      <c r="L161" s="41"/>
      <c r="M161" s="244"/>
      <c r="N161" s="245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159</v>
      </c>
      <c r="AU161" s="14" t="s">
        <v>85</v>
      </c>
    </row>
    <row r="162" s="12" customFormat="1" ht="22.8" customHeight="1">
      <c r="A162" s="12"/>
      <c r="B162" s="210"/>
      <c r="C162" s="211"/>
      <c r="D162" s="212" t="s">
        <v>76</v>
      </c>
      <c r="E162" s="224" t="s">
        <v>330</v>
      </c>
      <c r="F162" s="224" t="s">
        <v>331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SUM(P163:P164)</f>
        <v>0</v>
      </c>
      <c r="Q162" s="218"/>
      <c r="R162" s="219">
        <f>SUM(R163:R164)</f>
        <v>0</v>
      </c>
      <c r="S162" s="218"/>
      <c r="T162" s="220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85</v>
      </c>
      <c r="AT162" s="222" t="s">
        <v>76</v>
      </c>
      <c r="AU162" s="222" t="s">
        <v>83</v>
      </c>
      <c r="AY162" s="221" t="s">
        <v>149</v>
      </c>
      <c r="BK162" s="223">
        <f>SUM(BK163:BK164)</f>
        <v>0</v>
      </c>
    </row>
    <row r="163" s="2" customFormat="1" ht="16.5" customHeight="1">
      <c r="A163" s="35"/>
      <c r="B163" s="36"/>
      <c r="C163" s="246" t="s">
        <v>208</v>
      </c>
      <c r="D163" s="246" t="s">
        <v>164</v>
      </c>
      <c r="E163" s="247" t="s">
        <v>333</v>
      </c>
      <c r="F163" s="248" t="s">
        <v>334</v>
      </c>
      <c r="G163" s="249" t="s">
        <v>171</v>
      </c>
      <c r="H163" s="250">
        <v>2</v>
      </c>
      <c r="I163" s="251"/>
      <c r="J163" s="252">
        <f>ROUND(I163*H163,1)</f>
        <v>0</v>
      </c>
      <c r="K163" s="253"/>
      <c r="L163" s="41"/>
      <c r="M163" s="254" t="s">
        <v>1</v>
      </c>
      <c r="N163" s="255" t="s">
        <v>42</v>
      </c>
      <c r="O163" s="88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9" t="s">
        <v>157</v>
      </c>
      <c r="AT163" s="239" t="s">
        <v>164</v>
      </c>
      <c r="AU163" s="239" t="s">
        <v>85</v>
      </c>
      <c r="AY163" s="14" t="s">
        <v>149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4" t="s">
        <v>83</v>
      </c>
      <c r="BK163" s="240">
        <f>ROUND(I163*H163,1)</f>
        <v>0</v>
      </c>
      <c r="BL163" s="14" t="s">
        <v>157</v>
      </c>
      <c r="BM163" s="239" t="s">
        <v>402</v>
      </c>
    </row>
    <row r="164" s="2" customFormat="1">
      <c r="A164" s="35"/>
      <c r="B164" s="36"/>
      <c r="C164" s="37"/>
      <c r="D164" s="241" t="s">
        <v>159</v>
      </c>
      <c r="E164" s="37"/>
      <c r="F164" s="242" t="s">
        <v>582</v>
      </c>
      <c r="G164" s="37"/>
      <c r="H164" s="37"/>
      <c r="I164" s="243"/>
      <c r="J164" s="37"/>
      <c r="K164" s="37"/>
      <c r="L164" s="41"/>
      <c r="M164" s="244"/>
      <c r="N164" s="245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159</v>
      </c>
      <c r="AU164" s="14" t="s">
        <v>85</v>
      </c>
    </row>
    <row r="165" s="12" customFormat="1" ht="25.92" customHeight="1">
      <c r="A165" s="12"/>
      <c r="B165" s="210"/>
      <c r="C165" s="211"/>
      <c r="D165" s="212" t="s">
        <v>76</v>
      </c>
      <c r="E165" s="213" t="s">
        <v>336</v>
      </c>
      <c r="F165" s="213" t="s">
        <v>337</v>
      </c>
      <c r="G165" s="211"/>
      <c r="H165" s="211"/>
      <c r="I165" s="214"/>
      <c r="J165" s="215">
        <f>BK165</f>
        <v>0</v>
      </c>
      <c r="K165" s="211"/>
      <c r="L165" s="216"/>
      <c r="M165" s="217"/>
      <c r="N165" s="218"/>
      <c r="O165" s="218"/>
      <c r="P165" s="219">
        <f>SUM(P166:P168)</f>
        <v>0</v>
      </c>
      <c r="Q165" s="218"/>
      <c r="R165" s="219">
        <f>SUM(R166:R168)</f>
        <v>0</v>
      </c>
      <c r="S165" s="218"/>
      <c r="T165" s="220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168</v>
      </c>
      <c r="AT165" s="222" t="s">
        <v>76</v>
      </c>
      <c r="AU165" s="222" t="s">
        <v>77</v>
      </c>
      <c r="AY165" s="221" t="s">
        <v>149</v>
      </c>
      <c r="BK165" s="223">
        <f>SUM(BK166:BK168)</f>
        <v>0</v>
      </c>
    </row>
    <row r="166" s="2" customFormat="1" ht="16.5" customHeight="1">
      <c r="A166" s="35"/>
      <c r="B166" s="36"/>
      <c r="C166" s="246" t="s">
        <v>212</v>
      </c>
      <c r="D166" s="246" t="s">
        <v>164</v>
      </c>
      <c r="E166" s="247" t="s">
        <v>339</v>
      </c>
      <c r="F166" s="248" t="s">
        <v>340</v>
      </c>
      <c r="G166" s="249" t="s">
        <v>341</v>
      </c>
      <c r="H166" s="250">
        <v>2</v>
      </c>
      <c r="I166" s="251"/>
      <c r="J166" s="252">
        <f>ROUND(I166*H166,1)</f>
        <v>0</v>
      </c>
      <c r="K166" s="253"/>
      <c r="L166" s="41"/>
      <c r="M166" s="254" t="s">
        <v>1</v>
      </c>
      <c r="N166" s="255" t="s">
        <v>42</v>
      </c>
      <c r="O166" s="88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9" t="s">
        <v>168</v>
      </c>
      <c r="AT166" s="239" t="s">
        <v>164</v>
      </c>
      <c r="AU166" s="239" t="s">
        <v>83</v>
      </c>
      <c r="AY166" s="14" t="s">
        <v>149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4" t="s">
        <v>83</v>
      </c>
      <c r="BK166" s="240">
        <f>ROUND(I166*H166,1)</f>
        <v>0</v>
      </c>
      <c r="BL166" s="14" t="s">
        <v>168</v>
      </c>
      <c r="BM166" s="239" t="s">
        <v>403</v>
      </c>
    </row>
    <row r="167" s="2" customFormat="1" ht="16.5" customHeight="1">
      <c r="A167" s="35"/>
      <c r="B167" s="36"/>
      <c r="C167" s="246" t="s">
        <v>218</v>
      </c>
      <c r="D167" s="246" t="s">
        <v>164</v>
      </c>
      <c r="E167" s="247" t="s">
        <v>344</v>
      </c>
      <c r="F167" s="248" t="s">
        <v>345</v>
      </c>
      <c r="G167" s="249" t="s">
        <v>341</v>
      </c>
      <c r="H167" s="250">
        <v>1</v>
      </c>
      <c r="I167" s="251"/>
      <c r="J167" s="252">
        <f>ROUND(I167*H167,1)</f>
        <v>0</v>
      </c>
      <c r="K167" s="253"/>
      <c r="L167" s="41"/>
      <c r="M167" s="254" t="s">
        <v>1</v>
      </c>
      <c r="N167" s="255" t="s">
        <v>42</v>
      </c>
      <c r="O167" s="88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9" t="s">
        <v>168</v>
      </c>
      <c r="AT167" s="239" t="s">
        <v>164</v>
      </c>
      <c r="AU167" s="239" t="s">
        <v>83</v>
      </c>
      <c r="AY167" s="14" t="s">
        <v>149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4" t="s">
        <v>83</v>
      </c>
      <c r="BK167" s="240">
        <f>ROUND(I167*H167,1)</f>
        <v>0</v>
      </c>
      <c r="BL167" s="14" t="s">
        <v>168</v>
      </c>
      <c r="BM167" s="239" t="s">
        <v>404</v>
      </c>
    </row>
    <row r="168" s="2" customFormat="1" ht="16.5" customHeight="1">
      <c r="A168" s="35"/>
      <c r="B168" s="36"/>
      <c r="C168" s="246" t="s">
        <v>157</v>
      </c>
      <c r="D168" s="246" t="s">
        <v>164</v>
      </c>
      <c r="E168" s="247" t="s">
        <v>348</v>
      </c>
      <c r="F168" s="248" t="s">
        <v>349</v>
      </c>
      <c r="G168" s="249" t="s">
        <v>350</v>
      </c>
      <c r="H168" s="250">
        <v>1</v>
      </c>
      <c r="I168" s="251"/>
      <c r="J168" s="252">
        <f>ROUND(I168*H168,1)</f>
        <v>0</v>
      </c>
      <c r="K168" s="253"/>
      <c r="L168" s="41"/>
      <c r="M168" s="257" t="s">
        <v>1</v>
      </c>
      <c r="N168" s="258" t="s">
        <v>42</v>
      </c>
      <c r="O168" s="259"/>
      <c r="P168" s="260">
        <f>O168*H168</f>
        <v>0</v>
      </c>
      <c r="Q168" s="260">
        <v>0</v>
      </c>
      <c r="R168" s="260">
        <f>Q168*H168</f>
        <v>0</v>
      </c>
      <c r="S168" s="260">
        <v>0</v>
      </c>
      <c r="T168" s="26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9" t="s">
        <v>168</v>
      </c>
      <c r="AT168" s="239" t="s">
        <v>164</v>
      </c>
      <c r="AU168" s="239" t="s">
        <v>83</v>
      </c>
      <c r="AY168" s="14" t="s">
        <v>149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4" t="s">
        <v>83</v>
      </c>
      <c r="BK168" s="240">
        <f>ROUND(I168*H168,1)</f>
        <v>0</v>
      </c>
      <c r="BL168" s="14" t="s">
        <v>168</v>
      </c>
      <c r="BM168" s="239" t="s">
        <v>405</v>
      </c>
    </row>
    <row r="169" s="2" customFormat="1" ht="6.96" customHeight="1">
      <c r="A169" s="35"/>
      <c r="B169" s="63"/>
      <c r="C169" s="64"/>
      <c r="D169" s="64"/>
      <c r="E169" s="64"/>
      <c r="F169" s="64"/>
      <c r="G169" s="64"/>
      <c r="H169" s="64"/>
      <c r="I169" s="64"/>
      <c r="J169" s="64"/>
      <c r="K169" s="64"/>
      <c r="L169" s="41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sheet="1" autoFilter="0" formatColumns="0" formatRows="0" objects="1" scenarios="1" spinCount="100000" saltValue="Ll7UieIy9a4JuMolfio63EqdHqNuSx0YICr/NicKxee6r4wj/oop2TP3sXeQIcbv7d29umQ+87XOBWyx3J+aUg==" hashValue="ZUlhPXD0A9o0QeTxJkqwH+JO1b1CqWX9hwdY4Xs6grLWq8k5zyboi88G5QtfNUw49rdO++2LIrqIaDxjhTGRBg==" algorithmName="SHA-512" password="D99E"/>
  <autoFilter ref="C132:K16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112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Nemocnice Písek, a.s.</v>
      </c>
      <c r="F7" s="148"/>
      <c r="G7" s="148"/>
      <c r="H7" s="148"/>
      <c r="L7" s="17"/>
    </row>
    <row r="8">
      <c r="B8" s="17"/>
      <c r="D8" s="148" t="s">
        <v>113</v>
      </c>
      <c r="L8" s="17"/>
    </row>
    <row r="9" s="1" customFormat="1" ht="16.5" customHeight="1">
      <c r="B9" s="17"/>
      <c r="E9" s="149" t="s">
        <v>114</v>
      </c>
      <c r="F9" s="1"/>
      <c r="G9" s="1"/>
      <c r="H9" s="1"/>
      <c r="L9" s="17"/>
    </row>
    <row r="10" s="1" customFormat="1" ht="12" customHeight="1">
      <c r="B10" s="17"/>
      <c r="D10" s="148" t="s">
        <v>115</v>
      </c>
      <c r="L10" s="17"/>
    </row>
    <row r="11" s="2" customFormat="1" ht="16.5" customHeight="1">
      <c r="A11" s="35"/>
      <c r="B11" s="41"/>
      <c r="C11" s="35"/>
      <c r="D11" s="35"/>
      <c r="E11" s="150" t="s">
        <v>116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117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583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119</v>
      </c>
      <c r="G16" s="35"/>
      <c r="H16" s="35"/>
      <c r="I16" s="148" t="s">
        <v>22</v>
      </c>
      <c r="J16" s="152" t="str">
        <f>'Rekapitulace stavby'!AN8</f>
        <v>16. 4. 2024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tr">
        <f>IF('Rekapitulace stavby'!AN10="","",'Rekapitulace stavby'!AN10)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tr">
        <f>IF('Rekapitulace stavby'!E11="","",'Rekapitulace stavby'!E11)</f>
        <v>Nemocnice Písek, a.s., Karla Čapka 489, Písek</v>
      </c>
      <c r="F19" s="35"/>
      <c r="G19" s="35"/>
      <c r="H19" s="35"/>
      <c r="I19" s="148" t="s">
        <v>27</v>
      </c>
      <c r="J19" s="138" t="str">
        <f>IF('Rekapitulace stavby'!AN11="","",'Rekapitulace stavby'!AN11)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28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30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31</v>
      </c>
      <c r="F25" s="35"/>
      <c r="G25" s="35"/>
      <c r="H25" s="35"/>
      <c r="I25" s="148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32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27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ROUNDUP(J136, 1)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ROUNDUP((SUM(BE136:BE241)),  1)</f>
        <v>0</v>
      </c>
      <c r="G37" s="35"/>
      <c r="H37" s="35"/>
      <c r="I37" s="162">
        <v>0.20999999999999999</v>
      </c>
      <c r="J37" s="161">
        <f>ROUNDUP(((SUM(BE136:BE241))*I37),  1)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ROUNDUP((SUM(BF136:BF241)),  1)</f>
        <v>0</v>
      </c>
      <c r="G38" s="35"/>
      <c r="H38" s="35"/>
      <c r="I38" s="162">
        <v>0.12</v>
      </c>
      <c r="J38" s="161">
        <f>ROUNDUP(((SUM(BF136:BF241))*I38),  1)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ROUNDUP((SUM(BG136:BG241)),  1)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ROUNDUP((SUM(BH136:BH241)),  1)</f>
        <v>0</v>
      </c>
      <c r="G40" s="35"/>
      <c r="H40" s="35"/>
      <c r="I40" s="162">
        <v>0.12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ROUNDUP((SUM(BI136:BI241)),  1)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Nemocnice Písek, a.s.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114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115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116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117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24-187-01-5 - 4.NP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>Areála Nemocnice Písek, a.s.</v>
      </c>
      <c r="G93" s="37"/>
      <c r="H93" s="37"/>
      <c r="I93" s="29" t="s">
        <v>22</v>
      </c>
      <c r="J93" s="76" t="str">
        <f>IF(J16="","",J16)</f>
        <v>16. 4. 2024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Nemocnice Písek, a.s., Karla Čapka 489, Písek</v>
      </c>
      <c r="G95" s="37"/>
      <c r="H95" s="37"/>
      <c r="I95" s="29" t="s">
        <v>30</v>
      </c>
      <c r="J95" s="33" t="str">
        <f>E25</f>
        <v>Ing. Čeněk Truchlík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29" t="s">
        <v>32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121</v>
      </c>
      <c r="D98" s="184"/>
      <c r="E98" s="184"/>
      <c r="F98" s="184"/>
      <c r="G98" s="184"/>
      <c r="H98" s="184"/>
      <c r="I98" s="184"/>
      <c r="J98" s="185" t="s">
        <v>122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123</v>
      </c>
      <c r="D100" s="37"/>
      <c r="E100" s="37"/>
      <c r="F100" s="37"/>
      <c r="G100" s="37"/>
      <c r="H100" s="37"/>
      <c r="I100" s="37"/>
      <c r="J100" s="107">
        <f>J136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124</v>
      </c>
    </row>
    <row r="101" hidden="1" s="9" customFormat="1" ht="24.96" customHeight="1">
      <c r="A101" s="9"/>
      <c r="B101" s="187"/>
      <c r="C101" s="188"/>
      <c r="D101" s="189" t="s">
        <v>361</v>
      </c>
      <c r="E101" s="190"/>
      <c r="F101" s="190"/>
      <c r="G101" s="190"/>
      <c r="H101" s="190"/>
      <c r="I101" s="190"/>
      <c r="J101" s="191">
        <f>J137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3"/>
      <c r="C102" s="129"/>
      <c r="D102" s="194" t="s">
        <v>362</v>
      </c>
      <c r="E102" s="195"/>
      <c r="F102" s="195"/>
      <c r="G102" s="195"/>
      <c r="H102" s="195"/>
      <c r="I102" s="195"/>
      <c r="J102" s="196">
        <f>J138</f>
        <v>0</v>
      </c>
      <c r="K102" s="129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7"/>
      <c r="C103" s="188"/>
      <c r="D103" s="189" t="s">
        <v>125</v>
      </c>
      <c r="E103" s="190"/>
      <c r="F103" s="190"/>
      <c r="G103" s="190"/>
      <c r="H103" s="190"/>
      <c r="I103" s="190"/>
      <c r="J103" s="191">
        <f>J141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93"/>
      <c r="C104" s="129"/>
      <c r="D104" s="194" t="s">
        <v>126</v>
      </c>
      <c r="E104" s="195"/>
      <c r="F104" s="195"/>
      <c r="G104" s="195"/>
      <c r="H104" s="195"/>
      <c r="I104" s="195"/>
      <c r="J104" s="196">
        <f>J142</f>
        <v>0</v>
      </c>
      <c r="K104" s="129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3"/>
      <c r="C105" s="129"/>
      <c r="D105" s="194" t="s">
        <v>127</v>
      </c>
      <c r="E105" s="195"/>
      <c r="F105" s="195"/>
      <c r="G105" s="195"/>
      <c r="H105" s="195"/>
      <c r="I105" s="195"/>
      <c r="J105" s="196">
        <f>J162</f>
        <v>0</v>
      </c>
      <c r="K105" s="129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3"/>
      <c r="C106" s="129"/>
      <c r="D106" s="194" t="s">
        <v>128</v>
      </c>
      <c r="E106" s="195"/>
      <c r="F106" s="195"/>
      <c r="G106" s="195"/>
      <c r="H106" s="195"/>
      <c r="I106" s="195"/>
      <c r="J106" s="196">
        <f>J168</f>
        <v>0</v>
      </c>
      <c r="K106" s="129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3"/>
      <c r="C107" s="129"/>
      <c r="D107" s="194" t="s">
        <v>129</v>
      </c>
      <c r="E107" s="195"/>
      <c r="F107" s="195"/>
      <c r="G107" s="195"/>
      <c r="H107" s="195"/>
      <c r="I107" s="195"/>
      <c r="J107" s="196">
        <f>J180</f>
        <v>0</v>
      </c>
      <c r="K107" s="129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3"/>
      <c r="C108" s="129"/>
      <c r="D108" s="194" t="s">
        <v>407</v>
      </c>
      <c r="E108" s="195"/>
      <c r="F108" s="195"/>
      <c r="G108" s="195"/>
      <c r="H108" s="195"/>
      <c r="I108" s="195"/>
      <c r="J108" s="196">
        <f>J216</f>
        <v>0</v>
      </c>
      <c r="K108" s="129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3"/>
      <c r="C109" s="129"/>
      <c r="D109" s="194" t="s">
        <v>130</v>
      </c>
      <c r="E109" s="195"/>
      <c r="F109" s="195"/>
      <c r="G109" s="195"/>
      <c r="H109" s="195"/>
      <c r="I109" s="195"/>
      <c r="J109" s="196">
        <f>J222</f>
        <v>0</v>
      </c>
      <c r="K109" s="129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93"/>
      <c r="C110" s="129"/>
      <c r="D110" s="194" t="s">
        <v>131</v>
      </c>
      <c r="E110" s="195"/>
      <c r="F110" s="195"/>
      <c r="G110" s="195"/>
      <c r="H110" s="195"/>
      <c r="I110" s="195"/>
      <c r="J110" s="196">
        <f>J228</f>
        <v>0</v>
      </c>
      <c r="K110" s="129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93"/>
      <c r="C111" s="129"/>
      <c r="D111" s="194" t="s">
        <v>132</v>
      </c>
      <c r="E111" s="195"/>
      <c r="F111" s="195"/>
      <c r="G111" s="195"/>
      <c r="H111" s="195"/>
      <c r="I111" s="195"/>
      <c r="J111" s="196">
        <f>J233</f>
        <v>0</v>
      </c>
      <c r="K111" s="129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9" customFormat="1" ht="24.96" customHeight="1">
      <c r="A112" s="9"/>
      <c r="B112" s="187"/>
      <c r="C112" s="188"/>
      <c r="D112" s="189" t="s">
        <v>133</v>
      </c>
      <c r="E112" s="190"/>
      <c r="F112" s="190"/>
      <c r="G112" s="190"/>
      <c r="H112" s="190"/>
      <c r="I112" s="190"/>
      <c r="J112" s="191">
        <f>J236</f>
        <v>0</v>
      </c>
      <c r="K112" s="188"/>
      <c r="L112" s="192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hidden="1" s="2" customFormat="1" ht="21.84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hidden="1" s="2" customFormat="1" ht="6.96" customHeight="1">
      <c r="A114" s="35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hidden="1"/>
    <row r="116" hidden="1"/>
    <row r="117" hidden="1"/>
    <row r="118" s="2" customFormat="1" ht="6.96" customHeight="1">
      <c r="A118" s="35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.96" customHeight="1">
      <c r="A119" s="35"/>
      <c r="B119" s="36"/>
      <c r="C119" s="20" t="s">
        <v>134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16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181" t="str">
        <f>E7</f>
        <v>Nemocnice Písek, a.s.</v>
      </c>
      <c r="F122" s="29"/>
      <c r="G122" s="29"/>
      <c r="H122" s="29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" customFormat="1" ht="12" customHeight="1">
      <c r="B123" s="18"/>
      <c r="C123" s="29" t="s">
        <v>113</v>
      </c>
      <c r="D123" s="19"/>
      <c r="E123" s="19"/>
      <c r="F123" s="19"/>
      <c r="G123" s="19"/>
      <c r="H123" s="19"/>
      <c r="I123" s="19"/>
      <c r="J123" s="19"/>
      <c r="K123" s="19"/>
      <c r="L123" s="17"/>
    </row>
    <row r="124" s="1" customFormat="1" ht="16.5" customHeight="1">
      <c r="B124" s="18"/>
      <c r="C124" s="19"/>
      <c r="D124" s="19"/>
      <c r="E124" s="181" t="s">
        <v>114</v>
      </c>
      <c r="F124" s="19"/>
      <c r="G124" s="19"/>
      <c r="H124" s="19"/>
      <c r="I124" s="19"/>
      <c r="J124" s="19"/>
      <c r="K124" s="19"/>
      <c r="L124" s="17"/>
    </row>
    <row r="125" s="1" customFormat="1" ht="12" customHeight="1">
      <c r="B125" s="18"/>
      <c r="C125" s="29" t="s">
        <v>115</v>
      </c>
      <c r="D125" s="19"/>
      <c r="E125" s="19"/>
      <c r="F125" s="19"/>
      <c r="G125" s="19"/>
      <c r="H125" s="19"/>
      <c r="I125" s="19"/>
      <c r="J125" s="19"/>
      <c r="K125" s="19"/>
      <c r="L125" s="17"/>
    </row>
    <row r="126" s="2" customFormat="1" ht="16.5" customHeight="1">
      <c r="A126" s="35"/>
      <c r="B126" s="36"/>
      <c r="C126" s="37"/>
      <c r="D126" s="37"/>
      <c r="E126" s="182" t="s">
        <v>116</v>
      </c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117</v>
      </c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6.5" customHeight="1">
      <c r="A128" s="35"/>
      <c r="B128" s="36"/>
      <c r="C128" s="37"/>
      <c r="D128" s="37"/>
      <c r="E128" s="73" t="str">
        <f>E13</f>
        <v>24-187-01-5 - 4.NP</v>
      </c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2" customHeight="1">
      <c r="A130" s="35"/>
      <c r="B130" s="36"/>
      <c r="C130" s="29" t="s">
        <v>20</v>
      </c>
      <c r="D130" s="37"/>
      <c r="E130" s="37"/>
      <c r="F130" s="24" t="str">
        <f>F16</f>
        <v>Areála Nemocnice Písek, a.s.</v>
      </c>
      <c r="G130" s="37"/>
      <c r="H130" s="37"/>
      <c r="I130" s="29" t="s">
        <v>22</v>
      </c>
      <c r="J130" s="76" t="str">
        <f>IF(J16="","",J16)</f>
        <v>16. 4. 2024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6.96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5.15" customHeight="1">
      <c r="A132" s="35"/>
      <c r="B132" s="36"/>
      <c r="C132" s="29" t="s">
        <v>24</v>
      </c>
      <c r="D132" s="37"/>
      <c r="E132" s="37"/>
      <c r="F132" s="24" t="str">
        <f>E19</f>
        <v>Nemocnice Písek, a.s., Karla Čapka 489, Písek</v>
      </c>
      <c r="G132" s="37"/>
      <c r="H132" s="37"/>
      <c r="I132" s="29" t="s">
        <v>30</v>
      </c>
      <c r="J132" s="33" t="str">
        <f>E25</f>
        <v>Ing. Čeněk Truchlík</v>
      </c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5.15" customHeight="1">
      <c r="A133" s="35"/>
      <c r="B133" s="36"/>
      <c r="C133" s="29" t="s">
        <v>28</v>
      </c>
      <c r="D133" s="37"/>
      <c r="E133" s="37"/>
      <c r="F133" s="24" t="str">
        <f>IF(E22="","",E22)</f>
        <v>Vyplň údaj</v>
      </c>
      <c r="G133" s="37"/>
      <c r="H133" s="37"/>
      <c r="I133" s="29" t="s">
        <v>32</v>
      </c>
      <c r="J133" s="33" t="str">
        <f>E28</f>
        <v xml:space="preserve"> </v>
      </c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0.32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11" customFormat="1" ht="29.28" customHeight="1">
      <c r="A135" s="198"/>
      <c r="B135" s="199"/>
      <c r="C135" s="200" t="s">
        <v>135</v>
      </c>
      <c r="D135" s="201" t="s">
        <v>62</v>
      </c>
      <c r="E135" s="201" t="s">
        <v>58</v>
      </c>
      <c r="F135" s="201" t="s">
        <v>59</v>
      </c>
      <c r="G135" s="201" t="s">
        <v>136</v>
      </c>
      <c r="H135" s="201" t="s">
        <v>137</v>
      </c>
      <c r="I135" s="201" t="s">
        <v>138</v>
      </c>
      <c r="J135" s="202" t="s">
        <v>122</v>
      </c>
      <c r="K135" s="203" t="s">
        <v>139</v>
      </c>
      <c r="L135" s="204"/>
      <c r="M135" s="97" t="s">
        <v>1</v>
      </c>
      <c r="N135" s="98" t="s">
        <v>41</v>
      </c>
      <c r="O135" s="98" t="s">
        <v>140</v>
      </c>
      <c r="P135" s="98" t="s">
        <v>141</v>
      </c>
      <c r="Q135" s="98" t="s">
        <v>142</v>
      </c>
      <c r="R135" s="98" t="s">
        <v>143</v>
      </c>
      <c r="S135" s="98" t="s">
        <v>144</v>
      </c>
      <c r="T135" s="99" t="s">
        <v>145</v>
      </c>
      <c r="U135" s="198"/>
      <c r="V135" s="198"/>
      <c r="W135" s="198"/>
      <c r="X135" s="198"/>
      <c r="Y135" s="198"/>
      <c r="Z135" s="198"/>
      <c r="AA135" s="198"/>
      <c r="AB135" s="198"/>
      <c r="AC135" s="198"/>
      <c r="AD135" s="198"/>
      <c r="AE135" s="198"/>
    </row>
    <row r="136" s="2" customFormat="1" ht="22.8" customHeight="1">
      <c r="A136" s="35"/>
      <c r="B136" s="36"/>
      <c r="C136" s="104" t="s">
        <v>146</v>
      </c>
      <c r="D136" s="37"/>
      <c r="E136" s="37"/>
      <c r="F136" s="37"/>
      <c r="G136" s="37"/>
      <c r="H136" s="37"/>
      <c r="I136" s="37"/>
      <c r="J136" s="205">
        <f>BK136</f>
        <v>0</v>
      </c>
      <c r="K136" s="37"/>
      <c r="L136" s="41"/>
      <c r="M136" s="100"/>
      <c r="N136" s="206"/>
      <c r="O136" s="101"/>
      <c r="P136" s="207">
        <f>P137+P141+P236</f>
        <v>0</v>
      </c>
      <c r="Q136" s="101"/>
      <c r="R136" s="207">
        <f>R137+R141+R236</f>
        <v>0.12809999999999999</v>
      </c>
      <c r="S136" s="101"/>
      <c r="T136" s="208">
        <f>T137+T141+T236</f>
        <v>0.017000000000000001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76</v>
      </c>
      <c r="AU136" s="14" t="s">
        <v>124</v>
      </c>
      <c r="BK136" s="209">
        <f>BK137+BK141+BK236</f>
        <v>0</v>
      </c>
    </row>
    <row r="137" s="12" customFormat="1" ht="25.92" customHeight="1">
      <c r="A137" s="12"/>
      <c r="B137" s="210"/>
      <c r="C137" s="211"/>
      <c r="D137" s="212" t="s">
        <v>76</v>
      </c>
      <c r="E137" s="213" t="s">
        <v>363</v>
      </c>
      <c r="F137" s="213" t="s">
        <v>364</v>
      </c>
      <c r="G137" s="211"/>
      <c r="H137" s="211"/>
      <c r="I137" s="214"/>
      <c r="J137" s="215">
        <f>BK137</f>
        <v>0</v>
      </c>
      <c r="K137" s="211"/>
      <c r="L137" s="216"/>
      <c r="M137" s="217"/>
      <c r="N137" s="218"/>
      <c r="O137" s="218"/>
      <c r="P137" s="219">
        <f>P138</f>
        <v>0</v>
      </c>
      <c r="Q137" s="218"/>
      <c r="R137" s="219">
        <f>R138</f>
        <v>0.00123</v>
      </c>
      <c r="S137" s="218"/>
      <c r="T137" s="220">
        <f>T138</f>
        <v>0.017000000000000001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83</v>
      </c>
      <c r="AT137" s="222" t="s">
        <v>76</v>
      </c>
      <c r="AU137" s="222" t="s">
        <v>77</v>
      </c>
      <c r="AY137" s="221" t="s">
        <v>149</v>
      </c>
      <c r="BK137" s="223">
        <f>BK138</f>
        <v>0</v>
      </c>
    </row>
    <row r="138" s="12" customFormat="1" ht="22.8" customHeight="1">
      <c r="A138" s="12"/>
      <c r="B138" s="210"/>
      <c r="C138" s="211"/>
      <c r="D138" s="212" t="s">
        <v>76</v>
      </c>
      <c r="E138" s="224" t="s">
        <v>192</v>
      </c>
      <c r="F138" s="224" t="s">
        <v>365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SUM(P139:P140)</f>
        <v>0</v>
      </c>
      <c r="Q138" s="218"/>
      <c r="R138" s="219">
        <f>SUM(R139:R140)</f>
        <v>0.00123</v>
      </c>
      <c r="S138" s="218"/>
      <c r="T138" s="220">
        <f>SUM(T139:T140)</f>
        <v>0.017000000000000001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83</v>
      </c>
      <c r="AT138" s="222" t="s">
        <v>76</v>
      </c>
      <c r="AU138" s="222" t="s">
        <v>83</v>
      </c>
      <c r="AY138" s="221" t="s">
        <v>149</v>
      </c>
      <c r="BK138" s="223">
        <f>SUM(BK139:BK140)</f>
        <v>0</v>
      </c>
    </row>
    <row r="139" s="2" customFormat="1" ht="24.15" customHeight="1">
      <c r="A139" s="35"/>
      <c r="B139" s="36"/>
      <c r="C139" s="246" t="s">
        <v>83</v>
      </c>
      <c r="D139" s="246" t="s">
        <v>164</v>
      </c>
      <c r="E139" s="247" t="s">
        <v>369</v>
      </c>
      <c r="F139" s="248" t="s">
        <v>370</v>
      </c>
      <c r="G139" s="249" t="s">
        <v>155</v>
      </c>
      <c r="H139" s="250">
        <v>1</v>
      </c>
      <c r="I139" s="251"/>
      <c r="J139" s="252">
        <f>ROUND(I139*H139,1)</f>
        <v>0</v>
      </c>
      <c r="K139" s="253"/>
      <c r="L139" s="41"/>
      <c r="M139" s="254" t="s">
        <v>1</v>
      </c>
      <c r="N139" s="255" t="s">
        <v>42</v>
      </c>
      <c r="O139" s="88"/>
      <c r="P139" s="237">
        <f>O139*H139</f>
        <v>0</v>
      </c>
      <c r="Q139" s="237">
        <v>0.00123</v>
      </c>
      <c r="R139" s="237">
        <f>Q139*H139</f>
        <v>0.00123</v>
      </c>
      <c r="S139" s="237">
        <v>0.017000000000000001</v>
      </c>
      <c r="T139" s="238">
        <f>S139*H139</f>
        <v>0.017000000000000001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9" t="s">
        <v>168</v>
      </c>
      <c r="AT139" s="239" t="s">
        <v>164</v>
      </c>
      <c r="AU139" s="239" t="s">
        <v>85</v>
      </c>
      <c r="AY139" s="14" t="s">
        <v>149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4" t="s">
        <v>83</v>
      </c>
      <c r="BK139" s="240">
        <f>ROUND(I139*H139,1)</f>
        <v>0</v>
      </c>
      <c r="BL139" s="14" t="s">
        <v>168</v>
      </c>
      <c r="BM139" s="239" t="s">
        <v>584</v>
      </c>
    </row>
    <row r="140" s="2" customFormat="1">
      <c r="A140" s="35"/>
      <c r="B140" s="36"/>
      <c r="C140" s="37"/>
      <c r="D140" s="241" t="s">
        <v>159</v>
      </c>
      <c r="E140" s="37"/>
      <c r="F140" s="242" t="s">
        <v>585</v>
      </c>
      <c r="G140" s="37"/>
      <c r="H140" s="37"/>
      <c r="I140" s="243"/>
      <c r="J140" s="37"/>
      <c r="K140" s="37"/>
      <c r="L140" s="41"/>
      <c r="M140" s="244"/>
      <c r="N140" s="245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159</v>
      </c>
      <c r="AU140" s="14" t="s">
        <v>85</v>
      </c>
    </row>
    <row r="141" s="12" customFormat="1" ht="25.92" customHeight="1">
      <c r="A141" s="12"/>
      <c r="B141" s="210"/>
      <c r="C141" s="211"/>
      <c r="D141" s="212" t="s">
        <v>76</v>
      </c>
      <c r="E141" s="213" t="s">
        <v>147</v>
      </c>
      <c r="F141" s="213" t="s">
        <v>148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P142+P162+P168+P180+P216+P222+P228+P233</f>
        <v>0</v>
      </c>
      <c r="Q141" s="218"/>
      <c r="R141" s="219">
        <f>R142+R162+R168+R180+R216+R222+R228+R233</f>
        <v>0.12686999999999998</v>
      </c>
      <c r="S141" s="218"/>
      <c r="T141" s="220">
        <f>T142+T162+T168+T180+T216+T222+T228+T233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85</v>
      </c>
      <c r="AT141" s="222" t="s">
        <v>76</v>
      </c>
      <c r="AU141" s="222" t="s">
        <v>77</v>
      </c>
      <c r="AY141" s="221" t="s">
        <v>149</v>
      </c>
      <c r="BK141" s="223">
        <f>BK142+BK162+BK168+BK180+BK216+BK222+BK228+BK233</f>
        <v>0</v>
      </c>
    </row>
    <row r="142" s="12" customFormat="1" ht="22.8" customHeight="1">
      <c r="A142" s="12"/>
      <c r="B142" s="210"/>
      <c r="C142" s="211"/>
      <c r="D142" s="212" t="s">
        <v>76</v>
      </c>
      <c r="E142" s="224" t="s">
        <v>150</v>
      </c>
      <c r="F142" s="224" t="s">
        <v>151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SUM(P143:P161)</f>
        <v>0</v>
      </c>
      <c r="Q142" s="218"/>
      <c r="R142" s="219">
        <f>SUM(R143:R161)</f>
        <v>0</v>
      </c>
      <c r="S142" s="218"/>
      <c r="T142" s="220">
        <f>SUM(T143:T161)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85</v>
      </c>
      <c r="AT142" s="222" t="s">
        <v>76</v>
      </c>
      <c r="AU142" s="222" t="s">
        <v>83</v>
      </c>
      <c r="AY142" s="221" t="s">
        <v>149</v>
      </c>
      <c r="BK142" s="223">
        <f>SUM(BK143:BK161)</f>
        <v>0</v>
      </c>
    </row>
    <row r="143" s="2" customFormat="1" ht="37.8" customHeight="1">
      <c r="A143" s="35"/>
      <c r="B143" s="36"/>
      <c r="C143" s="226" t="s">
        <v>85</v>
      </c>
      <c r="D143" s="226" t="s">
        <v>152</v>
      </c>
      <c r="E143" s="227" t="s">
        <v>153</v>
      </c>
      <c r="F143" s="228" t="s">
        <v>154</v>
      </c>
      <c r="G143" s="229" t="s">
        <v>155</v>
      </c>
      <c r="H143" s="230">
        <v>10</v>
      </c>
      <c r="I143" s="231"/>
      <c r="J143" s="232">
        <f>ROUND(I143*H143,1)</f>
        <v>0</v>
      </c>
      <c r="K143" s="233"/>
      <c r="L143" s="234"/>
      <c r="M143" s="235" t="s">
        <v>1</v>
      </c>
      <c r="N143" s="236" t="s">
        <v>42</v>
      </c>
      <c r="O143" s="88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9" t="s">
        <v>156</v>
      </c>
      <c r="AT143" s="239" t="s">
        <v>152</v>
      </c>
      <c r="AU143" s="239" t="s">
        <v>85</v>
      </c>
      <c r="AY143" s="14" t="s">
        <v>149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4" t="s">
        <v>83</v>
      </c>
      <c r="BK143" s="240">
        <f>ROUND(I143*H143,1)</f>
        <v>0</v>
      </c>
      <c r="BL143" s="14" t="s">
        <v>157</v>
      </c>
      <c r="BM143" s="239" t="s">
        <v>586</v>
      </c>
    </row>
    <row r="144" s="2" customFormat="1">
      <c r="A144" s="35"/>
      <c r="B144" s="36"/>
      <c r="C144" s="37"/>
      <c r="D144" s="241" t="s">
        <v>159</v>
      </c>
      <c r="E144" s="37"/>
      <c r="F144" s="242" t="s">
        <v>585</v>
      </c>
      <c r="G144" s="37"/>
      <c r="H144" s="37"/>
      <c r="I144" s="243"/>
      <c r="J144" s="37"/>
      <c r="K144" s="37"/>
      <c r="L144" s="41"/>
      <c r="M144" s="244"/>
      <c r="N144" s="245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159</v>
      </c>
      <c r="AU144" s="14" t="s">
        <v>85</v>
      </c>
    </row>
    <row r="145" s="2" customFormat="1" ht="37.8" customHeight="1">
      <c r="A145" s="35"/>
      <c r="B145" s="36"/>
      <c r="C145" s="226" t="s">
        <v>93</v>
      </c>
      <c r="D145" s="226" t="s">
        <v>152</v>
      </c>
      <c r="E145" s="227" t="s">
        <v>161</v>
      </c>
      <c r="F145" s="228" t="s">
        <v>162</v>
      </c>
      <c r="G145" s="229" t="s">
        <v>155</v>
      </c>
      <c r="H145" s="230">
        <v>19</v>
      </c>
      <c r="I145" s="231"/>
      <c r="J145" s="232">
        <f>ROUND(I145*H145,1)</f>
        <v>0</v>
      </c>
      <c r="K145" s="233"/>
      <c r="L145" s="234"/>
      <c r="M145" s="235" t="s">
        <v>1</v>
      </c>
      <c r="N145" s="236" t="s">
        <v>42</v>
      </c>
      <c r="O145" s="88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9" t="s">
        <v>156</v>
      </c>
      <c r="AT145" s="239" t="s">
        <v>152</v>
      </c>
      <c r="AU145" s="239" t="s">
        <v>85</v>
      </c>
      <c r="AY145" s="14" t="s">
        <v>149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4" t="s">
        <v>83</v>
      </c>
      <c r="BK145" s="240">
        <f>ROUND(I145*H145,1)</f>
        <v>0</v>
      </c>
      <c r="BL145" s="14" t="s">
        <v>157</v>
      </c>
      <c r="BM145" s="239" t="s">
        <v>587</v>
      </c>
    </row>
    <row r="146" s="2" customFormat="1">
      <c r="A146" s="35"/>
      <c r="B146" s="36"/>
      <c r="C146" s="37"/>
      <c r="D146" s="241" t="s">
        <v>159</v>
      </c>
      <c r="E146" s="37"/>
      <c r="F146" s="242" t="s">
        <v>585</v>
      </c>
      <c r="G146" s="37"/>
      <c r="H146" s="37"/>
      <c r="I146" s="243"/>
      <c r="J146" s="37"/>
      <c r="K146" s="37"/>
      <c r="L146" s="41"/>
      <c r="M146" s="244"/>
      <c r="N146" s="245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159</v>
      </c>
      <c r="AU146" s="14" t="s">
        <v>85</v>
      </c>
    </row>
    <row r="147" s="2" customFormat="1" ht="37.8" customHeight="1">
      <c r="A147" s="35"/>
      <c r="B147" s="36"/>
      <c r="C147" s="226" t="s">
        <v>168</v>
      </c>
      <c r="D147" s="226" t="s">
        <v>152</v>
      </c>
      <c r="E147" s="227" t="s">
        <v>588</v>
      </c>
      <c r="F147" s="228" t="s">
        <v>589</v>
      </c>
      <c r="G147" s="229" t="s">
        <v>155</v>
      </c>
      <c r="H147" s="230">
        <v>4</v>
      </c>
      <c r="I147" s="231"/>
      <c r="J147" s="232">
        <f>ROUND(I147*H147,1)</f>
        <v>0</v>
      </c>
      <c r="K147" s="233"/>
      <c r="L147" s="234"/>
      <c r="M147" s="235" t="s">
        <v>1</v>
      </c>
      <c r="N147" s="236" t="s">
        <v>42</v>
      </c>
      <c r="O147" s="88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9" t="s">
        <v>156</v>
      </c>
      <c r="AT147" s="239" t="s">
        <v>152</v>
      </c>
      <c r="AU147" s="239" t="s">
        <v>85</v>
      </c>
      <c r="AY147" s="14" t="s">
        <v>149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4" t="s">
        <v>83</v>
      </c>
      <c r="BK147" s="240">
        <f>ROUND(I147*H147,1)</f>
        <v>0</v>
      </c>
      <c r="BL147" s="14" t="s">
        <v>157</v>
      </c>
      <c r="BM147" s="239" t="s">
        <v>590</v>
      </c>
    </row>
    <row r="148" s="2" customFormat="1">
      <c r="A148" s="35"/>
      <c r="B148" s="36"/>
      <c r="C148" s="37"/>
      <c r="D148" s="241" t="s">
        <v>159</v>
      </c>
      <c r="E148" s="37"/>
      <c r="F148" s="242" t="s">
        <v>585</v>
      </c>
      <c r="G148" s="37"/>
      <c r="H148" s="37"/>
      <c r="I148" s="243"/>
      <c r="J148" s="37"/>
      <c r="K148" s="37"/>
      <c r="L148" s="41"/>
      <c r="M148" s="244"/>
      <c r="N148" s="245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159</v>
      </c>
      <c r="AU148" s="14" t="s">
        <v>85</v>
      </c>
    </row>
    <row r="149" s="2" customFormat="1" ht="24.15" customHeight="1">
      <c r="A149" s="35"/>
      <c r="B149" s="36"/>
      <c r="C149" s="246" t="s">
        <v>173</v>
      </c>
      <c r="D149" s="246" t="s">
        <v>164</v>
      </c>
      <c r="E149" s="247" t="s">
        <v>165</v>
      </c>
      <c r="F149" s="248" t="s">
        <v>166</v>
      </c>
      <c r="G149" s="249" t="s">
        <v>155</v>
      </c>
      <c r="H149" s="250">
        <v>33</v>
      </c>
      <c r="I149" s="251"/>
      <c r="J149" s="252">
        <f>ROUND(I149*H149,1)</f>
        <v>0</v>
      </c>
      <c r="K149" s="253"/>
      <c r="L149" s="41"/>
      <c r="M149" s="254" t="s">
        <v>1</v>
      </c>
      <c r="N149" s="255" t="s">
        <v>42</v>
      </c>
      <c r="O149" s="88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9" t="s">
        <v>157</v>
      </c>
      <c r="AT149" s="239" t="s">
        <v>164</v>
      </c>
      <c r="AU149" s="239" t="s">
        <v>85</v>
      </c>
      <c r="AY149" s="14" t="s">
        <v>149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4" t="s">
        <v>83</v>
      </c>
      <c r="BK149" s="240">
        <f>ROUND(I149*H149,1)</f>
        <v>0</v>
      </c>
      <c r="BL149" s="14" t="s">
        <v>157</v>
      </c>
      <c r="BM149" s="239" t="s">
        <v>591</v>
      </c>
    </row>
    <row r="150" s="2" customFormat="1">
      <c r="A150" s="35"/>
      <c r="B150" s="36"/>
      <c r="C150" s="37"/>
      <c r="D150" s="241" t="s">
        <v>159</v>
      </c>
      <c r="E150" s="37"/>
      <c r="F150" s="242" t="s">
        <v>160</v>
      </c>
      <c r="G150" s="37"/>
      <c r="H150" s="37"/>
      <c r="I150" s="243"/>
      <c r="J150" s="37"/>
      <c r="K150" s="37"/>
      <c r="L150" s="41"/>
      <c r="M150" s="244"/>
      <c r="N150" s="245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159</v>
      </c>
      <c r="AU150" s="14" t="s">
        <v>85</v>
      </c>
    </row>
    <row r="151" s="2" customFormat="1" ht="16.5" customHeight="1">
      <c r="A151" s="35"/>
      <c r="B151" s="36"/>
      <c r="C151" s="246" t="s">
        <v>177</v>
      </c>
      <c r="D151" s="246" t="s">
        <v>164</v>
      </c>
      <c r="E151" s="247" t="s">
        <v>592</v>
      </c>
      <c r="F151" s="248" t="s">
        <v>593</v>
      </c>
      <c r="G151" s="249" t="s">
        <v>171</v>
      </c>
      <c r="H151" s="250">
        <v>4</v>
      </c>
      <c r="I151" s="251"/>
      <c r="J151" s="252">
        <f>ROUND(I151*H151,1)</f>
        <v>0</v>
      </c>
      <c r="K151" s="253"/>
      <c r="L151" s="41"/>
      <c r="M151" s="254" t="s">
        <v>1</v>
      </c>
      <c r="N151" s="255" t="s">
        <v>42</v>
      </c>
      <c r="O151" s="88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9" t="s">
        <v>157</v>
      </c>
      <c r="AT151" s="239" t="s">
        <v>164</v>
      </c>
      <c r="AU151" s="239" t="s">
        <v>85</v>
      </c>
      <c r="AY151" s="14" t="s">
        <v>149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4" t="s">
        <v>83</v>
      </c>
      <c r="BK151" s="240">
        <f>ROUND(I151*H151,1)</f>
        <v>0</v>
      </c>
      <c r="BL151" s="14" t="s">
        <v>157</v>
      </c>
      <c r="BM151" s="239" t="s">
        <v>594</v>
      </c>
    </row>
    <row r="152" s="2" customFormat="1">
      <c r="A152" s="35"/>
      <c r="B152" s="36"/>
      <c r="C152" s="37"/>
      <c r="D152" s="241" t="s">
        <v>159</v>
      </c>
      <c r="E152" s="37"/>
      <c r="F152" s="242" t="s">
        <v>585</v>
      </c>
      <c r="G152" s="37"/>
      <c r="H152" s="37"/>
      <c r="I152" s="243"/>
      <c r="J152" s="37"/>
      <c r="K152" s="37"/>
      <c r="L152" s="41"/>
      <c r="M152" s="244"/>
      <c r="N152" s="245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159</v>
      </c>
      <c r="AU152" s="14" t="s">
        <v>85</v>
      </c>
    </row>
    <row r="153" s="2" customFormat="1" ht="16.5" customHeight="1">
      <c r="A153" s="35"/>
      <c r="B153" s="36"/>
      <c r="C153" s="246" t="s">
        <v>181</v>
      </c>
      <c r="D153" s="246" t="s">
        <v>164</v>
      </c>
      <c r="E153" s="247" t="s">
        <v>169</v>
      </c>
      <c r="F153" s="248" t="s">
        <v>595</v>
      </c>
      <c r="G153" s="249" t="s">
        <v>171</v>
      </c>
      <c r="H153" s="250">
        <v>1</v>
      </c>
      <c r="I153" s="251"/>
      <c r="J153" s="252">
        <f>ROUND(I153*H153,1)</f>
        <v>0</v>
      </c>
      <c r="K153" s="253"/>
      <c r="L153" s="41"/>
      <c r="M153" s="254" t="s">
        <v>1</v>
      </c>
      <c r="N153" s="255" t="s">
        <v>42</v>
      </c>
      <c r="O153" s="88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9" t="s">
        <v>157</v>
      </c>
      <c r="AT153" s="239" t="s">
        <v>164</v>
      </c>
      <c r="AU153" s="239" t="s">
        <v>85</v>
      </c>
      <c r="AY153" s="14" t="s">
        <v>149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4" t="s">
        <v>83</v>
      </c>
      <c r="BK153" s="240">
        <f>ROUND(I153*H153,1)</f>
        <v>0</v>
      </c>
      <c r="BL153" s="14" t="s">
        <v>157</v>
      </c>
      <c r="BM153" s="239" t="s">
        <v>596</v>
      </c>
    </row>
    <row r="154" s="2" customFormat="1">
      <c r="A154" s="35"/>
      <c r="B154" s="36"/>
      <c r="C154" s="37"/>
      <c r="D154" s="241" t="s">
        <v>159</v>
      </c>
      <c r="E154" s="37"/>
      <c r="F154" s="242" t="s">
        <v>585</v>
      </c>
      <c r="G154" s="37"/>
      <c r="H154" s="37"/>
      <c r="I154" s="243"/>
      <c r="J154" s="37"/>
      <c r="K154" s="37"/>
      <c r="L154" s="41"/>
      <c r="M154" s="244"/>
      <c r="N154" s="24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159</v>
      </c>
      <c r="AU154" s="14" t="s">
        <v>85</v>
      </c>
    </row>
    <row r="155" s="2" customFormat="1" ht="16.5" customHeight="1">
      <c r="A155" s="35"/>
      <c r="B155" s="36"/>
      <c r="C155" s="246" t="s">
        <v>188</v>
      </c>
      <c r="D155" s="246" t="s">
        <v>164</v>
      </c>
      <c r="E155" s="247" t="s">
        <v>174</v>
      </c>
      <c r="F155" s="248" t="s">
        <v>170</v>
      </c>
      <c r="G155" s="249" t="s">
        <v>171</v>
      </c>
      <c r="H155" s="250">
        <v>2</v>
      </c>
      <c r="I155" s="251"/>
      <c r="J155" s="252">
        <f>ROUND(I155*H155,1)</f>
        <v>0</v>
      </c>
      <c r="K155" s="253"/>
      <c r="L155" s="41"/>
      <c r="M155" s="254" t="s">
        <v>1</v>
      </c>
      <c r="N155" s="255" t="s">
        <v>42</v>
      </c>
      <c r="O155" s="88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9" t="s">
        <v>157</v>
      </c>
      <c r="AT155" s="239" t="s">
        <v>164</v>
      </c>
      <c r="AU155" s="239" t="s">
        <v>85</v>
      </c>
      <c r="AY155" s="14" t="s">
        <v>149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4" t="s">
        <v>83</v>
      </c>
      <c r="BK155" s="240">
        <f>ROUND(I155*H155,1)</f>
        <v>0</v>
      </c>
      <c r="BL155" s="14" t="s">
        <v>157</v>
      </c>
      <c r="BM155" s="239" t="s">
        <v>597</v>
      </c>
    </row>
    <row r="156" s="2" customFormat="1">
      <c r="A156" s="35"/>
      <c r="B156" s="36"/>
      <c r="C156" s="37"/>
      <c r="D156" s="241" t="s">
        <v>159</v>
      </c>
      <c r="E156" s="37"/>
      <c r="F156" s="242" t="s">
        <v>585</v>
      </c>
      <c r="G156" s="37"/>
      <c r="H156" s="37"/>
      <c r="I156" s="243"/>
      <c r="J156" s="37"/>
      <c r="K156" s="37"/>
      <c r="L156" s="41"/>
      <c r="M156" s="244"/>
      <c r="N156" s="245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159</v>
      </c>
      <c r="AU156" s="14" t="s">
        <v>85</v>
      </c>
    </row>
    <row r="157" s="2" customFormat="1" ht="16.5" customHeight="1">
      <c r="A157" s="35"/>
      <c r="B157" s="36"/>
      <c r="C157" s="246" t="s">
        <v>192</v>
      </c>
      <c r="D157" s="246" t="s">
        <v>164</v>
      </c>
      <c r="E157" s="247" t="s">
        <v>598</v>
      </c>
      <c r="F157" s="248" t="s">
        <v>175</v>
      </c>
      <c r="G157" s="249" t="s">
        <v>171</v>
      </c>
      <c r="H157" s="250">
        <v>3</v>
      </c>
      <c r="I157" s="251"/>
      <c r="J157" s="252">
        <f>ROUND(I157*H157,1)</f>
        <v>0</v>
      </c>
      <c r="K157" s="253"/>
      <c r="L157" s="41"/>
      <c r="M157" s="254" t="s">
        <v>1</v>
      </c>
      <c r="N157" s="255" t="s">
        <v>42</v>
      </c>
      <c r="O157" s="88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9" t="s">
        <v>157</v>
      </c>
      <c r="AT157" s="239" t="s">
        <v>164</v>
      </c>
      <c r="AU157" s="239" t="s">
        <v>85</v>
      </c>
      <c r="AY157" s="14" t="s">
        <v>149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4" t="s">
        <v>83</v>
      </c>
      <c r="BK157" s="240">
        <f>ROUND(I157*H157,1)</f>
        <v>0</v>
      </c>
      <c r="BL157" s="14" t="s">
        <v>157</v>
      </c>
      <c r="BM157" s="239" t="s">
        <v>599</v>
      </c>
    </row>
    <row r="158" s="2" customFormat="1">
      <c r="A158" s="35"/>
      <c r="B158" s="36"/>
      <c r="C158" s="37"/>
      <c r="D158" s="241" t="s">
        <v>159</v>
      </c>
      <c r="E158" s="37"/>
      <c r="F158" s="242" t="s">
        <v>585</v>
      </c>
      <c r="G158" s="37"/>
      <c r="H158" s="37"/>
      <c r="I158" s="243"/>
      <c r="J158" s="37"/>
      <c r="K158" s="37"/>
      <c r="L158" s="41"/>
      <c r="M158" s="244"/>
      <c r="N158" s="245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159</v>
      </c>
      <c r="AU158" s="14" t="s">
        <v>85</v>
      </c>
    </row>
    <row r="159" s="2" customFormat="1" ht="16.5" customHeight="1">
      <c r="A159" s="35"/>
      <c r="B159" s="36"/>
      <c r="C159" s="246" t="s">
        <v>196</v>
      </c>
      <c r="D159" s="246" t="s">
        <v>164</v>
      </c>
      <c r="E159" s="247" t="s">
        <v>600</v>
      </c>
      <c r="F159" s="248" t="s">
        <v>601</v>
      </c>
      <c r="G159" s="249" t="s">
        <v>155</v>
      </c>
      <c r="H159" s="250">
        <v>4</v>
      </c>
      <c r="I159" s="251"/>
      <c r="J159" s="252">
        <f>ROUND(I159*H159,1)</f>
        <v>0</v>
      </c>
      <c r="K159" s="253"/>
      <c r="L159" s="41"/>
      <c r="M159" s="254" t="s">
        <v>1</v>
      </c>
      <c r="N159" s="255" t="s">
        <v>42</v>
      </c>
      <c r="O159" s="88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9" t="s">
        <v>157</v>
      </c>
      <c r="AT159" s="239" t="s">
        <v>164</v>
      </c>
      <c r="AU159" s="239" t="s">
        <v>85</v>
      </c>
      <c r="AY159" s="14" t="s">
        <v>149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4" t="s">
        <v>83</v>
      </c>
      <c r="BK159" s="240">
        <f>ROUND(I159*H159,1)</f>
        <v>0</v>
      </c>
      <c r="BL159" s="14" t="s">
        <v>157</v>
      </c>
      <c r="BM159" s="239" t="s">
        <v>602</v>
      </c>
    </row>
    <row r="160" s="2" customFormat="1">
      <c r="A160" s="35"/>
      <c r="B160" s="36"/>
      <c r="C160" s="37"/>
      <c r="D160" s="241" t="s">
        <v>159</v>
      </c>
      <c r="E160" s="37"/>
      <c r="F160" s="242" t="s">
        <v>585</v>
      </c>
      <c r="G160" s="37"/>
      <c r="H160" s="37"/>
      <c r="I160" s="243"/>
      <c r="J160" s="37"/>
      <c r="K160" s="37"/>
      <c r="L160" s="41"/>
      <c r="M160" s="244"/>
      <c r="N160" s="245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159</v>
      </c>
      <c r="AU160" s="14" t="s">
        <v>85</v>
      </c>
    </row>
    <row r="161" s="2" customFormat="1" ht="24.15" customHeight="1">
      <c r="A161" s="35"/>
      <c r="B161" s="36"/>
      <c r="C161" s="246" t="s">
        <v>200</v>
      </c>
      <c r="D161" s="246" t="s">
        <v>164</v>
      </c>
      <c r="E161" s="247" t="s">
        <v>182</v>
      </c>
      <c r="F161" s="248" t="s">
        <v>183</v>
      </c>
      <c r="G161" s="249" t="s">
        <v>184</v>
      </c>
      <c r="H161" s="256"/>
      <c r="I161" s="251"/>
      <c r="J161" s="252">
        <f>ROUND(I161*H161,1)</f>
        <v>0</v>
      </c>
      <c r="K161" s="253"/>
      <c r="L161" s="41"/>
      <c r="M161" s="254" t="s">
        <v>1</v>
      </c>
      <c r="N161" s="255" t="s">
        <v>42</v>
      </c>
      <c r="O161" s="88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9" t="s">
        <v>157</v>
      </c>
      <c r="AT161" s="239" t="s">
        <v>164</v>
      </c>
      <c r="AU161" s="239" t="s">
        <v>85</v>
      </c>
      <c r="AY161" s="14" t="s">
        <v>149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4" t="s">
        <v>83</v>
      </c>
      <c r="BK161" s="240">
        <f>ROUND(I161*H161,1)</f>
        <v>0</v>
      </c>
      <c r="BL161" s="14" t="s">
        <v>157</v>
      </c>
      <c r="BM161" s="239" t="s">
        <v>603</v>
      </c>
    </row>
    <row r="162" s="12" customFormat="1" ht="22.8" customHeight="1">
      <c r="A162" s="12"/>
      <c r="B162" s="210"/>
      <c r="C162" s="211"/>
      <c r="D162" s="212" t="s">
        <v>76</v>
      </c>
      <c r="E162" s="224" t="s">
        <v>186</v>
      </c>
      <c r="F162" s="224" t="s">
        <v>187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SUM(P163:P167)</f>
        <v>0</v>
      </c>
      <c r="Q162" s="218"/>
      <c r="R162" s="219">
        <f>SUM(R163:R167)</f>
        <v>0.00068000000000000005</v>
      </c>
      <c r="S162" s="218"/>
      <c r="T162" s="220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85</v>
      </c>
      <c r="AT162" s="222" t="s">
        <v>76</v>
      </c>
      <c r="AU162" s="222" t="s">
        <v>83</v>
      </c>
      <c r="AY162" s="221" t="s">
        <v>149</v>
      </c>
      <c r="BK162" s="223">
        <f>SUM(BK163:BK167)</f>
        <v>0</v>
      </c>
    </row>
    <row r="163" s="2" customFormat="1" ht="37.8" customHeight="1">
      <c r="A163" s="35"/>
      <c r="B163" s="36"/>
      <c r="C163" s="226" t="s">
        <v>8</v>
      </c>
      <c r="D163" s="226" t="s">
        <v>152</v>
      </c>
      <c r="E163" s="227" t="s">
        <v>193</v>
      </c>
      <c r="F163" s="228" t="s">
        <v>604</v>
      </c>
      <c r="G163" s="229" t="s">
        <v>171</v>
      </c>
      <c r="H163" s="230">
        <v>1</v>
      </c>
      <c r="I163" s="231"/>
      <c r="J163" s="232">
        <f>ROUND(I163*H163,1)</f>
        <v>0</v>
      </c>
      <c r="K163" s="233"/>
      <c r="L163" s="234"/>
      <c r="M163" s="235" t="s">
        <v>1</v>
      </c>
      <c r="N163" s="236" t="s">
        <v>42</v>
      </c>
      <c r="O163" s="88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9" t="s">
        <v>156</v>
      </c>
      <c r="AT163" s="239" t="s">
        <v>152</v>
      </c>
      <c r="AU163" s="239" t="s">
        <v>85</v>
      </c>
      <c r="AY163" s="14" t="s">
        <v>149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4" t="s">
        <v>83</v>
      </c>
      <c r="BK163" s="240">
        <f>ROUND(I163*H163,1)</f>
        <v>0</v>
      </c>
      <c r="BL163" s="14" t="s">
        <v>157</v>
      </c>
      <c r="BM163" s="239" t="s">
        <v>605</v>
      </c>
    </row>
    <row r="164" s="2" customFormat="1">
      <c r="A164" s="35"/>
      <c r="B164" s="36"/>
      <c r="C164" s="37"/>
      <c r="D164" s="241" t="s">
        <v>159</v>
      </c>
      <c r="E164" s="37"/>
      <c r="F164" s="242" t="s">
        <v>585</v>
      </c>
      <c r="G164" s="37"/>
      <c r="H164" s="37"/>
      <c r="I164" s="243"/>
      <c r="J164" s="37"/>
      <c r="K164" s="37"/>
      <c r="L164" s="41"/>
      <c r="M164" s="244"/>
      <c r="N164" s="245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159</v>
      </c>
      <c r="AU164" s="14" t="s">
        <v>85</v>
      </c>
    </row>
    <row r="165" s="2" customFormat="1" ht="24.15" customHeight="1">
      <c r="A165" s="35"/>
      <c r="B165" s="36"/>
      <c r="C165" s="246" t="s">
        <v>208</v>
      </c>
      <c r="D165" s="246" t="s">
        <v>164</v>
      </c>
      <c r="E165" s="247" t="s">
        <v>201</v>
      </c>
      <c r="F165" s="248" t="s">
        <v>202</v>
      </c>
      <c r="G165" s="249" t="s">
        <v>203</v>
      </c>
      <c r="H165" s="250">
        <v>1</v>
      </c>
      <c r="I165" s="251"/>
      <c r="J165" s="252">
        <f>ROUND(I165*H165,1)</f>
        <v>0</v>
      </c>
      <c r="K165" s="253"/>
      <c r="L165" s="41"/>
      <c r="M165" s="254" t="s">
        <v>1</v>
      </c>
      <c r="N165" s="255" t="s">
        <v>42</v>
      </c>
      <c r="O165" s="88"/>
      <c r="P165" s="237">
        <f>O165*H165</f>
        <v>0</v>
      </c>
      <c r="Q165" s="237">
        <v>0.00068000000000000005</v>
      </c>
      <c r="R165" s="237">
        <f>Q165*H165</f>
        <v>0.00068000000000000005</v>
      </c>
      <c r="S165" s="237">
        <v>0</v>
      </c>
      <c r="T165" s="23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9" t="s">
        <v>157</v>
      </c>
      <c r="AT165" s="239" t="s">
        <v>164</v>
      </c>
      <c r="AU165" s="239" t="s">
        <v>85</v>
      </c>
      <c r="AY165" s="14" t="s">
        <v>149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4" t="s">
        <v>83</v>
      </c>
      <c r="BK165" s="240">
        <f>ROUND(I165*H165,1)</f>
        <v>0</v>
      </c>
      <c r="BL165" s="14" t="s">
        <v>157</v>
      </c>
      <c r="BM165" s="239" t="s">
        <v>606</v>
      </c>
    </row>
    <row r="166" s="2" customFormat="1">
      <c r="A166" s="35"/>
      <c r="B166" s="36"/>
      <c r="C166" s="37"/>
      <c r="D166" s="241" t="s">
        <v>159</v>
      </c>
      <c r="E166" s="37"/>
      <c r="F166" s="242" t="s">
        <v>585</v>
      </c>
      <c r="G166" s="37"/>
      <c r="H166" s="37"/>
      <c r="I166" s="243"/>
      <c r="J166" s="37"/>
      <c r="K166" s="37"/>
      <c r="L166" s="41"/>
      <c r="M166" s="244"/>
      <c r="N166" s="245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159</v>
      </c>
      <c r="AU166" s="14" t="s">
        <v>85</v>
      </c>
    </row>
    <row r="167" s="2" customFormat="1" ht="24.15" customHeight="1">
      <c r="A167" s="35"/>
      <c r="B167" s="36"/>
      <c r="C167" s="246" t="s">
        <v>212</v>
      </c>
      <c r="D167" s="246" t="s">
        <v>164</v>
      </c>
      <c r="E167" s="247" t="s">
        <v>607</v>
      </c>
      <c r="F167" s="248" t="s">
        <v>608</v>
      </c>
      <c r="G167" s="249" t="s">
        <v>184</v>
      </c>
      <c r="H167" s="256"/>
      <c r="I167" s="251"/>
      <c r="J167" s="252">
        <f>ROUND(I167*H167,1)</f>
        <v>0</v>
      </c>
      <c r="K167" s="253"/>
      <c r="L167" s="41"/>
      <c r="M167" s="254" t="s">
        <v>1</v>
      </c>
      <c r="N167" s="255" t="s">
        <v>42</v>
      </c>
      <c r="O167" s="88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9" t="s">
        <v>157</v>
      </c>
      <c r="AT167" s="239" t="s">
        <v>164</v>
      </c>
      <c r="AU167" s="239" t="s">
        <v>85</v>
      </c>
      <c r="AY167" s="14" t="s">
        <v>149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4" t="s">
        <v>83</v>
      </c>
      <c r="BK167" s="240">
        <f>ROUND(I167*H167,1)</f>
        <v>0</v>
      </c>
      <c r="BL167" s="14" t="s">
        <v>157</v>
      </c>
      <c r="BM167" s="239" t="s">
        <v>609</v>
      </c>
    </row>
    <row r="168" s="12" customFormat="1" ht="22.8" customHeight="1">
      <c r="A168" s="12"/>
      <c r="B168" s="210"/>
      <c r="C168" s="211"/>
      <c r="D168" s="212" t="s">
        <v>76</v>
      </c>
      <c r="E168" s="224" t="s">
        <v>216</v>
      </c>
      <c r="F168" s="224" t="s">
        <v>217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SUM(P169:P179)</f>
        <v>0</v>
      </c>
      <c r="Q168" s="218"/>
      <c r="R168" s="219">
        <f>SUM(R169:R179)</f>
        <v>0.11608</v>
      </c>
      <c r="S168" s="218"/>
      <c r="T168" s="220">
        <f>SUM(T169:T179)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85</v>
      </c>
      <c r="AT168" s="222" t="s">
        <v>76</v>
      </c>
      <c r="AU168" s="222" t="s">
        <v>83</v>
      </c>
      <c r="AY168" s="221" t="s">
        <v>149</v>
      </c>
      <c r="BK168" s="223">
        <f>SUM(BK169:BK179)</f>
        <v>0</v>
      </c>
    </row>
    <row r="169" s="2" customFormat="1" ht="24.15" customHeight="1">
      <c r="A169" s="35"/>
      <c r="B169" s="36"/>
      <c r="C169" s="246" t="s">
        <v>218</v>
      </c>
      <c r="D169" s="246" t="s">
        <v>164</v>
      </c>
      <c r="E169" s="247" t="s">
        <v>222</v>
      </c>
      <c r="F169" s="248" t="s">
        <v>223</v>
      </c>
      <c r="G169" s="249" t="s">
        <v>155</v>
      </c>
      <c r="H169" s="250">
        <v>10</v>
      </c>
      <c r="I169" s="251"/>
      <c r="J169" s="252">
        <f>ROUND(I169*H169,1)</f>
        <v>0</v>
      </c>
      <c r="K169" s="253"/>
      <c r="L169" s="41"/>
      <c r="M169" s="254" t="s">
        <v>1</v>
      </c>
      <c r="N169" s="255" t="s">
        <v>42</v>
      </c>
      <c r="O169" s="88"/>
      <c r="P169" s="237">
        <f>O169*H169</f>
        <v>0</v>
      </c>
      <c r="Q169" s="237">
        <v>0.00296</v>
      </c>
      <c r="R169" s="237">
        <f>Q169*H169</f>
        <v>0.029600000000000001</v>
      </c>
      <c r="S169" s="237">
        <v>0</v>
      </c>
      <c r="T169" s="23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9" t="s">
        <v>157</v>
      </c>
      <c r="AT169" s="239" t="s">
        <v>164</v>
      </c>
      <c r="AU169" s="239" t="s">
        <v>85</v>
      </c>
      <c r="AY169" s="14" t="s">
        <v>149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4" t="s">
        <v>83</v>
      </c>
      <c r="BK169" s="240">
        <f>ROUND(I169*H169,1)</f>
        <v>0</v>
      </c>
      <c r="BL169" s="14" t="s">
        <v>157</v>
      </c>
      <c r="BM169" s="239" t="s">
        <v>610</v>
      </c>
    </row>
    <row r="170" s="2" customFormat="1">
      <c r="A170" s="35"/>
      <c r="B170" s="36"/>
      <c r="C170" s="37"/>
      <c r="D170" s="241" t="s">
        <v>159</v>
      </c>
      <c r="E170" s="37"/>
      <c r="F170" s="242" t="s">
        <v>585</v>
      </c>
      <c r="G170" s="37"/>
      <c r="H170" s="37"/>
      <c r="I170" s="243"/>
      <c r="J170" s="37"/>
      <c r="K170" s="37"/>
      <c r="L170" s="41"/>
      <c r="M170" s="244"/>
      <c r="N170" s="245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159</v>
      </c>
      <c r="AU170" s="14" t="s">
        <v>85</v>
      </c>
    </row>
    <row r="171" s="2" customFormat="1" ht="24.15" customHeight="1">
      <c r="A171" s="35"/>
      <c r="B171" s="36"/>
      <c r="C171" s="246" t="s">
        <v>157</v>
      </c>
      <c r="D171" s="246" t="s">
        <v>164</v>
      </c>
      <c r="E171" s="247" t="s">
        <v>226</v>
      </c>
      <c r="F171" s="248" t="s">
        <v>227</v>
      </c>
      <c r="G171" s="249" t="s">
        <v>155</v>
      </c>
      <c r="H171" s="250">
        <v>23</v>
      </c>
      <c r="I171" s="251"/>
      <c r="J171" s="252">
        <f>ROUND(I171*H171,1)</f>
        <v>0</v>
      </c>
      <c r="K171" s="253"/>
      <c r="L171" s="41"/>
      <c r="M171" s="254" t="s">
        <v>1</v>
      </c>
      <c r="N171" s="255" t="s">
        <v>42</v>
      </c>
      <c r="O171" s="88"/>
      <c r="P171" s="237">
        <f>O171*H171</f>
        <v>0</v>
      </c>
      <c r="Q171" s="237">
        <v>0.0037599999999999999</v>
      </c>
      <c r="R171" s="237">
        <f>Q171*H171</f>
        <v>0.086480000000000001</v>
      </c>
      <c r="S171" s="237">
        <v>0</v>
      </c>
      <c r="T171" s="23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9" t="s">
        <v>157</v>
      </c>
      <c r="AT171" s="239" t="s">
        <v>164</v>
      </c>
      <c r="AU171" s="239" t="s">
        <v>85</v>
      </c>
      <c r="AY171" s="14" t="s">
        <v>149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4" t="s">
        <v>83</v>
      </c>
      <c r="BK171" s="240">
        <f>ROUND(I171*H171,1)</f>
        <v>0</v>
      </c>
      <c r="BL171" s="14" t="s">
        <v>157</v>
      </c>
      <c r="BM171" s="239" t="s">
        <v>611</v>
      </c>
    </row>
    <row r="172" s="2" customFormat="1">
      <c r="A172" s="35"/>
      <c r="B172" s="36"/>
      <c r="C172" s="37"/>
      <c r="D172" s="241" t="s">
        <v>159</v>
      </c>
      <c r="E172" s="37"/>
      <c r="F172" s="242" t="s">
        <v>585</v>
      </c>
      <c r="G172" s="37"/>
      <c r="H172" s="37"/>
      <c r="I172" s="243"/>
      <c r="J172" s="37"/>
      <c r="K172" s="37"/>
      <c r="L172" s="41"/>
      <c r="M172" s="244"/>
      <c r="N172" s="245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159</v>
      </c>
      <c r="AU172" s="14" t="s">
        <v>85</v>
      </c>
    </row>
    <row r="173" s="2" customFormat="1" ht="33" customHeight="1">
      <c r="A173" s="35"/>
      <c r="B173" s="36"/>
      <c r="C173" s="246" t="s">
        <v>225</v>
      </c>
      <c r="D173" s="246" t="s">
        <v>164</v>
      </c>
      <c r="E173" s="247" t="s">
        <v>230</v>
      </c>
      <c r="F173" s="248" t="s">
        <v>231</v>
      </c>
      <c r="G173" s="249" t="s">
        <v>171</v>
      </c>
      <c r="H173" s="250">
        <v>2</v>
      </c>
      <c r="I173" s="251"/>
      <c r="J173" s="252">
        <f>ROUND(I173*H173,1)</f>
        <v>0</v>
      </c>
      <c r="K173" s="253"/>
      <c r="L173" s="41"/>
      <c r="M173" s="254" t="s">
        <v>1</v>
      </c>
      <c r="N173" s="255" t="s">
        <v>42</v>
      </c>
      <c r="O173" s="88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9" t="s">
        <v>157</v>
      </c>
      <c r="AT173" s="239" t="s">
        <v>164</v>
      </c>
      <c r="AU173" s="239" t="s">
        <v>85</v>
      </c>
      <c r="AY173" s="14" t="s">
        <v>149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4" t="s">
        <v>83</v>
      </c>
      <c r="BK173" s="240">
        <f>ROUND(I173*H173,1)</f>
        <v>0</v>
      </c>
      <c r="BL173" s="14" t="s">
        <v>157</v>
      </c>
      <c r="BM173" s="239" t="s">
        <v>612</v>
      </c>
    </row>
    <row r="174" s="2" customFormat="1">
      <c r="A174" s="35"/>
      <c r="B174" s="36"/>
      <c r="C174" s="37"/>
      <c r="D174" s="241" t="s">
        <v>159</v>
      </c>
      <c r="E174" s="37"/>
      <c r="F174" s="242" t="s">
        <v>585</v>
      </c>
      <c r="G174" s="37"/>
      <c r="H174" s="37"/>
      <c r="I174" s="243"/>
      <c r="J174" s="37"/>
      <c r="K174" s="37"/>
      <c r="L174" s="41"/>
      <c r="M174" s="244"/>
      <c r="N174" s="245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159</v>
      </c>
      <c r="AU174" s="14" t="s">
        <v>85</v>
      </c>
    </row>
    <row r="175" s="2" customFormat="1" ht="33" customHeight="1">
      <c r="A175" s="35"/>
      <c r="B175" s="36"/>
      <c r="C175" s="246" t="s">
        <v>229</v>
      </c>
      <c r="D175" s="246" t="s">
        <v>164</v>
      </c>
      <c r="E175" s="247" t="s">
        <v>613</v>
      </c>
      <c r="F175" s="248" t="s">
        <v>614</v>
      </c>
      <c r="G175" s="249" t="s">
        <v>171</v>
      </c>
      <c r="H175" s="250">
        <v>2</v>
      </c>
      <c r="I175" s="251"/>
      <c r="J175" s="252">
        <f>ROUND(I175*H175,1)</f>
        <v>0</v>
      </c>
      <c r="K175" s="253"/>
      <c r="L175" s="41"/>
      <c r="M175" s="254" t="s">
        <v>1</v>
      </c>
      <c r="N175" s="255" t="s">
        <v>42</v>
      </c>
      <c r="O175" s="88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9" t="s">
        <v>157</v>
      </c>
      <c r="AT175" s="239" t="s">
        <v>164</v>
      </c>
      <c r="AU175" s="239" t="s">
        <v>85</v>
      </c>
      <c r="AY175" s="14" t="s">
        <v>149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4" t="s">
        <v>83</v>
      </c>
      <c r="BK175" s="240">
        <f>ROUND(I175*H175,1)</f>
        <v>0</v>
      </c>
      <c r="BL175" s="14" t="s">
        <v>157</v>
      </c>
      <c r="BM175" s="239" t="s">
        <v>615</v>
      </c>
    </row>
    <row r="176" s="2" customFormat="1">
      <c r="A176" s="35"/>
      <c r="B176" s="36"/>
      <c r="C176" s="37"/>
      <c r="D176" s="241" t="s">
        <v>159</v>
      </c>
      <c r="E176" s="37"/>
      <c r="F176" s="242" t="s">
        <v>585</v>
      </c>
      <c r="G176" s="37"/>
      <c r="H176" s="37"/>
      <c r="I176" s="243"/>
      <c r="J176" s="37"/>
      <c r="K176" s="37"/>
      <c r="L176" s="41"/>
      <c r="M176" s="244"/>
      <c r="N176" s="245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159</v>
      </c>
      <c r="AU176" s="14" t="s">
        <v>85</v>
      </c>
    </row>
    <row r="177" s="2" customFormat="1" ht="21.75" customHeight="1">
      <c r="A177" s="35"/>
      <c r="B177" s="36"/>
      <c r="C177" s="246" t="s">
        <v>233</v>
      </c>
      <c r="D177" s="246" t="s">
        <v>164</v>
      </c>
      <c r="E177" s="247" t="s">
        <v>234</v>
      </c>
      <c r="F177" s="248" t="s">
        <v>235</v>
      </c>
      <c r="G177" s="249" t="s">
        <v>155</v>
      </c>
      <c r="H177" s="250">
        <v>33</v>
      </c>
      <c r="I177" s="251"/>
      <c r="J177" s="252">
        <f>ROUND(I177*H177,1)</f>
        <v>0</v>
      </c>
      <c r="K177" s="253"/>
      <c r="L177" s="41"/>
      <c r="M177" s="254" t="s">
        <v>1</v>
      </c>
      <c r="N177" s="255" t="s">
        <v>42</v>
      </c>
      <c r="O177" s="88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9" t="s">
        <v>157</v>
      </c>
      <c r="AT177" s="239" t="s">
        <v>164</v>
      </c>
      <c r="AU177" s="239" t="s">
        <v>85</v>
      </c>
      <c r="AY177" s="14" t="s">
        <v>149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4" t="s">
        <v>83</v>
      </c>
      <c r="BK177" s="240">
        <f>ROUND(I177*H177,1)</f>
        <v>0</v>
      </c>
      <c r="BL177" s="14" t="s">
        <v>157</v>
      </c>
      <c r="BM177" s="239" t="s">
        <v>616</v>
      </c>
    </row>
    <row r="178" s="2" customFormat="1">
      <c r="A178" s="35"/>
      <c r="B178" s="36"/>
      <c r="C178" s="37"/>
      <c r="D178" s="241" t="s">
        <v>159</v>
      </c>
      <c r="E178" s="37"/>
      <c r="F178" s="242" t="s">
        <v>585</v>
      </c>
      <c r="G178" s="37"/>
      <c r="H178" s="37"/>
      <c r="I178" s="243"/>
      <c r="J178" s="37"/>
      <c r="K178" s="37"/>
      <c r="L178" s="41"/>
      <c r="M178" s="244"/>
      <c r="N178" s="245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159</v>
      </c>
      <c r="AU178" s="14" t="s">
        <v>85</v>
      </c>
    </row>
    <row r="179" s="2" customFormat="1" ht="24.15" customHeight="1">
      <c r="A179" s="35"/>
      <c r="B179" s="36"/>
      <c r="C179" s="246" t="s">
        <v>237</v>
      </c>
      <c r="D179" s="246" t="s">
        <v>164</v>
      </c>
      <c r="E179" s="247" t="s">
        <v>238</v>
      </c>
      <c r="F179" s="248" t="s">
        <v>239</v>
      </c>
      <c r="G179" s="249" t="s">
        <v>184</v>
      </c>
      <c r="H179" s="256"/>
      <c r="I179" s="251"/>
      <c r="J179" s="252">
        <f>ROUND(I179*H179,1)</f>
        <v>0</v>
      </c>
      <c r="K179" s="253"/>
      <c r="L179" s="41"/>
      <c r="M179" s="254" t="s">
        <v>1</v>
      </c>
      <c r="N179" s="255" t="s">
        <v>42</v>
      </c>
      <c r="O179" s="88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9" t="s">
        <v>157</v>
      </c>
      <c r="AT179" s="239" t="s">
        <v>164</v>
      </c>
      <c r="AU179" s="239" t="s">
        <v>85</v>
      </c>
      <c r="AY179" s="14" t="s">
        <v>149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4" t="s">
        <v>83</v>
      </c>
      <c r="BK179" s="240">
        <f>ROUND(I179*H179,1)</f>
        <v>0</v>
      </c>
      <c r="BL179" s="14" t="s">
        <v>157</v>
      </c>
      <c r="BM179" s="239" t="s">
        <v>617</v>
      </c>
    </row>
    <row r="180" s="12" customFormat="1" ht="22.8" customHeight="1">
      <c r="A180" s="12"/>
      <c r="B180" s="210"/>
      <c r="C180" s="211"/>
      <c r="D180" s="212" t="s">
        <v>76</v>
      </c>
      <c r="E180" s="224" t="s">
        <v>241</v>
      </c>
      <c r="F180" s="224" t="s">
        <v>242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SUM(P181:P215)</f>
        <v>0</v>
      </c>
      <c r="Q180" s="218"/>
      <c r="R180" s="219">
        <f>SUM(R181:R215)</f>
        <v>0.0080199999999999994</v>
      </c>
      <c r="S180" s="218"/>
      <c r="T180" s="220">
        <f>SUM(T181:T215)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85</v>
      </c>
      <c r="AT180" s="222" t="s">
        <v>76</v>
      </c>
      <c r="AU180" s="222" t="s">
        <v>83</v>
      </c>
      <c r="AY180" s="221" t="s">
        <v>149</v>
      </c>
      <c r="BK180" s="223">
        <f>SUM(BK181:BK215)</f>
        <v>0</v>
      </c>
    </row>
    <row r="181" s="2" customFormat="1" ht="16.5" customHeight="1">
      <c r="A181" s="35"/>
      <c r="B181" s="36"/>
      <c r="C181" s="226" t="s">
        <v>7</v>
      </c>
      <c r="D181" s="226" t="s">
        <v>152</v>
      </c>
      <c r="E181" s="227" t="s">
        <v>243</v>
      </c>
      <c r="F181" s="228" t="s">
        <v>244</v>
      </c>
      <c r="G181" s="229" t="s">
        <v>171</v>
      </c>
      <c r="H181" s="230">
        <v>1</v>
      </c>
      <c r="I181" s="231"/>
      <c r="J181" s="232">
        <f>ROUND(I181*H181,1)</f>
        <v>0</v>
      </c>
      <c r="K181" s="233"/>
      <c r="L181" s="234"/>
      <c r="M181" s="235" t="s">
        <v>1</v>
      </c>
      <c r="N181" s="236" t="s">
        <v>42</v>
      </c>
      <c r="O181" s="88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9" t="s">
        <v>156</v>
      </c>
      <c r="AT181" s="239" t="s">
        <v>152</v>
      </c>
      <c r="AU181" s="239" t="s">
        <v>85</v>
      </c>
      <c r="AY181" s="14" t="s">
        <v>149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4" t="s">
        <v>83</v>
      </c>
      <c r="BK181" s="240">
        <f>ROUND(I181*H181,1)</f>
        <v>0</v>
      </c>
      <c r="BL181" s="14" t="s">
        <v>157</v>
      </c>
      <c r="BM181" s="239" t="s">
        <v>618</v>
      </c>
    </row>
    <row r="182" s="2" customFormat="1">
      <c r="A182" s="35"/>
      <c r="B182" s="36"/>
      <c r="C182" s="37"/>
      <c r="D182" s="241" t="s">
        <v>159</v>
      </c>
      <c r="E182" s="37"/>
      <c r="F182" s="242" t="s">
        <v>585</v>
      </c>
      <c r="G182" s="37"/>
      <c r="H182" s="37"/>
      <c r="I182" s="243"/>
      <c r="J182" s="37"/>
      <c r="K182" s="37"/>
      <c r="L182" s="41"/>
      <c r="M182" s="244"/>
      <c r="N182" s="245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159</v>
      </c>
      <c r="AU182" s="14" t="s">
        <v>85</v>
      </c>
    </row>
    <row r="183" s="2" customFormat="1" ht="16.5" customHeight="1">
      <c r="A183" s="35"/>
      <c r="B183" s="36"/>
      <c r="C183" s="226" t="s">
        <v>246</v>
      </c>
      <c r="D183" s="226" t="s">
        <v>152</v>
      </c>
      <c r="E183" s="227" t="s">
        <v>247</v>
      </c>
      <c r="F183" s="228" t="s">
        <v>619</v>
      </c>
      <c r="G183" s="229" t="s">
        <v>171</v>
      </c>
      <c r="H183" s="230">
        <v>6</v>
      </c>
      <c r="I183" s="231"/>
      <c r="J183" s="232">
        <f>ROUND(I183*H183,1)</f>
        <v>0</v>
      </c>
      <c r="K183" s="233"/>
      <c r="L183" s="234"/>
      <c r="M183" s="235" t="s">
        <v>1</v>
      </c>
      <c r="N183" s="236" t="s">
        <v>42</v>
      </c>
      <c r="O183" s="88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9" t="s">
        <v>156</v>
      </c>
      <c r="AT183" s="239" t="s">
        <v>152</v>
      </c>
      <c r="AU183" s="239" t="s">
        <v>85</v>
      </c>
      <c r="AY183" s="14" t="s">
        <v>149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4" t="s">
        <v>83</v>
      </c>
      <c r="BK183" s="240">
        <f>ROUND(I183*H183,1)</f>
        <v>0</v>
      </c>
      <c r="BL183" s="14" t="s">
        <v>157</v>
      </c>
      <c r="BM183" s="239" t="s">
        <v>620</v>
      </c>
    </row>
    <row r="184" s="2" customFormat="1">
      <c r="A184" s="35"/>
      <c r="B184" s="36"/>
      <c r="C184" s="37"/>
      <c r="D184" s="241" t="s">
        <v>159</v>
      </c>
      <c r="E184" s="37"/>
      <c r="F184" s="242" t="s">
        <v>585</v>
      </c>
      <c r="G184" s="37"/>
      <c r="H184" s="37"/>
      <c r="I184" s="243"/>
      <c r="J184" s="37"/>
      <c r="K184" s="37"/>
      <c r="L184" s="41"/>
      <c r="M184" s="244"/>
      <c r="N184" s="245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159</v>
      </c>
      <c r="AU184" s="14" t="s">
        <v>85</v>
      </c>
    </row>
    <row r="185" s="2" customFormat="1" ht="16.5" customHeight="1">
      <c r="A185" s="35"/>
      <c r="B185" s="36"/>
      <c r="C185" s="226" t="s">
        <v>250</v>
      </c>
      <c r="D185" s="226" t="s">
        <v>152</v>
      </c>
      <c r="E185" s="227" t="s">
        <v>251</v>
      </c>
      <c r="F185" s="228" t="s">
        <v>252</v>
      </c>
      <c r="G185" s="229" t="s">
        <v>171</v>
      </c>
      <c r="H185" s="230">
        <v>1</v>
      </c>
      <c r="I185" s="231"/>
      <c r="J185" s="232">
        <f>ROUND(I185*H185,1)</f>
        <v>0</v>
      </c>
      <c r="K185" s="233"/>
      <c r="L185" s="234"/>
      <c r="M185" s="235" t="s">
        <v>1</v>
      </c>
      <c r="N185" s="236" t="s">
        <v>42</v>
      </c>
      <c r="O185" s="88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9" t="s">
        <v>156</v>
      </c>
      <c r="AT185" s="239" t="s">
        <v>152</v>
      </c>
      <c r="AU185" s="239" t="s">
        <v>85</v>
      </c>
      <c r="AY185" s="14" t="s">
        <v>149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4" t="s">
        <v>83</v>
      </c>
      <c r="BK185" s="240">
        <f>ROUND(I185*H185,1)</f>
        <v>0</v>
      </c>
      <c r="BL185" s="14" t="s">
        <v>157</v>
      </c>
      <c r="BM185" s="239" t="s">
        <v>621</v>
      </c>
    </row>
    <row r="186" s="2" customFormat="1">
      <c r="A186" s="35"/>
      <c r="B186" s="36"/>
      <c r="C186" s="37"/>
      <c r="D186" s="241" t="s">
        <v>159</v>
      </c>
      <c r="E186" s="37"/>
      <c r="F186" s="242" t="s">
        <v>585</v>
      </c>
      <c r="G186" s="37"/>
      <c r="H186" s="37"/>
      <c r="I186" s="243"/>
      <c r="J186" s="37"/>
      <c r="K186" s="37"/>
      <c r="L186" s="41"/>
      <c r="M186" s="244"/>
      <c r="N186" s="245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159</v>
      </c>
      <c r="AU186" s="14" t="s">
        <v>85</v>
      </c>
    </row>
    <row r="187" s="2" customFormat="1" ht="37.8" customHeight="1">
      <c r="A187" s="35"/>
      <c r="B187" s="36"/>
      <c r="C187" s="226" t="s">
        <v>254</v>
      </c>
      <c r="D187" s="226" t="s">
        <v>152</v>
      </c>
      <c r="E187" s="227" t="s">
        <v>255</v>
      </c>
      <c r="F187" s="228" t="s">
        <v>622</v>
      </c>
      <c r="G187" s="229" t="s">
        <v>171</v>
      </c>
      <c r="H187" s="230">
        <v>2</v>
      </c>
      <c r="I187" s="231"/>
      <c r="J187" s="232">
        <f>ROUND(I187*H187,1)</f>
        <v>0</v>
      </c>
      <c r="K187" s="233"/>
      <c r="L187" s="234"/>
      <c r="M187" s="235" t="s">
        <v>1</v>
      </c>
      <c r="N187" s="236" t="s">
        <v>42</v>
      </c>
      <c r="O187" s="88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9" t="s">
        <v>156</v>
      </c>
      <c r="AT187" s="239" t="s">
        <v>152</v>
      </c>
      <c r="AU187" s="239" t="s">
        <v>85</v>
      </c>
      <c r="AY187" s="14" t="s">
        <v>149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4" t="s">
        <v>83</v>
      </c>
      <c r="BK187" s="240">
        <f>ROUND(I187*H187,1)</f>
        <v>0</v>
      </c>
      <c r="BL187" s="14" t="s">
        <v>157</v>
      </c>
      <c r="BM187" s="239" t="s">
        <v>623</v>
      </c>
    </row>
    <row r="188" s="2" customFormat="1">
      <c r="A188" s="35"/>
      <c r="B188" s="36"/>
      <c r="C188" s="37"/>
      <c r="D188" s="241" t="s">
        <v>159</v>
      </c>
      <c r="E188" s="37"/>
      <c r="F188" s="242" t="s">
        <v>585</v>
      </c>
      <c r="G188" s="37"/>
      <c r="H188" s="37"/>
      <c r="I188" s="243"/>
      <c r="J188" s="37"/>
      <c r="K188" s="37"/>
      <c r="L188" s="41"/>
      <c r="M188" s="244"/>
      <c r="N188" s="245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159</v>
      </c>
      <c r="AU188" s="14" t="s">
        <v>85</v>
      </c>
    </row>
    <row r="189" s="2" customFormat="1" ht="37.8" customHeight="1">
      <c r="A189" s="35"/>
      <c r="B189" s="36"/>
      <c r="C189" s="226" t="s">
        <v>258</v>
      </c>
      <c r="D189" s="226" t="s">
        <v>152</v>
      </c>
      <c r="E189" s="227" t="s">
        <v>624</v>
      </c>
      <c r="F189" s="228" t="s">
        <v>625</v>
      </c>
      <c r="G189" s="229" t="s">
        <v>171</v>
      </c>
      <c r="H189" s="230">
        <v>1</v>
      </c>
      <c r="I189" s="231"/>
      <c r="J189" s="232">
        <f>ROUND(I189*H189,1)</f>
        <v>0</v>
      </c>
      <c r="K189" s="233"/>
      <c r="L189" s="234"/>
      <c r="M189" s="235" t="s">
        <v>1</v>
      </c>
      <c r="N189" s="236" t="s">
        <v>42</v>
      </c>
      <c r="O189" s="88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9" t="s">
        <v>156</v>
      </c>
      <c r="AT189" s="239" t="s">
        <v>152</v>
      </c>
      <c r="AU189" s="239" t="s">
        <v>85</v>
      </c>
      <c r="AY189" s="14" t="s">
        <v>149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4" t="s">
        <v>83</v>
      </c>
      <c r="BK189" s="240">
        <f>ROUND(I189*H189,1)</f>
        <v>0</v>
      </c>
      <c r="BL189" s="14" t="s">
        <v>157</v>
      </c>
      <c r="BM189" s="239" t="s">
        <v>626</v>
      </c>
    </row>
    <row r="190" s="2" customFormat="1">
      <c r="A190" s="35"/>
      <c r="B190" s="36"/>
      <c r="C190" s="37"/>
      <c r="D190" s="241" t="s">
        <v>159</v>
      </c>
      <c r="E190" s="37"/>
      <c r="F190" s="242" t="s">
        <v>585</v>
      </c>
      <c r="G190" s="37"/>
      <c r="H190" s="37"/>
      <c r="I190" s="243"/>
      <c r="J190" s="37"/>
      <c r="K190" s="37"/>
      <c r="L190" s="41"/>
      <c r="M190" s="244"/>
      <c r="N190" s="245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159</v>
      </c>
      <c r="AU190" s="14" t="s">
        <v>85</v>
      </c>
    </row>
    <row r="191" s="2" customFormat="1" ht="37.8" customHeight="1">
      <c r="A191" s="35"/>
      <c r="B191" s="36"/>
      <c r="C191" s="226" t="s">
        <v>262</v>
      </c>
      <c r="D191" s="226" t="s">
        <v>152</v>
      </c>
      <c r="E191" s="227" t="s">
        <v>259</v>
      </c>
      <c r="F191" s="228" t="s">
        <v>627</v>
      </c>
      <c r="G191" s="229" t="s">
        <v>171</v>
      </c>
      <c r="H191" s="230">
        <v>1</v>
      </c>
      <c r="I191" s="231"/>
      <c r="J191" s="232">
        <f>ROUND(I191*H191,1)</f>
        <v>0</v>
      </c>
      <c r="K191" s="233"/>
      <c r="L191" s="234"/>
      <c r="M191" s="235" t="s">
        <v>1</v>
      </c>
      <c r="N191" s="236" t="s">
        <v>42</v>
      </c>
      <c r="O191" s="88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9" t="s">
        <v>156</v>
      </c>
      <c r="AT191" s="239" t="s">
        <v>152</v>
      </c>
      <c r="AU191" s="239" t="s">
        <v>85</v>
      </c>
      <c r="AY191" s="14" t="s">
        <v>149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4" t="s">
        <v>83</v>
      </c>
      <c r="BK191" s="240">
        <f>ROUND(I191*H191,1)</f>
        <v>0</v>
      </c>
      <c r="BL191" s="14" t="s">
        <v>157</v>
      </c>
      <c r="BM191" s="239" t="s">
        <v>628</v>
      </c>
    </row>
    <row r="192" s="2" customFormat="1">
      <c r="A192" s="35"/>
      <c r="B192" s="36"/>
      <c r="C192" s="37"/>
      <c r="D192" s="241" t="s">
        <v>159</v>
      </c>
      <c r="E192" s="37"/>
      <c r="F192" s="242" t="s">
        <v>585</v>
      </c>
      <c r="G192" s="37"/>
      <c r="H192" s="37"/>
      <c r="I192" s="243"/>
      <c r="J192" s="37"/>
      <c r="K192" s="37"/>
      <c r="L192" s="41"/>
      <c r="M192" s="244"/>
      <c r="N192" s="245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159</v>
      </c>
      <c r="AU192" s="14" t="s">
        <v>85</v>
      </c>
    </row>
    <row r="193" s="2" customFormat="1" ht="16.5" customHeight="1">
      <c r="A193" s="35"/>
      <c r="B193" s="36"/>
      <c r="C193" s="226" t="s">
        <v>266</v>
      </c>
      <c r="D193" s="226" t="s">
        <v>152</v>
      </c>
      <c r="E193" s="227" t="s">
        <v>263</v>
      </c>
      <c r="F193" s="228" t="s">
        <v>629</v>
      </c>
      <c r="G193" s="229" t="s">
        <v>171</v>
      </c>
      <c r="H193" s="230">
        <v>6</v>
      </c>
      <c r="I193" s="231"/>
      <c r="J193" s="232">
        <f>ROUND(I193*H193,1)</f>
        <v>0</v>
      </c>
      <c r="K193" s="233"/>
      <c r="L193" s="234"/>
      <c r="M193" s="235" t="s">
        <v>1</v>
      </c>
      <c r="N193" s="236" t="s">
        <v>42</v>
      </c>
      <c r="O193" s="88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9" t="s">
        <v>156</v>
      </c>
      <c r="AT193" s="239" t="s">
        <v>152</v>
      </c>
      <c r="AU193" s="239" t="s">
        <v>85</v>
      </c>
      <c r="AY193" s="14" t="s">
        <v>149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4" t="s">
        <v>83</v>
      </c>
      <c r="BK193" s="240">
        <f>ROUND(I193*H193,1)</f>
        <v>0</v>
      </c>
      <c r="BL193" s="14" t="s">
        <v>157</v>
      </c>
      <c r="BM193" s="239" t="s">
        <v>630</v>
      </c>
    </row>
    <row r="194" s="2" customFormat="1">
      <c r="A194" s="35"/>
      <c r="B194" s="36"/>
      <c r="C194" s="37"/>
      <c r="D194" s="241" t="s">
        <v>159</v>
      </c>
      <c r="E194" s="37"/>
      <c r="F194" s="242" t="s">
        <v>585</v>
      </c>
      <c r="G194" s="37"/>
      <c r="H194" s="37"/>
      <c r="I194" s="243"/>
      <c r="J194" s="37"/>
      <c r="K194" s="37"/>
      <c r="L194" s="41"/>
      <c r="M194" s="244"/>
      <c r="N194" s="245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159</v>
      </c>
      <c r="AU194" s="14" t="s">
        <v>85</v>
      </c>
    </row>
    <row r="195" s="2" customFormat="1" ht="16.5" customHeight="1">
      <c r="A195" s="35"/>
      <c r="B195" s="36"/>
      <c r="C195" s="226" t="s">
        <v>270</v>
      </c>
      <c r="D195" s="226" t="s">
        <v>152</v>
      </c>
      <c r="E195" s="227" t="s">
        <v>631</v>
      </c>
      <c r="F195" s="228" t="s">
        <v>632</v>
      </c>
      <c r="G195" s="229" t="s">
        <v>171</v>
      </c>
      <c r="H195" s="230">
        <v>1</v>
      </c>
      <c r="I195" s="231"/>
      <c r="J195" s="232">
        <f>ROUND(I195*H195,1)</f>
        <v>0</v>
      </c>
      <c r="K195" s="233"/>
      <c r="L195" s="234"/>
      <c r="M195" s="235" t="s">
        <v>1</v>
      </c>
      <c r="N195" s="236" t="s">
        <v>42</v>
      </c>
      <c r="O195" s="88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9" t="s">
        <v>156</v>
      </c>
      <c r="AT195" s="239" t="s">
        <v>152</v>
      </c>
      <c r="AU195" s="239" t="s">
        <v>85</v>
      </c>
      <c r="AY195" s="14" t="s">
        <v>149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4" t="s">
        <v>83</v>
      </c>
      <c r="BK195" s="240">
        <f>ROUND(I195*H195,1)</f>
        <v>0</v>
      </c>
      <c r="BL195" s="14" t="s">
        <v>157</v>
      </c>
      <c r="BM195" s="239" t="s">
        <v>633</v>
      </c>
    </row>
    <row r="196" s="2" customFormat="1">
      <c r="A196" s="35"/>
      <c r="B196" s="36"/>
      <c r="C196" s="37"/>
      <c r="D196" s="241" t="s">
        <v>159</v>
      </c>
      <c r="E196" s="37"/>
      <c r="F196" s="242" t="s">
        <v>585</v>
      </c>
      <c r="G196" s="37"/>
      <c r="H196" s="37"/>
      <c r="I196" s="243"/>
      <c r="J196" s="37"/>
      <c r="K196" s="37"/>
      <c r="L196" s="41"/>
      <c r="M196" s="244"/>
      <c r="N196" s="245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159</v>
      </c>
      <c r="AU196" s="14" t="s">
        <v>85</v>
      </c>
    </row>
    <row r="197" s="2" customFormat="1" ht="24.15" customHeight="1">
      <c r="A197" s="35"/>
      <c r="B197" s="36"/>
      <c r="C197" s="226" t="s">
        <v>274</v>
      </c>
      <c r="D197" s="226" t="s">
        <v>152</v>
      </c>
      <c r="E197" s="227" t="s">
        <v>634</v>
      </c>
      <c r="F197" s="228" t="s">
        <v>635</v>
      </c>
      <c r="G197" s="229" t="s">
        <v>171</v>
      </c>
      <c r="H197" s="230">
        <v>2</v>
      </c>
      <c r="I197" s="231"/>
      <c r="J197" s="232">
        <f>ROUND(I197*H197,1)</f>
        <v>0</v>
      </c>
      <c r="K197" s="233"/>
      <c r="L197" s="234"/>
      <c r="M197" s="235" t="s">
        <v>1</v>
      </c>
      <c r="N197" s="236" t="s">
        <v>42</v>
      </c>
      <c r="O197" s="88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9" t="s">
        <v>156</v>
      </c>
      <c r="AT197" s="239" t="s">
        <v>152</v>
      </c>
      <c r="AU197" s="239" t="s">
        <v>85</v>
      </c>
      <c r="AY197" s="14" t="s">
        <v>149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4" t="s">
        <v>83</v>
      </c>
      <c r="BK197" s="240">
        <f>ROUND(I197*H197,1)</f>
        <v>0</v>
      </c>
      <c r="BL197" s="14" t="s">
        <v>157</v>
      </c>
      <c r="BM197" s="239" t="s">
        <v>636</v>
      </c>
    </row>
    <row r="198" s="2" customFormat="1">
      <c r="A198" s="35"/>
      <c r="B198" s="36"/>
      <c r="C198" s="37"/>
      <c r="D198" s="241" t="s">
        <v>159</v>
      </c>
      <c r="E198" s="37"/>
      <c r="F198" s="242" t="s">
        <v>585</v>
      </c>
      <c r="G198" s="37"/>
      <c r="H198" s="37"/>
      <c r="I198" s="243"/>
      <c r="J198" s="37"/>
      <c r="K198" s="37"/>
      <c r="L198" s="41"/>
      <c r="M198" s="244"/>
      <c r="N198" s="245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159</v>
      </c>
      <c r="AU198" s="14" t="s">
        <v>85</v>
      </c>
    </row>
    <row r="199" s="2" customFormat="1" ht="21.75" customHeight="1">
      <c r="A199" s="35"/>
      <c r="B199" s="36"/>
      <c r="C199" s="246" t="s">
        <v>278</v>
      </c>
      <c r="D199" s="246" t="s">
        <v>164</v>
      </c>
      <c r="E199" s="247" t="s">
        <v>279</v>
      </c>
      <c r="F199" s="248" t="s">
        <v>280</v>
      </c>
      <c r="G199" s="249" t="s">
        <v>171</v>
      </c>
      <c r="H199" s="250">
        <v>7</v>
      </c>
      <c r="I199" s="251"/>
      <c r="J199" s="252">
        <f>ROUND(I199*H199,1)</f>
        <v>0</v>
      </c>
      <c r="K199" s="253"/>
      <c r="L199" s="41"/>
      <c r="M199" s="254" t="s">
        <v>1</v>
      </c>
      <c r="N199" s="255" t="s">
        <v>42</v>
      </c>
      <c r="O199" s="88"/>
      <c r="P199" s="237">
        <f>O199*H199</f>
        <v>0</v>
      </c>
      <c r="Q199" s="237">
        <v>9.0000000000000006E-05</v>
      </c>
      <c r="R199" s="237">
        <f>Q199*H199</f>
        <v>0.00063000000000000003</v>
      </c>
      <c r="S199" s="237">
        <v>0</v>
      </c>
      <c r="T199" s="23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9" t="s">
        <v>157</v>
      </c>
      <c r="AT199" s="239" t="s">
        <v>164</v>
      </c>
      <c r="AU199" s="239" t="s">
        <v>85</v>
      </c>
      <c r="AY199" s="14" t="s">
        <v>149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4" t="s">
        <v>83</v>
      </c>
      <c r="BK199" s="240">
        <f>ROUND(I199*H199,1)</f>
        <v>0</v>
      </c>
      <c r="BL199" s="14" t="s">
        <v>157</v>
      </c>
      <c r="BM199" s="239" t="s">
        <v>637</v>
      </c>
    </row>
    <row r="200" s="2" customFormat="1">
      <c r="A200" s="35"/>
      <c r="B200" s="36"/>
      <c r="C200" s="37"/>
      <c r="D200" s="241" t="s">
        <v>159</v>
      </c>
      <c r="E200" s="37"/>
      <c r="F200" s="242" t="s">
        <v>585</v>
      </c>
      <c r="G200" s="37"/>
      <c r="H200" s="37"/>
      <c r="I200" s="243"/>
      <c r="J200" s="37"/>
      <c r="K200" s="37"/>
      <c r="L200" s="41"/>
      <c r="M200" s="244"/>
      <c r="N200" s="245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159</v>
      </c>
      <c r="AU200" s="14" t="s">
        <v>85</v>
      </c>
    </row>
    <row r="201" s="2" customFormat="1" ht="16.5" customHeight="1">
      <c r="A201" s="35"/>
      <c r="B201" s="36"/>
      <c r="C201" s="246" t="s">
        <v>282</v>
      </c>
      <c r="D201" s="246" t="s">
        <v>164</v>
      </c>
      <c r="E201" s="247" t="s">
        <v>283</v>
      </c>
      <c r="F201" s="248" t="s">
        <v>284</v>
      </c>
      <c r="G201" s="249" t="s">
        <v>171</v>
      </c>
      <c r="H201" s="250">
        <v>8</v>
      </c>
      <c r="I201" s="251"/>
      <c r="J201" s="252">
        <f>ROUND(I201*H201,1)</f>
        <v>0</v>
      </c>
      <c r="K201" s="253"/>
      <c r="L201" s="41"/>
      <c r="M201" s="254" t="s">
        <v>1</v>
      </c>
      <c r="N201" s="255" t="s">
        <v>42</v>
      </c>
      <c r="O201" s="88"/>
      <c r="P201" s="237">
        <f>O201*H201</f>
        <v>0</v>
      </c>
      <c r="Q201" s="237">
        <v>8.0000000000000007E-05</v>
      </c>
      <c r="R201" s="237">
        <f>Q201*H201</f>
        <v>0.00064000000000000005</v>
      </c>
      <c r="S201" s="237">
        <v>0</v>
      </c>
      <c r="T201" s="23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9" t="s">
        <v>157</v>
      </c>
      <c r="AT201" s="239" t="s">
        <v>164</v>
      </c>
      <c r="AU201" s="239" t="s">
        <v>85</v>
      </c>
      <c r="AY201" s="14" t="s">
        <v>149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4" t="s">
        <v>83</v>
      </c>
      <c r="BK201" s="240">
        <f>ROUND(I201*H201,1)</f>
        <v>0</v>
      </c>
      <c r="BL201" s="14" t="s">
        <v>157</v>
      </c>
      <c r="BM201" s="239" t="s">
        <v>638</v>
      </c>
    </row>
    <row r="202" s="2" customFormat="1">
      <c r="A202" s="35"/>
      <c r="B202" s="36"/>
      <c r="C202" s="37"/>
      <c r="D202" s="241" t="s">
        <v>159</v>
      </c>
      <c r="E202" s="37"/>
      <c r="F202" s="242" t="s">
        <v>585</v>
      </c>
      <c r="G202" s="37"/>
      <c r="H202" s="37"/>
      <c r="I202" s="243"/>
      <c r="J202" s="37"/>
      <c r="K202" s="37"/>
      <c r="L202" s="41"/>
      <c r="M202" s="244"/>
      <c r="N202" s="245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159</v>
      </c>
      <c r="AU202" s="14" t="s">
        <v>85</v>
      </c>
    </row>
    <row r="203" s="2" customFormat="1" ht="16.5" customHeight="1">
      <c r="A203" s="35"/>
      <c r="B203" s="36"/>
      <c r="C203" s="246" t="s">
        <v>156</v>
      </c>
      <c r="D203" s="246" t="s">
        <v>164</v>
      </c>
      <c r="E203" s="247" t="s">
        <v>286</v>
      </c>
      <c r="F203" s="248" t="s">
        <v>287</v>
      </c>
      <c r="G203" s="249" t="s">
        <v>171</v>
      </c>
      <c r="H203" s="250">
        <v>1</v>
      </c>
      <c r="I203" s="251"/>
      <c r="J203" s="252">
        <f>ROUND(I203*H203,1)</f>
        <v>0</v>
      </c>
      <c r="K203" s="253"/>
      <c r="L203" s="41"/>
      <c r="M203" s="254" t="s">
        <v>1</v>
      </c>
      <c r="N203" s="255" t="s">
        <v>42</v>
      </c>
      <c r="O203" s="88"/>
      <c r="P203" s="237">
        <f>O203*H203</f>
        <v>0</v>
      </c>
      <c r="Q203" s="237">
        <v>0.00010000000000000001</v>
      </c>
      <c r="R203" s="237">
        <f>Q203*H203</f>
        <v>0.00010000000000000001</v>
      </c>
      <c r="S203" s="237">
        <v>0</v>
      </c>
      <c r="T203" s="23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9" t="s">
        <v>157</v>
      </c>
      <c r="AT203" s="239" t="s">
        <v>164</v>
      </c>
      <c r="AU203" s="239" t="s">
        <v>85</v>
      </c>
      <c r="AY203" s="14" t="s">
        <v>149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4" t="s">
        <v>83</v>
      </c>
      <c r="BK203" s="240">
        <f>ROUND(I203*H203,1)</f>
        <v>0</v>
      </c>
      <c r="BL203" s="14" t="s">
        <v>157</v>
      </c>
      <c r="BM203" s="239" t="s">
        <v>639</v>
      </c>
    </row>
    <row r="204" s="2" customFormat="1">
      <c r="A204" s="35"/>
      <c r="B204" s="36"/>
      <c r="C204" s="37"/>
      <c r="D204" s="241" t="s">
        <v>159</v>
      </c>
      <c r="E204" s="37"/>
      <c r="F204" s="242" t="s">
        <v>585</v>
      </c>
      <c r="G204" s="37"/>
      <c r="H204" s="37"/>
      <c r="I204" s="243"/>
      <c r="J204" s="37"/>
      <c r="K204" s="37"/>
      <c r="L204" s="41"/>
      <c r="M204" s="244"/>
      <c r="N204" s="245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159</v>
      </c>
      <c r="AU204" s="14" t="s">
        <v>85</v>
      </c>
    </row>
    <row r="205" s="2" customFormat="1" ht="16.5" customHeight="1">
      <c r="A205" s="35"/>
      <c r="B205" s="36"/>
      <c r="C205" s="246" t="s">
        <v>289</v>
      </c>
      <c r="D205" s="246" t="s">
        <v>164</v>
      </c>
      <c r="E205" s="247" t="s">
        <v>290</v>
      </c>
      <c r="F205" s="248" t="s">
        <v>291</v>
      </c>
      <c r="G205" s="249" t="s">
        <v>171</v>
      </c>
      <c r="H205" s="250">
        <v>2</v>
      </c>
      <c r="I205" s="251"/>
      <c r="J205" s="252">
        <f>ROUND(I205*H205,1)</f>
        <v>0</v>
      </c>
      <c r="K205" s="253"/>
      <c r="L205" s="41"/>
      <c r="M205" s="254" t="s">
        <v>1</v>
      </c>
      <c r="N205" s="255" t="s">
        <v>42</v>
      </c>
      <c r="O205" s="88"/>
      <c r="P205" s="237">
        <f>O205*H205</f>
        <v>0</v>
      </c>
      <c r="Q205" s="237">
        <v>0.00013999999999999999</v>
      </c>
      <c r="R205" s="237">
        <f>Q205*H205</f>
        <v>0.00027999999999999998</v>
      </c>
      <c r="S205" s="237">
        <v>0</v>
      </c>
      <c r="T205" s="23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9" t="s">
        <v>157</v>
      </c>
      <c r="AT205" s="239" t="s">
        <v>164</v>
      </c>
      <c r="AU205" s="239" t="s">
        <v>85</v>
      </c>
      <c r="AY205" s="14" t="s">
        <v>149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4" t="s">
        <v>83</v>
      </c>
      <c r="BK205" s="240">
        <f>ROUND(I205*H205,1)</f>
        <v>0</v>
      </c>
      <c r="BL205" s="14" t="s">
        <v>157</v>
      </c>
      <c r="BM205" s="239" t="s">
        <v>640</v>
      </c>
    </row>
    <row r="206" s="2" customFormat="1">
      <c r="A206" s="35"/>
      <c r="B206" s="36"/>
      <c r="C206" s="37"/>
      <c r="D206" s="241" t="s">
        <v>159</v>
      </c>
      <c r="E206" s="37"/>
      <c r="F206" s="242" t="s">
        <v>585</v>
      </c>
      <c r="G206" s="37"/>
      <c r="H206" s="37"/>
      <c r="I206" s="243"/>
      <c r="J206" s="37"/>
      <c r="K206" s="37"/>
      <c r="L206" s="41"/>
      <c r="M206" s="244"/>
      <c r="N206" s="245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159</v>
      </c>
      <c r="AU206" s="14" t="s">
        <v>85</v>
      </c>
    </row>
    <row r="207" s="2" customFormat="1" ht="16.5" customHeight="1">
      <c r="A207" s="35"/>
      <c r="B207" s="36"/>
      <c r="C207" s="246" t="s">
        <v>293</v>
      </c>
      <c r="D207" s="246" t="s">
        <v>164</v>
      </c>
      <c r="E207" s="247" t="s">
        <v>294</v>
      </c>
      <c r="F207" s="248" t="s">
        <v>295</v>
      </c>
      <c r="G207" s="249" t="s">
        <v>171</v>
      </c>
      <c r="H207" s="250">
        <v>3</v>
      </c>
      <c r="I207" s="251"/>
      <c r="J207" s="252">
        <f>ROUND(I207*H207,1)</f>
        <v>0</v>
      </c>
      <c r="K207" s="253"/>
      <c r="L207" s="41"/>
      <c r="M207" s="254" t="s">
        <v>1</v>
      </c>
      <c r="N207" s="255" t="s">
        <v>42</v>
      </c>
      <c r="O207" s="88"/>
      <c r="P207" s="237">
        <f>O207*H207</f>
        <v>0</v>
      </c>
      <c r="Q207" s="237">
        <v>0.00021000000000000001</v>
      </c>
      <c r="R207" s="237">
        <f>Q207*H207</f>
        <v>0.00063000000000000003</v>
      </c>
      <c r="S207" s="237">
        <v>0</v>
      </c>
      <c r="T207" s="23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9" t="s">
        <v>157</v>
      </c>
      <c r="AT207" s="239" t="s">
        <v>164</v>
      </c>
      <c r="AU207" s="239" t="s">
        <v>85</v>
      </c>
      <c r="AY207" s="14" t="s">
        <v>149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4" t="s">
        <v>83</v>
      </c>
      <c r="BK207" s="240">
        <f>ROUND(I207*H207,1)</f>
        <v>0</v>
      </c>
      <c r="BL207" s="14" t="s">
        <v>157</v>
      </c>
      <c r="BM207" s="239" t="s">
        <v>641</v>
      </c>
    </row>
    <row r="208" s="2" customFormat="1">
      <c r="A208" s="35"/>
      <c r="B208" s="36"/>
      <c r="C208" s="37"/>
      <c r="D208" s="241" t="s">
        <v>159</v>
      </c>
      <c r="E208" s="37"/>
      <c r="F208" s="242" t="s">
        <v>585</v>
      </c>
      <c r="G208" s="37"/>
      <c r="H208" s="37"/>
      <c r="I208" s="243"/>
      <c r="J208" s="37"/>
      <c r="K208" s="37"/>
      <c r="L208" s="41"/>
      <c r="M208" s="244"/>
      <c r="N208" s="245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159</v>
      </c>
      <c r="AU208" s="14" t="s">
        <v>85</v>
      </c>
    </row>
    <row r="209" s="2" customFormat="1" ht="16.5" customHeight="1">
      <c r="A209" s="35"/>
      <c r="B209" s="36"/>
      <c r="C209" s="246" t="s">
        <v>297</v>
      </c>
      <c r="D209" s="246" t="s">
        <v>164</v>
      </c>
      <c r="E209" s="247" t="s">
        <v>642</v>
      </c>
      <c r="F209" s="248" t="s">
        <v>643</v>
      </c>
      <c r="G209" s="249" t="s">
        <v>171</v>
      </c>
      <c r="H209" s="250">
        <v>1</v>
      </c>
      <c r="I209" s="251"/>
      <c r="J209" s="252">
        <f>ROUND(I209*H209,1)</f>
        <v>0</v>
      </c>
      <c r="K209" s="253"/>
      <c r="L209" s="41"/>
      <c r="M209" s="254" t="s">
        <v>1</v>
      </c>
      <c r="N209" s="255" t="s">
        <v>42</v>
      </c>
      <c r="O209" s="88"/>
      <c r="P209" s="237">
        <f>O209*H209</f>
        <v>0</v>
      </c>
      <c r="Q209" s="237">
        <v>0.00014999999999999999</v>
      </c>
      <c r="R209" s="237">
        <f>Q209*H209</f>
        <v>0.00014999999999999999</v>
      </c>
      <c r="S209" s="237">
        <v>0</v>
      </c>
      <c r="T209" s="23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9" t="s">
        <v>157</v>
      </c>
      <c r="AT209" s="239" t="s">
        <v>164</v>
      </c>
      <c r="AU209" s="239" t="s">
        <v>85</v>
      </c>
      <c r="AY209" s="14" t="s">
        <v>149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4" t="s">
        <v>83</v>
      </c>
      <c r="BK209" s="240">
        <f>ROUND(I209*H209,1)</f>
        <v>0</v>
      </c>
      <c r="BL209" s="14" t="s">
        <v>157</v>
      </c>
      <c r="BM209" s="239" t="s">
        <v>644</v>
      </c>
    </row>
    <row r="210" s="2" customFormat="1">
      <c r="A210" s="35"/>
      <c r="B210" s="36"/>
      <c r="C210" s="37"/>
      <c r="D210" s="241" t="s">
        <v>159</v>
      </c>
      <c r="E210" s="37"/>
      <c r="F210" s="242" t="s">
        <v>585</v>
      </c>
      <c r="G210" s="37"/>
      <c r="H210" s="37"/>
      <c r="I210" s="243"/>
      <c r="J210" s="37"/>
      <c r="K210" s="37"/>
      <c r="L210" s="41"/>
      <c r="M210" s="244"/>
      <c r="N210" s="245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159</v>
      </c>
      <c r="AU210" s="14" t="s">
        <v>85</v>
      </c>
    </row>
    <row r="211" s="2" customFormat="1" ht="16.5" customHeight="1">
      <c r="A211" s="35"/>
      <c r="B211" s="36"/>
      <c r="C211" s="246" t="s">
        <v>303</v>
      </c>
      <c r="D211" s="246" t="s">
        <v>164</v>
      </c>
      <c r="E211" s="247" t="s">
        <v>267</v>
      </c>
      <c r="F211" s="248" t="s">
        <v>268</v>
      </c>
      <c r="G211" s="249" t="s">
        <v>171</v>
      </c>
      <c r="H211" s="250">
        <v>5</v>
      </c>
      <c r="I211" s="251"/>
      <c r="J211" s="252">
        <f>ROUND(I211*H211,1)</f>
        <v>0</v>
      </c>
      <c r="K211" s="253"/>
      <c r="L211" s="41"/>
      <c r="M211" s="254" t="s">
        <v>1</v>
      </c>
      <c r="N211" s="255" t="s">
        <v>42</v>
      </c>
      <c r="O211" s="88"/>
      <c r="P211" s="237">
        <f>O211*H211</f>
        <v>0</v>
      </c>
      <c r="Q211" s="237">
        <v>0.00052999999999999998</v>
      </c>
      <c r="R211" s="237">
        <f>Q211*H211</f>
        <v>0.00265</v>
      </c>
      <c r="S211" s="237">
        <v>0</v>
      </c>
      <c r="T211" s="23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9" t="s">
        <v>157</v>
      </c>
      <c r="AT211" s="239" t="s">
        <v>164</v>
      </c>
      <c r="AU211" s="239" t="s">
        <v>85</v>
      </c>
      <c r="AY211" s="14" t="s">
        <v>149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4" t="s">
        <v>83</v>
      </c>
      <c r="BK211" s="240">
        <f>ROUND(I211*H211,1)</f>
        <v>0</v>
      </c>
      <c r="BL211" s="14" t="s">
        <v>157</v>
      </c>
      <c r="BM211" s="239" t="s">
        <v>645</v>
      </c>
    </row>
    <row r="212" s="2" customFormat="1">
      <c r="A212" s="35"/>
      <c r="B212" s="36"/>
      <c r="C212" s="37"/>
      <c r="D212" s="241" t="s">
        <v>159</v>
      </c>
      <c r="E212" s="37"/>
      <c r="F212" s="242" t="s">
        <v>585</v>
      </c>
      <c r="G212" s="37"/>
      <c r="H212" s="37"/>
      <c r="I212" s="243"/>
      <c r="J212" s="37"/>
      <c r="K212" s="37"/>
      <c r="L212" s="41"/>
      <c r="M212" s="244"/>
      <c r="N212" s="245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159</v>
      </c>
      <c r="AU212" s="14" t="s">
        <v>85</v>
      </c>
    </row>
    <row r="213" s="2" customFormat="1" ht="16.5" customHeight="1">
      <c r="A213" s="35"/>
      <c r="B213" s="36"/>
      <c r="C213" s="246" t="s">
        <v>308</v>
      </c>
      <c r="D213" s="246" t="s">
        <v>164</v>
      </c>
      <c r="E213" s="247" t="s">
        <v>271</v>
      </c>
      <c r="F213" s="248" t="s">
        <v>272</v>
      </c>
      <c r="G213" s="249" t="s">
        <v>171</v>
      </c>
      <c r="H213" s="250">
        <v>2</v>
      </c>
      <c r="I213" s="251"/>
      <c r="J213" s="252">
        <f>ROUND(I213*H213,1)</f>
        <v>0</v>
      </c>
      <c r="K213" s="253"/>
      <c r="L213" s="41"/>
      <c r="M213" s="254" t="s">
        <v>1</v>
      </c>
      <c r="N213" s="255" t="s">
        <v>42</v>
      </c>
      <c r="O213" s="88"/>
      <c r="P213" s="237">
        <f>O213*H213</f>
        <v>0</v>
      </c>
      <c r="Q213" s="237">
        <v>0.00147</v>
      </c>
      <c r="R213" s="237">
        <f>Q213*H213</f>
        <v>0.0029399999999999999</v>
      </c>
      <c r="S213" s="237">
        <v>0</v>
      </c>
      <c r="T213" s="23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9" t="s">
        <v>157</v>
      </c>
      <c r="AT213" s="239" t="s">
        <v>164</v>
      </c>
      <c r="AU213" s="239" t="s">
        <v>85</v>
      </c>
      <c r="AY213" s="14" t="s">
        <v>149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4" t="s">
        <v>83</v>
      </c>
      <c r="BK213" s="240">
        <f>ROUND(I213*H213,1)</f>
        <v>0</v>
      </c>
      <c r="BL213" s="14" t="s">
        <v>157</v>
      </c>
      <c r="BM213" s="239" t="s">
        <v>646</v>
      </c>
    </row>
    <row r="214" s="2" customFormat="1">
      <c r="A214" s="35"/>
      <c r="B214" s="36"/>
      <c r="C214" s="37"/>
      <c r="D214" s="241" t="s">
        <v>159</v>
      </c>
      <c r="E214" s="37"/>
      <c r="F214" s="242" t="s">
        <v>585</v>
      </c>
      <c r="G214" s="37"/>
      <c r="H214" s="37"/>
      <c r="I214" s="243"/>
      <c r="J214" s="37"/>
      <c r="K214" s="37"/>
      <c r="L214" s="41"/>
      <c r="M214" s="244"/>
      <c r="N214" s="245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159</v>
      </c>
      <c r="AU214" s="14" t="s">
        <v>85</v>
      </c>
    </row>
    <row r="215" s="2" customFormat="1" ht="24.15" customHeight="1">
      <c r="A215" s="35"/>
      <c r="B215" s="36"/>
      <c r="C215" s="246" t="s">
        <v>312</v>
      </c>
      <c r="D215" s="246" t="s">
        <v>164</v>
      </c>
      <c r="E215" s="247" t="s">
        <v>451</v>
      </c>
      <c r="F215" s="248" t="s">
        <v>452</v>
      </c>
      <c r="G215" s="249" t="s">
        <v>184</v>
      </c>
      <c r="H215" s="256"/>
      <c r="I215" s="251"/>
      <c r="J215" s="252">
        <f>ROUND(I215*H215,1)</f>
        <v>0</v>
      </c>
      <c r="K215" s="253"/>
      <c r="L215" s="41"/>
      <c r="M215" s="254" t="s">
        <v>1</v>
      </c>
      <c r="N215" s="255" t="s">
        <v>42</v>
      </c>
      <c r="O215" s="88"/>
      <c r="P215" s="237">
        <f>O215*H215</f>
        <v>0</v>
      </c>
      <c r="Q215" s="237">
        <v>0</v>
      </c>
      <c r="R215" s="237">
        <f>Q215*H215</f>
        <v>0</v>
      </c>
      <c r="S215" s="237">
        <v>0</v>
      </c>
      <c r="T215" s="23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9" t="s">
        <v>157</v>
      </c>
      <c r="AT215" s="239" t="s">
        <v>164</v>
      </c>
      <c r="AU215" s="239" t="s">
        <v>85</v>
      </c>
      <c r="AY215" s="14" t="s">
        <v>149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4" t="s">
        <v>83</v>
      </c>
      <c r="BK215" s="240">
        <f>ROUND(I215*H215,1)</f>
        <v>0</v>
      </c>
      <c r="BL215" s="14" t="s">
        <v>157</v>
      </c>
      <c r="BM215" s="239" t="s">
        <v>647</v>
      </c>
    </row>
    <row r="216" s="12" customFormat="1" ht="22.8" customHeight="1">
      <c r="A216" s="12"/>
      <c r="B216" s="210"/>
      <c r="C216" s="211"/>
      <c r="D216" s="212" t="s">
        <v>76</v>
      </c>
      <c r="E216" s="224" t="s">
        <v>454</v>
      </c>
      <c r="F216" s="224" t="s">
        <v>455</v>
      </c>
      <c r="G216" s="211"/>
      <c r="H216" s="211"/>
      <c r="I216" s="214"/>
      <c r="J216" s="225">
        <f>BK216</f>
        <v>0</v>
      </c>
      <c r="K216" s="211"/>
      <c r="L216" s="216"/>
      <c r="M216" s="217"/>
      <c r="N216" s="218"/>
      <c r="O216" s="218"/>
      <c r="P216" s="219">
        <f>SUM(P217:P221)</f>
        <v>0</v>
      </c>
      <c r="Q216" s="218"/>
      <c r="R216" s="219">
        <f>SUM(R217:R221)</f>
        <v>0</v>
      </c>
      <c r="S216" s="218"/>
      <c r="T216" s="220">
        <f>SUM(T217:T221)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1" t="s">
        <v>85</v>
      </c>
      <c r="AT216" s="222" t="s">
        <v>76</v>
      </c>
      <c r="AU216" s="222" t="s">
        <v>83</v>
      </c>
      <c r="AY216" s="221" t="s">
        <v>149</v>
      </c>
      <c r="BK216" s="223">
        <f>SUM(BK217:BK221)</f>
        <v>0</v>
      </c>
    </row>
    <row r="217" s="2" customFormat="1" ht="37.8" customHeight="1">
      <c r="A217" s="35"/>
      <c r="B217" s="36"/>
      <c r="C217" s="226" t="s">
        <v>318</v>
      </c>
      <c r="D217" s="226" t="s">
        <v>152</v>
      </c>
      <c r="E217" s="227" t="s">
        <v>648</v>
      </c>
      <c r="F217" s="228" t="s">
        <v>649</v>
      </c>
      <c r="G217" s="229" t="s">
        <v>171</v>
      </c>
      <c r="H217" s="230">
        <v>1</v>
      </c>
      <c r="I217" s="231"/>
      <c r="J217" s="232">
        <f>ROUND(I217*H217,1)</f>
        <v>0</v>
      </c>
      <c r="K217" s="233"/>
      <c r="L217" s="234"/>
      <c r="M217" s="235" t="s">
        <v>1</v>
      </c>
      <c r="N217" s="236" t="s">
        <v>42</v>
      </c>
      <c r="O217" s="88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9" t="s">
        <v>156</v>
      </c>
      <c r="AT217" s="239" t="s">
        <v>152</v>
      </c>
      <c r="AU217" s="239" t="s">
        <v>85</v>
      </c>
      <c r="AY217" s="14" t="s">
        <v>149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4" t="s">
        <v>83</v>
      </c>
      <c r="BK217" s="240">
        <f>ROUND(I217*H217,1)</f>
        <v>0</v>
      </c>
      <c r="BL217" s="14" t="s">
        <v>157</v>
      </c>
      <c r="BM217" s="239" t="s">
        <v>650</v>
      </c>
    </row>
    <row r="218" s="2" customFormat="1">
      <c r="A218" s="35"/>
      <c r="B218" s="36"/>
      <c r="C218" s="37"/>
      <c r="D218" s="241" t="s">
        <v>159</v>
      </c>
      <c r="E218" s="37"/>
      <c r="F218" s="242" t="s">
        <v>585</v>
      </c>
      <c r="G218" s="37"/>
      <c r="H218" s="37"/>
      <c r="I218" s="243"/>
      <c r="J218" s="37"/>
      <c r="K218" s="37"/>
      <c r="L218" s="41"/>
      <c r="M218" s="244"/>
      <c r="N218" s="245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159</v>
      </c>
      <c r="AU218" s="14" t="s">
        <v>85</v>
      </c>
    </row>
    <row r="219" s="2" customFormat="1" ht="16.5" customHeight="1">
      <c r="A219" s="35"/>
      <c r="B219" s="36"/>
      <c r="C219" s="246" t="s">
        <v>322</v>
      </c>
      <c r="D219" s="246" t="s">
        <v>164</v>
      </c>
      <c r="E219" s="247" t="s">
        <v>651</v>
      </c>
      <c r="F219" s="248" t="s">
        <v>652</v>
      </c>
      <c r="G219" s="249" t="s">
        <v>171</v>
      </c>
      <c r="H219" s="250">
        <v>1</v>
      </c>
      <c r="I219" s="251"/>
      <c r="J219" s="252">
        <f>ROUND(I219*H219,1)</f>
        <v>0</v>
      </c>
      <c r="K219" s="253"/>
      <c r="L219" s="41"/>
      <c r="M219" s="254" t="s">
        <v>1</v>
      </c>
      <c r="N219" s="255" t="s">
        <v>42</v>
      </c>
      <c r="O219" s="88"/>
      <c r="P219" s="237">
        <f>O219*H219</f>
        <v>0</v>
      </c>
      <c r="Q219" s="237">
        <v>0</v>
      </c>
      <c r="R219" s="237">
        <f>Q219*H219</f>
        <v>0</v>
      </c>
      <c r="S219" s="237">
        <v>0</v>
      </c>
      <c r="T219" s="23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9" t="s">
        <v>157</v>
      </c>
      <c r="AT219" s="239" t="s">
        <v>164</v>
      </c>
      <c r="AU219" s="239" t="s">
        <v>85</v>
      </c>
      <c r="AY219" s="14" t="s">
        <v>149</v>
      </c>
      <c r="BE219" s="240">
        <f>IF(N219="základní",J219,0)</f>
        <v>0</v>
      </c>
      <c r="BF219" s="240">
        <f>IF(N219="snížená",J219,0)</f>
        <v>0</v>
      </c>
      <c r="BG219" s="240">
        <f>IF(N219="zákl. přenesená",J219,0)</f>
        <v>0</v>
      </c>
      <c r="BH219" s="240">
        <f>IF(N219="sníž. přenesená",J219,0)</f>
        <v>0</v>
      </c>
      <c r="BI219" s="240">
        <f>IF(N219="nulová",J219,0)</f>
        <v>0</v>
      </c>
      <c r="BJ219" s="14" t="s">
        <v>83</v>
      </c>
      <c r="BK219" s="240">
        <f>ROUND(I219*H219,1)</f>
        <v>0</v>
      </c>
      <c r="BL219" s="14" t="s">
        <v>157</v>
      </c>
      <c r="BM219" s="239" t="s">
        <v>653</v>
      </c>
    </row>
    <row r="220" s="2" customFormat="1">
      <c r="A220" s="35"/>
      <c r="B220" s="36"/>
      <c r="C220" s="37"/>
      <c r="D220" s="241" t="s">
        <v>159</v>
      </c>
      <c r="E220" s="37"/>
      <c r="F220" s="242" t="s">
        <v>585</v>
      </c>
      <c r="G220" s="37"/>
      <c r="H220" s="37"/>
      <c r="I220" s="243"/>
      <c r="J220" s="37"/>
      <c r="K220" s="37"/>
      <c r="L220" s="41"/>
      <c r="M220" s="244"/>
      <c r="N220" s="245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159</v>
      </c>
      <c r="AU220" s="14" t="s">
        <v>85</v>
      </c>
    </row>
    <row r="221" s="2" customFormat="1" ht="24.15" customHeight="1">
      <c r="A221" s="35"/>
      <c r="B221" s="36"/>
      <c r="C221" s="246" t="s">
        <v>326</v>
      </c>
      <c r="D221" s="246" t="s">
        <v>164</v>
      </c>
      <c r="E221" s="247" t="s">
        <v>526</v>
      </c>
      <c r="F221" s="248" t="s">
        <v>527</v>
      </c>
      <c r="G221" s="249" t="s">
        <v>184</v>
      </c>
      <c r="H221" s="256"/>
      <c r="I221" s="251"/>
      <c r="J221" s="252">
        <f>ROUND(I221*H221,1)</f>
        <v>0</v>
      </c>
      <c r="K221" s="253"/>
      <c r="L221" s="41"/>
      <c r="M221" s="254" t="s">
        <v>1</v>
      </c>
      <c r="N221" s="255" t="s">
        <v>42</v>
      </c>
      <c r="O221" s="88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9" t="s">
        <v>157</v>
      </c>
      <c r="AT221" s="239" t="s">
        <v>164</v>
      </c>
      <c r="AU221" s="239" t="s">
        <v>85</v>
      </c>
      <c r="AY221" s="14" t="s">
        <v>149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4" t="s">
        <v>83</v>
      </c>
      <c r="BK221" s="240">
        <f>ROUND(I221*H221,1)</f>
        <v>0</v>
      </c>
      <c r="BL221" s="14" t="s">
        <v>157</v>
      </c>
      <c r="BM221" s="239" t="s">
        <v>654</v>
      </c>
    </row>
    <row r="222" s="12" customFormat="1" ht="22.8" customHeight="1">
      <c r="A222" s="12"/>
      <c r="B222" s="210"/>
      <c r="C222" s="211"/>
      <c r="D222" s="212" t="s">
        <v>76</v>
      </c>
      <c r="E222" s="224" t="s">
        <v>301</v>
      </c>
      <c r="F222" s="224" t="s">
        <v>302</v>
      </c>
      <c r="G222" s="211"/>
      <c r="H222" s="211"/>
      <c r="I222" s="214"/>
      <c r="J222" s="225">
        <f>BK222</f>
        <v>0</v>
      </c>
      <c r="K222" s="211"/>
      <c r="L222" s="216"/>
      <c r="M222" s="217"/>
      <c r="N222" s="218"/>
      <c r="O222" s="218"/>
      <c r="P222" s="219">
        <f>SUM(P223:P227)</f>
        <v>0</v>
      </c>
      <c r="Q222" s="218"/>
      <c r="R222" s="219">
        <f>SUM(R223:R227)</f>
        <v>0.00076999999999999996</v>
      </c>
      <c r="S222" s="218"/>
      <c r="T222" s="220">
        <f>SUM(T223:T227)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1" t="s">
        <v>85</v>
      </c>
      <c r="AT222" s="222" t="s">
        <v>76</v>
      </c>
      <c r="AU222" s="222" t="s">
        <v>83</v>
      </c>
      <c r="AY222" s="221" t="s">
        <v>149</v>
      </c>
      <c r="BK222" s="223">
        <f>SUM(BK223:BK227)</f>
        <v>0</v>
      </c>
    </row>
    <row r="223" s="2" customFormat="1" ht="16.5" customHeight="1">
      <c r="A223" s="35"/>
      <c r="B223" s="36"/>
      <c r="C223" s="226" t="s">
        <v>332</v>
      </c>
      <c r="D223" s="226" t="s">
        <v>152</v>
      </c>
      <c r="E223" s="227" t="s">
        <v>304</v>
      </c>
      <c r="F223" s="228" t="s">
        <v>305</v>
      </c>
      <c r="G223" s="229" t="s">
        <v>306</v>
      </c>
      <c r="H223" s="230">
        <v>11</v>
      </c>
      <c r="I223" s="231"/>
      <c r="J223" s="232">
        <f>ROUND(I223*H223,1)</f>
        <v>0</v>
      </c>
      <c r="K223" s="233"/>
      <c r="L223" s="234"/>
      <c r="M223" s="235" t="s">
        <v>1</v>
      </c>
      <c r="N223" s="236" t="s">
        <v>42</v>
      </c>
      <c r="O223" s="88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9" t="s">
        <v>156</v>
      </c>
      <c r="AT223" s="239" t="s">
        <v>152</v>
      </c>
      <c r="AU223" s="239" t="s">
        <v>85</v>
      </c>
      <c r="AY223" s="14" t="s">
        <v>149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4" t="s">
        <v>83</v>
      </c>
      <c r="BK223" s="240">
        <f>ROUND(I223*H223,1)</f>
        <v>0</v>
      </c>
      <c r="BL223" s="14" t="s">
        <v>157</v>
      </c>
      <c r="BM223" s="239" t="s">
        <v>655</v>
      </c>
    </row>
    <row r="224" s="2" customFormat="1">
      <c r="A224" s="35"/>
      <c r="B224" s="36"/>
      <c r="C224" s="37"/>
      <c r="D224" s="241" t="s">
        <v>159</v>
      </c>
      <c r="E224" s="37"/>
      <c r="F224" s="242" t="s">
        <v>585</v>
      </c>
      <c r="G224" s="37"/>
      <c r="H224" s="37"/>
      <c r="I224" s="243"/>
      <c r="J224" s="37"/>
      <c r="K224" s="37"/>
      <c r="L224" s="41"/>
      <c r="M224" s="244"/>
      <c r="N224" s="245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159</v>
      </c>
      <c r="AU224" s="14" t="s">
        <v>85</v>
      </c>
    </row>
    <row r="225" s="2" customFormat="1" ht="21.75" customHeight="1">
      <c r="A225" s="35"/>
      <c r="B225" s="36"/>
      <c r="C225" s="246" t="s">
        <v>338</v>
      </c>
      <c r="D225" s="246" t="s">
        <v>164</v>
      </c>
      <c r="E225" s="247" t="s">
        <v>309</v>
      </c>
      <c r="F225" s="248" t="s">
        <v>310</v>
      </c>
      <c r="G225" s="249" t="s">
        <v>306</v>
      </c>
      <c r="H225" s="250">
        <v>11</v>
      </c>
      <c r="I225" s="251"/>
      <c r="J225" s="252">
        <f>ROUND(I225*H225,1)</f>
        <v>0</v>
      </c>
      <c r="K225" s="253"/>
      <c r="L225" s="41"/>
      <c r="M225" s="254" t="s">
        <v>1</v>
      </c>
      <c r="N225" s="255" t="s">
        <v>42</v>
      </c>
      <c r="O225" s="88"/>
      <c r="P225" s="237">
        <f>O225*H225</f>
        <v>0</v>
      </c>
      <c r="Q225" s="237">
        <v>6.9999999999999994E-05</v>
      </c>
      <c r="R225" s="237">
        <f>Q225*H225</f>
        <v>0.00076999999999999996</v>
      </c>
      <c r="S225" s="237">
        <v>0</v>
      </c>
      <c r="T225" s="23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9" t="s">
        <v>157</v>
      </c>
      <c r="AT225" s="239" t="s">
        <v>164</v>
      </c>
      <c r="AU225" s="239" t="s">
        <v>85</v>
      </c>
      <c r="AY225" s="14" t="s">
        <v>149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4" t="s">
        <v>83</v>
      </c>
      <c r="BK225" s="240">
        <f>ROUND(I225*H225,1)</f>
        <v>0</v>
      </c>
      <c r="BL225" s="14" t="s">
        <v>157</v>
      </c>
      <c r="BM225" s="239" t="s">
        <v>656</v>
      </c>
    </row>
    <row r="226" s="2" customFormat="1">
      <c r="A226" s="35"/>
      <c r="B226" s="36"/>
      <c r="C226" s="37"/>
      <c r="D226" s="241" t="s">
        <v>159</v>
      </c>
      <c r="E226" s="37"/>
      <c r="F226" s="242" t="s">
        <v>585</v>
      </c>
      <c r="G226" s="37"/>
      <c r="H226" s="37"/>
      <c r="I226" s="243"/>
      <c r="J226" s="37"/>
      <c r="K226" s="37"/>
      <c r="L226" s="41"/>
      <c r="M226" s="244"/>
      <c r="N226" s="245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159</v>
      </c>
      <c r="AU226" s="14" t="s">
        <v>85</v>
      </c>
    </row>
    <row r="227" s="2" customFormat="1" ht="24.15" customHeight="1">
      <c r="A227" s="35"/>
      <c r="B227" s="36"/>
      <c r="C227" s="246" t="s">
        <v>343</v>
      </c>
      <c r="D227" s="246" t="s">
        <v>164</v>
      </c>
      <c r="E227" s="247" t="s">
        <v>313</v>
      </c>
      <c r="F227" s="248" t="s">
        <v>314</v>
      </c>
      <c r="G227" s="249" t="s">
        <v>184</v>
      </c>
      <c r="H227" s="256"/>
      <c r="I227" s="251"/>
      <c r="J227" s="252">
        <f>ROUND(I227*H227,1)</f>
        <v>0</v>
      </c>
      <c r="K227" s="253"/>
      <c r="L227" s="41"/>
      <c r="M227" s="254" t="s">
        <v>1</v>
      </c>
      <c r="N227" s="255" t="s">
        <v>42</v>
      </c>
      <c r="O227" s="88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9" t="s">
        <v>157</v>
      </c>
      <c r="AT227" s="239" t="s">
        <v>164</v>
      </c>
      <c r="AU227" s="239" t="s">
        <v>85</v>
      </c>
      <c r="AY227" s="14" t="s">
        <v>149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4" t="s">
        <v>83</v>
      </c>
      <c r="BK227" s="240">
        <f>ROUND(I227*H227,1)</f>
        <v>0</v>
      </c>
      <c r="BL227" s="14" t="s">
        <v>157</v>
      </c>
      <c r="BM227" s="239" t="s">
        <v>657</v>
      </c>
    </row>
    <row r="228" s="12" customFormat="1" ht="22.8" customHeight="1">
      <c r="A228" s="12"/>
      <c r="B228" s="210"/>
      <c r="C228" s="211"/>
      <c r="D228" s="212" t="s">
        <v>76</v>
      </c>
      <c r="E228" s="224" t="s">
        <v>316</v>
      </c>
      <c r="F228" s="224" t="s">
        <v>317</v>
      </c>
      <c r="G228" s="211"/>
      <c r="H228" s="211"/>
      <c r="I228" s="214"/>
      <c r="J228" s="225">
        <f>BK228</f>
        <v>0</v>
      </c>
      <c r="K228" s="211"/>
      <c r="L228" s="216"/>
      <c r="M228" s="217"/>
      <c r="N228" s="218"/>
      <c r="O228" s="218"/>
      <c r="P228" s="219">
        <f>SUM(P229:P232)</f>
        <v>0</v>
      </c>
      <c r="Q228" s="218"/>
      <c r="R228" s="219">
        <f>SUM(R229:R232)</f>
        <v>0.0013200000000000002</v>
      </c>
      <c r="S228" s="218"/>
      <c r="T228" s="220">
        <f>SUM(T229:T232)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1" t="s">
        <v>85</v>
      </c>
      <c r="AT228" s="222" t="s">
        <v>76</v>
      </c>
      <c r="AU228" s="222" t="s">
        <v>83</v>
      </c>
      <c r="AY228" s="221" t="s">
        <v>149</v>
      </c>
      <c r="BK228" s="223">
        <f>SUM(BK229:BK232)</f>
        <v>0</v>
      </c>
    </row>
    <row r="229" s="2" customFormat="1" ht="24.15" customHeight="1">
      <c r="A229" s="35"/>
      <c r="B229" s="36"/>
      <c r="C229" s="246" t="s">
        <v>347</v>
      </c>
      <c r="D229" s="246" t="s">
        <v>164</v>
      </c>
      <c r="E229" s="247" t="s">
        <v>319</v>
      </c>
      <c r="F229" s="248" t="s">
        <v>320</v>
      </c>
      <c r="G229" s="249" t="s">
        <v>155</v>
      </c>
      <c r="H229" s="250">
        <v>33</v>
      </c>
      <c r="I229" s="251"/>
      <c r="J229" s="252">
        <f>ROUND(I229*H229,1)</f>
        <v>0</v>
      </c>
      <c r="K229" s="253"/>
      <c r="L229" s="41"/>
      <c r="M229" s="254" t="s">
        <v>1</v>
      </c>
      <c r="N229" s="255" t="s">
        <v>42</v>
      </c>
      <c r="O229" s="88"/>
      <c r="P229" s="237">
        <f>O229*H229</f>
        <v>0</v>
      </c>
      <c r="Q229" s="237">
        <v>2.0000000000000002E-05</v>
      </c>
      <c r="R229" s="237">
        <f>Q229*H229</f>
        <v>0.0006600000000000001</v>
      </c>
      <c r="S229" s="237">
        <v>0</v>
      </c>
      <c r="T229" s="23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9" t="s">
        <v>157</v>
      </c>
      <c r="AT229" s="239" t="s">
        <v>164</v>
      </c>
      <c r="AU229" s="239" t="s">
        <v>85</v>
      </c>
      <c r="AY229" s="14" t="s">
        <v>149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4" t="s">
        <v>83</v>
      </c>
      <c r="BK229" s="240">
        <f>ROUND(I229*H229,1)</f>
        <v>0</v>
      </c>
      <c r="BL229" s="14" t="s">
        <v>157</v>
      </c>
      <c r="BM229" s="239" t="s">
        <v>658</v>
      </c>
    </row>
    <row r="230" s="2" customFormat="1">
      <c r="A230" s="35"/>
      <c r="B230" s="36"/>
      <c r="C230" s="37"/>
      <c r="D230" s="241" t="s">
        <v>159</v>
      </c>
      <c r="E230" s="37"/>
      <c r="F230" s="242" t="s">
        <v>585</v>
      </c>
      <c r="G230" s="37"/>
      <c r="H230" s="37"/>
      <c r="I230" s="243"/>
      <c r="J230" s="37"/>
      <c r="K230" s="37"/>
      <c r="L230" s="41"/>
      <c r="M230" s="244"/>
      <c r="N230" s="245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159</v>
      </c>
      <c r="AU230" s="14" t="s">
        <v>85</v>
      </c>
    </row>
    <row r="231" s="2" customFormat="1" ht="24.15" customHeight="1">
      <c r="A231" s="35"/>
      <c r="B231" s="36"/>
      <c r="C231" s="246" t="s">
        <v>352</v>
      </c>
      <c r="D231" s="246" t="s">
        <v>164</v>
      </c>
      <c r="E231" s="247" t="s">
        <v>323</v>
      </c>
      <c r="F231" s="248" t="s">
        <v>324</v>
      </c>
      <c r="G231" s="249" t="s">
        <v>155</v>
      </c>
      <c r="H231" s="250">
        <v>33</v>
      </c>
      <c r="I231" s="251"/>
      <c r="J231" s="252">
        <f>ROUND(I231*H231,1)</f>
        <v>0</v>
      </c>
      <c r="K231" s="253"/>
      <c r="L231" s="41"/>
      <c r="M231" s="254" t="s">
        <v>1</v>
      </c>
      <c r="N231" s="255" t="s">
        <v>42</v>
      </c>
      <c r="O231" s="88"/>
      <c r="P231" s="237">
        <f>O231*H231</f>
        <v>0</v>
      </c>
      <c r="Q231" s="237">
        <v>2.0000000000000002E-05</v>
      </c>
      <c r="R231" s="237">
        <f>Q231*H231</f>
        <v>0.0006600000000000001</v>
      </c>
      <c r="S231" s="237">
        <v>0</v>
      </c>
      <c r="T231" s="23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9" t="s">
        <v>157</v>
      </c>
      <c r="AT231" s="239" t="s">
        <v>164</v>
      </c>
      <c r="AU231" s="239" t="s">
        <v>85</v>
      </c>
      <c r="AY231" s="14" t="s">
        <v>149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4" t="s">
        <v>83</v>
      </c>
      <c r="BK231" s="240">
        <f>ROUND(I231*H231,1)</f>
        <v>0</v>
      </c>
      <c r="BL231" s="14" t="s">
        <v>157</v>
      </c>
      <c r="BM231" s="239" t="s">
        <v>659</v>
      </c>
    </row>
    <row r="232" s="2" customFormat="1">
      <c r="A232" s="35"/>
      <c r="B232" s="36"/>
      <c r="C232" s="37"/>
      <c r="D232" s="241" t="s">
        <v>159</v>
      </c>
      <c r="E232" s="37"/>
      <c r="F232" s="242" t="s">
        <v>585</v>
      </c>
      <c r="G232" s="37"/>
      <c r="H232" s="37"/>
      <c r="I232" s="243"/>
      <c r="J232" s="37"/>
      <c r="K232" s="37"/>
      <c r="L232" s="41"/>
      <c r="M232" s="244"/>
      <c r="N232" s="245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159</v>
      </c>
      <c r="AU232" s="14" t="s">
        <v>85</v>
      </c>
    </row>
    <row r="233" s="12" customFormat="1" ht="22.8" customHeight="1">
      <c r="A233" s="12"/>
      <c r="B233" s="210"/>
      <c r="C233" s="211"/>
      <c r="D233" s="212" t="s">
        <v>76</v>
      </c>
      <c r="E233" s="224" t="s">
        <v>330</v>
      </c>
      <c r="F233" s="224" t="s">
        <v>331</v>
      </c>
      <c r="G233" s="211"/>
      <c r="H233" s="211"/>
      <c r="I233" s="214"/>
      <c r="J233" s="225">
        <f>BK233</f>
        <v>0</v>
      </c>
      <c r="K233" s="211"/>
      <c r="L233" s="216"/>
      <c r="M233" s="217"/>
      <c r="N233" s="218"/>
      <c r="O233" s="218"/>
      <c r="P233" s="219">
        <f>SUM(P234:P235)</f>
        <v>0</v>
      </c>
      <c r="Q233" s="218"/>
      <c r="R233" s="219">
        <f>SUM(R234:R235)</f>
        <v>0</v>
      </c>
      <c r="S233" s="218"/>
      <c r="T233" s="220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1" t="s">
        <v>85</v>
      </c>
      <c r="AT233" s="222" t="s">
        <v>76</v>
      </c>
      <c r="AU233" s="222" t="s">
        <v>83</v>
      </c>
      <c r="AY233" s="221" t="s">
        <v>149</v>
      </c>
      <c r="BK233" s="223">
        <f>SUM(BK234:BK235)</f>
        <v>0</v>
      </c>
    </row>
    <row r="234" s="2" customFormat="1" ht="16.5" customHeight="1">
      <c r="A234" s="35"/>
      <c r="B234" s="36"/>
      <c r="C234" s="246" t="s">
        <v>356</v>
      </c>
      <c r="D234" s="246" t="s">
        <v>164</v>
      </c>
      <c r="E234" s="247" t="s">
        <v>333</v>
      </c>
      <c r="F234" s="248" t="s">
        <v>334</v>
      </c>
      <c r="G234" s="249" t="s">
        <v>171</v>
      </c>
      <c r="H234" s="250">
        <v>4</v>
      </c>
      <c r="I234" s="251"/>
      <c r="J234" s="252">
        <f>ROUND(I234*H234,1)</f>
        <v>0</v>
      </c>
      <c r="K234" s="253"/>
      <c r="L234" s="41"/>
      <c r="M234" s="254" t="s">
        <v>1</v>
      </c>
      <c r="N234" s="255" t="s">
        <v>42</v>
      </c>
      <c r="O234" s="88"/>
      <c r="P234" s="237">
        <f>O234*H234</f>
        <v>0</v>
      </c>
      <c r="Q234" s="237">
        <v>0</v>
      </c>
      <c r="R234" s="237">
        <f>Q234*H234</f>
        <v>0</v>
      </c>
      <c r="S234" s="237">
        <v>0</v>
      </c>
      <c r="T234" s="23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9" t="s">
        <v>157</v>
      </c>
      <c r="AT234" s="239" t="s">
        <v>164</v>
      </c>
      <c r="AU234" s="239" t="s">
        <v>85</v>
      </c>
      <c r="AY234" s="14" t="s">
        <v>149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4" t="s">
        <v>83</v>
      </c>
      <c r="BK234" s="240">
        <f>ROUND(I234*H234,1)</f>
        <v>0</v>
      </c>
      <c r="BL234" s="14" t="s">
        <v>157</v>
      </c>
      <c r="BM234" s="239" t="s">
        <v>660</v>
      </c>
    </row>
    <row r="235" s="2" customFormat="1">
      <c r="A235" s="35"/>
      <c r="B235" s="36"/>
      <c r="C235" s="37"/>
      <c r="D235" s="241" t="s">
        <v>159</v>
      </c>
      <c r="E235" s="37"/>
      <c r="F235" s="242" t="s">
        <v>585</v>
      </c>
      <c r="G235" s="37"/>
      <c r="H235" s="37"/>
      <c r="I235" s="243"/>
      <c r="J235" s="37"/>
      <c r="K235" s="37"/>
      <c r="L235" s="41"/>
      <c r="M235" s="244"/>
      <c r="N235" s="245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159</v>
      </c>
      <c r="AU235" s="14" t="s">
        <v>85</v>
      </c>
    </row>
    <row r="236" s="12" customFormat="1" ht="25.92" customHeight="1">
      <c r="A236" s="12"/>
      <c r="B236" s="210"/>
      <c r="C236" s="211"/>
      <c r="D236" s="212" t="s">
        <v>76</v>
      </c>
      <c r="E236" s="213" t="s">
        <v>336</v>
      </c>
      <c r="F236" s="213" t="s">
        <v>337</v>
      </c>
      <c r="G236" s="211"/>
      <c r="H236" s="211"/>
      <c r="I236" s="214"/>
      <c r="J236" s="215">
        <f>BK236</f>
        <v>0</v>
      </c>
      <c r="K236" s="211"/>
      <c r="L236" s="216"/>
      <c r="M236" s="217"/>
      <c r="N236" s="218"/>
      <c r="O236" s="218"/>
      <c r="P236" s="219">
        <f>SUM(P237:P241)</f>
        <v>0</v>
      </c>
      <c r="Q236" s="218"/>
      <c r="R236" s="219">
        <f>SUM(R237:R241)</f>
        <v>0</v>
      </c>
      <c r="S236" s="218"/>
      <c r="T236" s="220">
        <f>SUM(T237:T241)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1" t="s">
        <v>168</v>
      </c>
      <c r="AT236" s="222" t="s">
        <v>76</v>
      </c>
      <c r="AU236" s="222" t="s">
        <v>77</v>
      </c>
      <c r="AY236" s="221" t="s">
        <v>149</v>
      </c>
      <c r="BK236" s="223">
        <f>SUM(BK237:BK241)</f>
        <v>0</v>
      </c>
    </row>
    <row r="237" s="2" customFormat="1" ht="16.5" customHeight="1">
      <c r="A237" s="35"/>
      <c r="B237" s="36"/>
      <c r="C237" s="246" t="s">
        <v>530</v>
      </c>
      <c r="D237" s="246" t="s">
        <v>164</v>
      </c>
      <c r="E237" s="247" t="s">
        <v>339</v>
      </c>
      <c r="F237" s="248" t="s">
        <v>340</v>
      </c>
      <c r="G237" s="249" t="s">
        <v>341</v>
      </c>
      <c r="H237" s="250">
        <v>48</v>
      </c>
      <c r="I237" s="251"/>
      <c r="J237" s="252">
        <f>ROUND(I237*H237,1)</f>
        <v>0</v>
      </c>
      <c r="K237" s="253"/>
      <c r="L237" s="41"/>
      <c r="M237" s="254" t="s">
        <v>1</v>
      </c>
      <c r="N237" s="255" t="s">
        <v>42</v>
      </c>
      <c r="O237" s="88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9" t="s">
        <v>168</v>
      </c>
      <c r="AT237" s="239" t="s">
        <v>164</v>
      </c>
      <c r="AU237" s="239" t="s">
        <v>83</v>
      </c>
      <c r="AY237" s="14" t="s">
        <v>149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4" t="s">
        <v>83</v>
      </c>
      <c r="BK237" s="240">
        <f>ROUND(I237*H237,1)</f>
        <v>0</v>
      </c>
      <c r="BL237" s="14" t="s">
        <v>168</v>
      </c>
      <c r="BM237" s="239" t="s">
        <v>661</v>
      </c>
    </row>
    <row r="238" s="2" customFormat="1" ht="16.5" customHeight="1">
      <c r="A238" s="35"/>
      <c r="B238" s="36"/>
      <c r="C238" s="246" t="s">
        <v>532</v>
      </c>
      <c r="D238" s="246" t="s">
        <v>164</v>
      </c>
      <c r="E238" s="247" t="s">
        <v>344</v>
      </c>
      <c r="F238" s="248" t="s">
        <v>345</v>
      </c>
      <c r="G238" s="249" t="s">
        <v>341</v>
      </c>
      <c r="H238" s="250">
        <v>8</v>
      </c>
      <c r="I238" s="251"/>
      <c r="J238" s="252">
        <f>ROUND(I238*H238,1)</f>
        <v>0</v>
      </c>
      <c r="K238" s="253"/>
      <c r="L238" s="41"/>
      <c r="M238" s="254" t="s">
        <v>1</v>
      </c>
      <c r="N238" s="255" t="s">
        <v>42</v>
      </c>
      <c r="O238" s="88"/>
      <c r="P238" s="237">
        <f>O238*H238</f>
        <v>0</v>
      </c>
      <c r="Q238" s="237">
        <v>0</v>
      </c>
      <c r="R238" s="237">
        <f>Q238*H238</f>
        <v>0</v>
      </c>
      <c r="S238" s="237">
        <v>0</v>
      </c>
      <c r="T238" s="23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9" t="s">
        <v>168</v>
      </c>
      <c r="AT238" s="239" t="s">
        <v>164</v>
      </c>
      <c r="AU238" s="239" t="s">
        <v>83</v>
      </c>
      <c r="AY238" s="14" t="s">
        <v>149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4" t="s">
        <v>83</v>
      </c>
      <c r="BK238" s="240">
        <f>ROUND(I238*H238,1)</f>
        <v>0</v>
      </c>
      <c r="BL238" s="14" t="s">
        <v>168</v>
      </c>
      <c r="BM238" s="239" t="s">
        <v>662</v>
      </c>
    </row>
    <row r="239" s="2" customFormat="1" ht="16.5" customHeight="1">
      <c r="A239" s="35"/>
      <c r="B239" s="36"/>
      <c r="C239" s="246" t="s">
        <v>536</v>
      </c>
      <c r="D239" s="246" t="s">
        <v>164</v>
      </c>
      <c r="E239" s="247" t="s">
        <v>348</v>
      </c>
      <c r="F239" s="248" t="s">
        <v>349</v>
      </c>
      <c r="G239" s="249" t="s">
        <v>350</v>
      </c>
      <c r="H239" s="250">
        <v>4</v>
      </c>
      <c r="I239" s="251"/>
      <c r="J239" s="252">
        <f>ROUND(I239*H239,1)</f>
        <v>0</v>
      </c>
      <c r="K239" s="253"/>
      <c r="L239" s="41"/>
      <c r="M239" s="254" t="s">
        <v>1</v>
      </c>
      <c r="N239" s="255" t="s">
        <v>42</v>
      </c>
      <c r="O239" s="88"/>
      <c r="P239" s="237">
        <f>O239*H239</f>
        <v>0</v>
      </c>
      <c r="Q239" s="237">
        <v>0</v>
      </c>
      <c r="R239" s="237">
        <f>Q239*H239</f>
        <v>0</v>
      </c>
      <c r="S239" s="237">
        <v>0</v>
      </c>
      <c r="T239" s="23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9" t="s">
        <v>168</v>
      </c>
      <c r="AT239" s="239" t="s">
        <v>164</v>
      </c>
      <c r="AU239" s="239" t="s">
        <v>83</v>
      </c>
      <c r="AY239" s="14" t="s">
        <v>149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4" t="s">
        <v>83</v>
      </c>
      <c r="BK239" s="240">
        <f>ROUND(I239*H239,1)</f>
        <v>0</v>
      </c>
      <c r="BL239" s="14" t="s">
        <v>168</v>
      </c>
      <c r="BM239" s="239" t="s">
        <v>663</v>
      </c>
    </row>
    <row r="240" s="2" customFormat="1" ht="16.5" customHeight="1">
      <c r="A240" s="35"/>
      <c r="B240" s="36"/>
      <c r="C240" s="246" t="s">
        <v>540</v>
      </c>
      <c r="D240" s="246" t="s">
        <v>164</v>
      </c>
      <c r="E240" s="247" t="s">
        <v>353</v>
      </c>
      <c r="F240" s="248" t="s">
        <v>664</v>
      </c>
      <c r="G240" s="249" t="s">
        <v>341</v>
      </c>
      <c r="H240" s="250">
        <v>24</v>
      </c>
      <c r="I240" s="251"/>
      <c r="J240" s="252">
        <f>ROUND(I240*H240,1)</f>
        <v>0</v>
      </c>
      <c r="K240" s="253"/>
      <c r="L240" s="41"/>
      <c r="M240" s="254" t="s">
        <v>1</v>
      </c>
      <c r="N240" s="255" t="s">
        <v>42</v>
      </c>
      <c r="O240" s="88"/>
      <c r="P240" s="237">
        <f>O240*H240</f>
        <v>0</v>
      </c>
      <c r="Q240" s="237">
        <v>0</v>
      </c>
      <c r="R240" s="237">
        <f>Q240*H240</f>
        <v>0</v>
      </c>
      <c r="S240" s="237">
        <v>0</v>
      </c>
      <c r="T240" s="238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9" t="s">
        <v>168</v>
      </c>
      <c r="AT240" s="239" t="s">
        <v>164</v>
      </c>
      <c r="AU240" s="239" t="s">
        <v>83</v>
      </c>
      <c r="AY240" s="14" t="s">
        <v>149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4" t="s">
        <v>83</v>
      </c>
      <c r="BK240" s="240">
        <f>ROUND(I240*H240,1)</f>
        <v>0</v>
      </c>
      <c r="BL240" s="14" t="s">
        <v>168</v>
      </c>
      <c r="BM240" s="239" t="s">
        <v>665</v>
      </c>
    </row>
    <row r="241" s="2" customFormat="1" ht="21.75" customHeight="1">
      <c r="A241" s="35"/>
      <c r="B241" s="36"/>
      <c r="C241" s="246" t="s">
        <v>544</v>
      </c>
      <c r="D241" s="246" t="s">
        <v>164</v>
      </c>
      <c r="E241" s="247" t="s">
        <v>357</v>
      </c>
      <c r="F241" s="248" t="s">
        <v>358</v>
      </c>
      <c r="G241" s="249" t="s">
        <v>171</v>
      </c>
      <c r="H241" s="250">
        <v>1</v>
      </c>
      <c r="I241" s="251"/>
      <c r="J241" s="252">
        <f>ROUND(I241*H241,1)</f>
        <v>0</v>
      </c>
      <c r="K241" s="253"/>
      <c r="L241" s="41"/>
      <c r="M241" s="257" t="s">
        <v>1</v>
      </c>
      <c r="N241" s="258" t="s">
        <v>42</v>
      </c>
      <c r="O241" s="259"/>
      <c r="P241" s="260">
        <f>O241*H241</f>
        <v>0</v>
      </c>
      <c r="Q241" s="260">
        <v>0</v>
      </c>
      <c r="R241" s="260">
        <f>Q241*H241</f>
        <v>0</v>
      </c>
      <c r="S241" s="260">
        <v>0</v>
      </c>
      <c r="T241" s="26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9" t="s">
        <v>168</v>
      </c>
      <c r="AT241" s="239" t="s">
        <v>164</v>
      </c>
      <c r="AU241" s="239" t="s">
        <v>83</v>
      </c>
      <c r="AY241" s="14" t="s">
        <v>149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4" t="s">
        <v>83</v>
      </c>
      <c r="BK241" s="240">
        <f>ROUND(I241*H241,1)</f>
        <v>0</v>
      </c>
      <c r="BL241" s="14" t="s">
        <v>168</v>
      </c>
      <c r="BM241" s="239" t="s">
        <v>666</v>
      </c>
    </row>
    <row r="242" s="2" customFormat="1" ht="6.96" customHeight="1">
      <c r="A242" s="35"/>
      <c r="B242" s="63"/>
      <c r="C242" s="64"/>
      <c r="D242" s="64"/>
      <c r="E242" s="64"/>
      <c r="F242" s="64"/>
      <c r="G242" s="64"/>
      <c r="H242" s="64"/>
      <c r="I242" s="64"/>
      <c r="J242" s="64"/>
      <c r="K242" s="64"/>
      <c r="L242" s="41"/>
      <c r="M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</row>
  </sheetData>
  <sheetProtection sheet="1" autoFilter="0" formatColumns="0" formatRows="0" objects="1" scenarios="1" spinCount="100000" saltValue="ooAYQYCwEORlSs80NFhb+emJO3utuAIHzaEzxDbS/pRzW4h0Ac8LiNRXmSo33Vk193dxz+4D1XCGcgY4cVaJ4Q==" hashValue="0+B0ZLzfVWoS1OQGtpEGivRXSalDsUZS+PFdc0VF7olaOFb2rFJu6yYBTz3OvfAEeNx5PkDUSopVSS6zK1qKPw==" algorithmName="SHA-512" password="D99E"/>
  <autoFilter ref="C135:K24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2:H122"/>
    <mergeCell ref="E126:H126"/>
    <mergeCell ref="E124:H124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112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Nemocnice Písek, a.s.</v>
      </c>
      <c r="F7" s="148"/>
      <c r="G7" s="148"/>
      <c r="H7" s="148"/>
      <c r="L7" s="17"/>
    </row>
    <row r="8">
      <c r="B8" s="17"/>
      <c r="D8" s="148" t="s">
        <v>113</v>
      </c>
      <c r="L8" s="17"/>
    </row>
    <row r="9" s="1" customFormat="1" ht="16.5" customHeight="1">
      <c r="B9" s="17"/>
      <c r="E9" s="149" t="s">
        <v>114</v>
      </c>
      <c r="F9" s="1"/>
      <c r="G9" s="1"/>
      <c r="H9" s="1"/>
      <c r="L9" s="17"/>
    </row>
    <row r="10" s="1" customFormat="1" ht="12" customHeight="1">
      <c r="B10" s="17"/>
      <c r="D10" s="148" t="s">
        <v>115</v>
      </c>
      <c r="L10" s="17"/>
    </row>
    <row r="11" s="2" customFormat="1" ht="16.5" customHeight="1">
      <c r="A11" s="35"/>
      <c r="B11" s="41"/>
      <c r="C11" s="35"/>
      <c r="D11" s="35"/>
      <c r="E11" s="150" t="s">
        <v>667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117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668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119</v>
      </c>
      <c r="G16" s="35"/>
      <c r="H16" s="35"/>
      <c r="I16" s="148" t="s">
        <v>22</v>
      </c>
      <c r="J16" s="152" t="str">
        <f>'Rekapitulace stavby'!AN8</f>
        <v>16. 4. 2024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tr">
        <f>IF('Rekapitulace stavby'!AN10="","",'Rekapitulace stavby'!AN10)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tr">
        <f>IF('Rekapitulace stavby'!E11="","",'Rekapitulace stavby'!E11)</f>
        <v>Nemocnice Písek, a.s., Karla Čapka 489, Písek</v>
      </c>
      <c r="F19" s="35"/>
      <c r="G19" s="35"/>
      <c r="H19" s="35"/>
      <c r="I19" s="148" t="s">
        <v>27</v>
      </c>
      <c r="J19" s="138" t="str">
        <f>IF('Rekapitulace stavby'!AN11="","",'Rekapitulace stavby'!AN11)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28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27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30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31</v>
      </c>
      <c r="F25" s="35"/>
      <c r="G25" s="35"/>
      <c r="H25" s="35"/>
      <c r="I25" s="148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32</v>
      </c>
      <c r="E27" s="35"/>
      <c r="F27" s="35"/>
      <c r="G27" s="35"/>
      <c r="H27" s="35"/>
      <c r="I27" s="148" t="s">
        <v>25</v>
      </c>
      <c r="J27" s="138" t="str">
        <f>IF('Rekapitulace stavby'!AN19="","",'Rekapitulace stavby'!AN19)</f>
        <v/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tr">
        <f>IF('Rekapitulace stavby'!E20="","",'Rekapitulace stavby'!E20)</f>
        <v xml:space="preserve"> </v>
      </c>
      <c r="F28" s="35"/>
      <c r="G28" s="35"/>
      <c r="H28" s="35"/>
      <c r="I28" s="148" t="s">
        <v>27</v>
      </c>
      <c r="J28" s="138" t="str">
        <f>IF('Rekapitulace stavby'!AN20="","",'Rekapitulace stavby'!AN20)</f>
        <v/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ROUNDUP(J132, 1)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ROUNDUP((SUM(BE132:BE276)),  1)</f>
        <v>0</v>
      </c>
      <c r="G37" s="35"/>
      <c r="H37" s="35"/>
      <c r="I37" s="162">
        <v>0.20999999999999999</v>
      </c>
      <c r="J37" s="161">
        <f>ROUNDUP(((SUM(BE132:BE276))*I37),  1)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ROUNDUP((SUM(BF132:BF276)),  1)</f>
        <v>0</v>
      </c>
      <c r="G38" s="35"/>
      <c r="H38" s="35"/>
      <c r="I38" s="162">
        <v>0.12</v>
      </c>
      <c r="J38" s="161">
        <f>ROUNDUP(((SUM(BF132:BF276))*I38),  1)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ROUNDUP((SUM(BG132:BG276)),  1)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ROUNDUP((SUM(BH132:BH276)),  1)</f>
        <v>0</v>
      </c>
      <c r="G40" s="35"/>
      <c r="H40" s="35"/>
      <c r="I40" s="162">
        <v>0.12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ROUNDUP((SUM(BI132:BI276)),  1)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1" t="str">
        <f>E7</f>
        <v>Nemocnice Písek, a.s.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1" customFormat="1" ht="16.5" customHeight="1">
      <c r="B87" s="18"/>
      <c r="C87" s="19"/>
      <c r="D87" s="19"/>
      <c r="E87" s="181" t="s">
        <v>114</v>
      </c>
      <c r="F87" s="19"/>
      <c r="G87" s="19"/>
      <c r="H87" s="19"/>
      <c r="I87" s="19"/>
      <c r="J87" s="19"/>
      <c r="K87" s="19"/>
      <c r="L87" s="17"/>
    </row>
    <row r="88" hidden="1" s="1" customFormat="1" ht="12" customHeight="1">
      <c r="B88" s="18"/>
      <c r="C88" s="29" t="s">
        <v>115</v>
      </c>
      <c r="D88" s="19"/>
      <c r="E88" s="19"/>
      <c r="F88" s="19"/>
      <c r="G88" s="19"/>
      <c r="H88" s="19"/>
      <c r="I88" s="19"/>
      <c r="J88" s="19"/>
      <c r="K88" s="19"/>
      <c r="L88" s="17"/>
    </row>
    <row r="89" hidden="1" s="2" customFormat="1" ht="16.5" customHeight="1">
      <c r="A89" s="35"/>
      <c r="B89" s="36"/>
      <c r="C89" s="37"/>
      <c r="D89" s="37"/>
      <c r="E89" s="182" t="s">
        <v>667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12" customHeight="1">
      <c r="A90" s="35"/>
      <c r="B90" s="36"/>
      <c r="C90" s="29" t="s">
        <v>117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6.5" customHeight="1">
      <c r="A91" s="35"/>
      <c r="B91" s="36"/>
      <c r="C91" s="37"/>
      <c r="D91" s="37"/>
      <c r="E91" s="73" t="str">
        <f>E13</f>
        <v>24-187-02-1 - 3.NP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2" customHeight="1">
      <c r="A93" s="35"/>
      <c r="B93" s="36"/>
      <c r="C93" s="29" t="s">
        <v>20</v>
      </c>
      <c r="D93" s="37"/>
      <c r="E93" s="37"/>
      <c r="F93" s="24" t="str">
        <f>F16</f>
        <v>Areála Nemocnice Písek, a.s.</v>
      </c>
      <c r="G93" s="37"/>
      <c r="H93" s="37"/>
      <c r="I93" s="29" t="s">
        <v>22</v>
      </c>
      <c r="J93" s="76" t="str">
        <f>IF(J16="","",J16)</f>
        <v>16. 4. 2024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>Nemocnice Písek, a.s., Karla Čapka 489, Písek</v>
      </c>
      <c r="G95" s="37"/>
      <c r="H95" s="37"/>
      <c r="I95" s="29" t="s">
        <v>30</v>
      </c>
      <c r="J95" s="33" t="str">
        <f>E25</f>
        <v>Ing. Čeněk Truchlík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15.15" customHeight="1">
      <c r="A96" s="35"/>
      <c r="B96" s="36"/>
      <c r="C96" s="29" t="s">
        <v>28</v>
      </c>
      <c r="D96" s="37"/>
      <c r="E96" s="37"/>
      <c r="F96" s="24" t="str">
        <f>IF(E22="","",E22)</f>
        <v>Vyplň údaj</v>
      </c>
      <c r="G96" s="37"/>
      <c r="H96" s="37"/>
      <c r="I96" s="29" t="s">
        <v>32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9.28" customHeight="1">
      <c r="A98" s="35"/>
      <c r="B98" s="36"/>
      <c r="C98" s="183" t="s">
        <v>121</v>
      </c>
      <c r="D98" s="184"/>
      <c r="E98" s="184"/>
      <c r="F98" s="184"/>
      <c r="G98" s="184"/>
      <c r="H98" s="184"/>
      <c r="I98" s="184"/>
      <c r="J98" s="185" t="s">
        <v>122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22.8" customHeight="1">
      <c r="A100" s="35"/>
      <c r="B100" s="36"/>
      <c r="C100" s="186" t="s">
        <v>123</v>
      </c>
      <c r="D100" s="37"/>
      <c r="E100" s="37"/>
      <c r="F100" s="37"/>
      <c r="G100" s="37"/>
      <c r="H100" s="37"/>
      <c r="I100" s="37"/>
      <c r="J100" s="107">
        <f>J132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124</v>
      </c>
    </row>
    <row r="101" hidden="1" s="9" customFormat="1" ht="24.96" customHeight="1">
      <c r="A101" s="9"/>
      <c r="B101" s="187"/>
      <c r="C101" s="188"/>
      <c r="D101" s="189" t="s">
        <v>125</v>
      </c>
      <c r="E101" s="190"/>
      <c r="F101" s="190"/>
      <c r="G101" s="190"/>
      <c r="H101" s="190"/>
      <c r="I101" s="190"/>
      <c r="J101" s="191">
        <f>J133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3"/>
      <c r="C102" s="129"/>
      <c r="D102" s="194" t="s">
        <v>126</v>
      </c>
      <c r="E102" s="195"/>
      <c r="F102" s="195"/>
      <c r="G102" s="195"/>
      <c r="H102" s="195"/>
      <c r="I102" s="195"/>
      <c r="J102" s="196">
        <f>J134</f>
        <v>0</v>
      </c>
      <c r="K102" s="129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29"/>
      <c r="D103" s="194" t="s">
        <v>128</v>
      </c>
      <c r="E103" s="195"/>
      <c r="F103" s="195"/>
      <c r="G103" s="195"/>
      <c r="H103" s="195"/>
      <c r="I103" s="195"/>
      <c r="J103" s="196">
        <f>J144</f>
        <v>0</v>
      </c>
      <c r="K103" s="129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3"/>
      <c r="C104" s="129"/>
      <c r="D104" s="194" t="s">
        <v>129</v>
      </c>
      <c r="E104" s="195"/>
      <c r="F104" s="195"/>
      <c r="G104" s="195"/>
      <c r="H104" s="195"/>
      <c r="I104" s="195"/>
      <c r="J104" s="196">
        <f>J158</f>
        <v>0</v>
      </c>
      <c r="K104" s="129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3"/>
      <c r="C105" s="129"/>
      <c r="D105" s="194" t="s">
        <v>407</v>
      </c>
      <c r="E105" s="195"/>
      <c r="F105" s="195"/>
      <c r="G105" s="195"/>
      <c r="H105" s="195"/>
      <c r="I105" s="195"/>
      <c r="J105" s="196">
        <f>J186</f>
        <v>0</v>
      </c>
      <c r="K105" s="129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3"/>
      <c r="C106" s="129"/>
      <c r="D106" s="194" t="s">
        <v>130</v>
      </c>
      <c r="E106" s="195"/>
      <c r="F106" s="195"/>
      <c r="G106" s="195"/>
      <c r="H106" s="195"/>
      <c r="I106" s="195"/>
      <c r="J106" s="196">
        <f>J252</f>
        <v>0</v>
      </c>
      <c r="K106" s="129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3"/>
      <c r="C107" s="129"/>
      <c r="D107" s="194" t="s">
        <v>131</v>
      </c>
      <c r="E107" s="195"/>
      <c r="F107" s="195"/>
      <c r="G107" s="195"/>
      <c r="H107" s="195"/>
      <c r="I107" s="195"/>
      <c r="J107" s="196">
        <f>J258</f>
        <v>0</v>
      </c>
      <c r="K107" s="129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87"/>
      <c r="C108" s="188"/>
      <c r="D108" s="189" t="s">
        <v>133</v>
      </c>
      <c r="E108" s="190"/>
      <c r="F108" s="190"/>
      <c r="G108" s="190"/>
      <c r="H108" s="190"/>
      <c r="I108" s="190"/>
      <c r="J108" s="191">
        <f>J269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134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81" t="str">
        <f>E7</f>
        <v>Nemocnice Písek, a.s.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" customFormat="1" ht="12" customHeight="1">
      <c r="B119" s="18"/>
      <c r="C119" s="29" t="s">
        <v>113</v>
      </c>
      <c r="D119" s="19"/>
      <c r="E119" s="19"/>
      <c r="F119" s="19"/>
      <c r="G119" s="19"/>
      <c r="H119" s="19"/>
      <c r="I119" s="19"/>
      <c r="J119" s="19"/>
      <c r="K119" s="19"/>
      <c r="L119" s="17"/>
    </row>
    <row r="120" s="1" customFormat="1" ht="16.5" customHeight="1">
      <c r="B120" s="18"/>
      <c r="C120" s="19"/>
      <c r="D120" s="19"/>
      <c r="E120" s="181" t="s">
        <v>114</v>
      </c>
      <c r="F120" s="19"/>
      <c r="G120" s="19"/>
      <c r="H120" s="19"/>
      <c r="I120" s="19"/>
      <c r="J120" s="19"/>
      <c r="K120" s="19"/>
      <c r="L120" s="17"/>
    </row>
    <row r="121" s="1" customFormat="1" ht="12" customHeight="1">
      <c r="B121" s="18"/>
      <c r="C121" s="29" t="s">
        <v>115</v>
      </c>
      <c r="D121" s="19"/>
      <c r="E121" s="19"/>
      <c r="F121" s="19"/>
      <c r="G121" s="19"/>
      <c r="H121" s="19"/>
      <c r="I121" s="19"/>
      <c r="J121" s="19"/>
      <c r="K121" s="19"/>
      <c r="L121" s="17"/>
    </row>
    <row r="122" s="2" customFormat="1" ht="16.5" customHeight="1">
      <c r="A122" s="35"/>
      <c r="B122" s="36"/>
      <c r="C122" s="37"/>
      <c r="D122" s="37"/>
      <c r="E122" s="182" t="s">
        <v>667</v>
      </c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117</v>
      </c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73" t="str">
        <f>E13</f>
        <v>24-187-02-1 - 3.NP</v>
      </c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20</v>
      </c>
      <c r="D126" s="37"/>
      <c r="E126" s="37"/>
      <c r="F126" s="24" t="str">
        <f>F16</f>
        <v>Areála Nemocnice Písek, a.s.</v>
      </c>
      <c r="G126" s="37"/>
      <c r="H126" s="37"/>
      <c r="I126" s="29" t="s">
        <v>22</v>
      </c>
      <c r="J126" s="76" t="str">
        <f>IF(J16="","",J16)</f>
        <v>16. 4. 2024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24</v>
      </c>
      <c r="D128" s="37"/>
      <c r="E128" s="37"/>
      <c r="F128" s="24" t="str">
        <f>E19</f>
        <v>Nemocnice Písek, a.s., Karla Čapka 489, Písek</v>
      </c>
      <c r="G128" s="37"/>
      <c r="H128" s="37"/>
      <c r="I128" s="29" t="s">
        <v>30</v>
      </c>
      <c r="J128" s="33" t="str">
        <f>E25</f>
        <v>Ing. Čeněk Truchlík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28</v>
      </c>
      <c r="D129" s="37"/>
      <c r="E129" s="37"/>
      <c r="F129" s="24" t="str">
        <f>IF(E22="","",E22)</f>
        <v>Vyplň údaj</v>
      </c>
      <c r="G129" s="37"/>
      <c r="H129" s="37"/>
      <c r="I129" s="29" t="s">
        <v>32</v>
      </c>
      <c r="J129" s="33" t="str">
        <f>E28</f>
        <v xml:space="preserve"> 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0.32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11" customFormat="1" ht="29.28" customHeight="1">
      <c r="A131" s="198"/>
      <c r="B131" s="199"/>
      <c r="C131" s="200" t="s">
        <v>135</v>
      </c>
      <c r="D131" s="201" t="s">
        <v>62</v>
      </c>
      <c r="E131" s="201" t="s">
        <v>58</v>
      </c>
      <c r="F131" s="201" t="s">
        <v>59</v>
      </c>
      <c r="G131" s="201" t="s">
        <v>136</v>
      </c>
      <c r="H131" s="201" t="s">
        <v>137</v>
      </c>
      <c r="I131" s="201" t="s">
        <v>138</v>
      </c>
      <c r="J131" s="202" t="s">
        <v>122</v>
      </c>
      <c r="K131" s="203" t="s">
        <v>139</v>
      </c>
      <c r="L131" s="204"/>
      <c r="M131" s="97" t="s">
        <v>1</v>
      </c>
      <c r="N131" s="98" t="s">
        <v>41</v>
      </c>
      <c r="O131" s="98" t="s">
        <v>140</v>
      </c>
      <c r="P131" s="98" t="s">
        <v>141</v>
      </c>
      <c r="Q131" s="98" t="s">
        <v>142</v>
      </c>
      <c r="R131" s="98" t="s">
        <v>143</v>
      </c>
      <c r="S131" s="98" t="s">
        <v>144</v>
      </c>
      <c r="T131" s="99" t="s">
        <v>145</v>
      </c>
      <c r="U131" s="198"/>
      <c r="V131" s="198"/>
      <c r="W131" s="198"/>
      <c r="X131" s="198"/>
      <c r="Y131" s="198"/>
      <c r="Z131" s="198"/>
      <c r="AA131" s="198"/>
      <c r="AB131" s="198"/>
      <c r="AC131" s="198"/>
      <c r="AD131" s="198"/>
      <c r="AE131" s="198"/>
    </row>
    <row r="132" s="2" customFormat="1" ht="22.8" customHeight="1">
      <c r="A132" s="35"/>
      <c r="B132" s="36"/>
      <c r="C132" s="104" t="s">
        <v>146</v>
      </c>
      <c r="D132" s="37"/>
      <c r="E132" s="37"/>
      <c r="F132" s="37"/>
      <c r="G132" s="37"/>
      <c r="H132" s="37"/>
      <c r="I132" s="37"/>
      <c r="J132" s="205">
        <f>BK132</f>
        <v>0</v>
      </c>
      <c r="K132" s="37"/>
      <c r="L132" s="41"/>
      <c r="M132" s="100"/>
      <c r="N132" s="206"/>
      <c r="O132" s="101"/>
      <c r="P132" s="207">
        <f>P133+P269</f>
        <v>0</v>
      </c>
      <c r="Q132" s="101"/>
      <c r="R132" s="207">
        <f>R133+R269</f>
        <v>0.32638</v>
      </c>
      <c r="S132" s="101"/>
      <c r="T132" s="208">
        <f>T133+T269</f>
        <v>2.5319060000000002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76</v>
      </c>
      <c r="AU132" s="14" t="s">
        <v>124</v>
      </c>
      <c r="BK132" s="209">
        <f>BK133+BK269</f>
        <v>0</v>
      </c>
    </row>
    <row r="133" s="12" customFormat="1" ht="25.92" customHeight="1">
      <c r="A133" s="12"/>
      <c r="B133" s="210"/>
      <c r="C133" s="211"/>
      <c r="D133" s="212" t="s">
        <v>76</v>
      </c>
      <c r="E133" s="213" t="s">
        <v>147</v>
      </c>
      <c r="F133" s="213" t="s">
        <v>148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P134+P144+P158+P186+P252+P258</f>
        <v>0</v>
      </c>
      <c r="Q133" s="218"/>
      <c r="R133" s="219">
        <f>R134+R144+R158+R186+R252+R258</f>
        <v>0.32638</v>
      </c>
      <c r="S133" s="218"/>
      <c r="T133" s="220">
        <f>T134+T144+T158+T186+T252+T258</f>
        <v>2.5319060000000002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85</v>
      </c>
      <c r="AT133" s="222" t="s">
        <v>76</v>
      </c>
      <c r="AU133" s="222" t="s">
        <v>77</v>
      </c>
      <c r="AY133" s="221" t="s">
        <v>149</v>
      </c>
      <c r="BK133" s="223">
        <f>BK134+BK144+BK158+BK186+BK252+BK258</f>
        <v>0</v>
      </c>
    </row>
    <row r="134" s="12" customFormat="1" ht="22.8" customHeight="1">
      <c r="A134" s="12"/>
      <c r="B134" s="210"/>
      <c r="C134" s="211"/>
      <c r="D134" s="212" t="s">
        <v>76</v>
      </c>
      <c r="E134" s="224" t="s">
        <v>150</v>
      </c>
      <c r="F134" s="224" t="s">
        <v>151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SUM(P135:P143)</f>
        <v>0</v>
      </c>
      <c r="Q134" s="218"/>
      <c r="R134" s="219">
        <f>SUM(R135:R143)</f>
        <v>0</v>
      </c>
      <c r="S134" s="218"/>
      <c r="T134" s="220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85</v>
      </c>
      <c r="AT134" s="222" t="s">
        <v>76</v>
      </c>
      <c r="AU134" s="222" t="s">
        <v>83</v>
      </c>
      <c r="AY134" s="221" t="s">
        <v>149</v>
      </c>
      <c r="BK134" s="223">
        <f>SUM(BK135:BK143)</f>
        <v>0</v>
      </c>
    </row>
    <row r="135" s="2" customFormat="1" ht="37.8" customHeight="1">
      <c r="A135" s="35"/>
      <c r="B135" s="36"/>
      <c r="C135" s="226" t="s">
        <v>83</v>
      </c>
      <c r="D135" s="226" t="s">
        <v>152</v>
      </c>
      <c r="E135" s="227" t="s">
        <v>373</v>
      </c>
      <c r="F135" s="228" t="s">
        <v>374</v>
      </c>
      <c r="G135" s="229" t="s">
        <v>155</v>
      </c>
      <c r="H135" s="230">
        <v>73</v>
      </c>
      <c r="I135" s="231"/>
      <c r="J135" s="232">
        <f>ROUND(I135*H135,1)</f>
        <v>0</v>
      </c>
      <c r="K135" s="233"/>
      <c r="L135" s="234"/>
      <c r="M135" s="235" t="s">
        <v>1</v>
      </c>
      <c r="N135" s="236" t="s">
        <v>42</v>
      </c>
      <c r="O135" s="88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9" t="s">
        <v>156</v>
      </c>
      <c r="AT135" s="239" t="s">
        <v>152</v>
      </c>
      <c r="AU135" s="239" t="s">
        <v>85</v>
      </c>
      <c r="AY135" s="14" t="s">
        <v>149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4" t="s">
        <v>83</v>
      </c>
      <c r="BK135" s="240">
        <f>ROUND(I135*H135,1)</f>
        <v>0</v>
      </c>
      <c r="BL135" s="14" t="s">
        <v>157</v>
      </c>
      <c r="BM135" s="239" t="s">
        <v>669</v>
      </c>
    </row>
    <row r="136" s="2" customFormat="1">
      <c r="A136" s="35"/>
      <c r="B136" s="36"/>
      <c r="C136" s="37"/>
      <c r="D136" s="241" t="s">
        <v>159</v>
      </c>
      <c r="E136" s="37"/>
      <c r="F136" s="242" t="s">
        <v>582</v>
      </c>
      <c r="G136" s="37"/>
      <c r="H136" s="37"/>
      <c r="I136" s="243"/>
      <c r="J136" s="37"/>
      <c r="K136" s="37"/>
      <c r="L136" s="41"/>
      <c r="M136" s="244"/>
      <c r="N136" s="245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159</v>
      </c>
      <c r="AU136" s="14" t="s">
        <v>85</v>
      </c>
    </row>
    <row r="137" s="2" customFormat="1" ht="37.8" customHeight="1">
      <c r="A137" s="35"/>
      <c r="B137" s="36"/>
      <c r="C137" s="226" t="s">
        <v>85</v>
      </c>
      <c r="D137" s="226" t="s">
        <v>152</v>
      </c>
      <c r="E137" s="227" t="s">
        <v>412</v>
      </c>
      <c r="F137" s="228" t="s">
        <v>413</v>
      </c>
      <c r="G137" s="229" t="s">
        <v>155</v>
      </c>
      <c r="H137" s="230">
        <v>69</v>
      </c>
      <c r="I137" s="231"/>
      <c r="J137" s="232">
        <f>ROUND(I137*H137,1)</f>
        <v>0</v>
      </c>
      <c r="K137" s="233"/>
      <c r="L137" s="234"/>
      <c r="M137" s="235" t="s">
        <v>1</v>
      </c>
      <c r="N137" s="236" t="s">
        <v>42</v>
      </c>
      <c r="O137" s="88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9" t="s">
        <v>156</v>
      </c>
      <c r="AT137" s="239" t="s">
        <v>152</v>
      </c>
      <c r="AU137" s="239" t="s">
        <v>85</v>
      </c>
      <c r="AY137" s="14" t="s">
        <v>149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4" t="s">
        <v>83</v>
      </c>
      <c r="BK137" s="240">
        <f>ROUND(I137*H137,1)</f>
        <v>0</v>
      </c>
      <c r="BL137" s="14" t="s">
        <v>157</v>
      </c>
      <c r="BM137" s="239" t="s">
        <v>670</v>
      </c>
    </row>
    <row r="138" s="2" customFormat="1">
      <c r="A138" s="35"/>
      <c r="B138" s="36"/>
      <c r="C138" s="37"/>
      <c r="D138" s="241" t="s">
        <v>159</v>
      </c>
      <c r="E138" s="37"/>
      <c r="F138" s="242" t="s">
        <v>582</v>
      </c>
      <c r="G138" s="37"/>
      <c r="H138" s="37"/>
      <c r="I138" s="243"/>
      <c r="J138" s="37"/>
      <c r="K138" s="37"/>
      <c r="L138" s="41"/>
      <c r="M138" s="244"/>
      <c r="N138" s="245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159</v>
      </c>
      <c r="AU138" s="14" t="s">
        <v>85</v>
      </c>
    </row>
    <row r="139" s="2" customFormat="1" ht="24.15" customHeight="1">
      <c r="A139" s="35"/>
      <c r="B139" s="36"/>
      <c r="C139" s="246" t="s">
        <v>93</v>
      </c>
      <c r="D139" s="246" t="s">
        <v>164</v>
      </c>
      <c r="E139" s="247" t="s">
        <v>165</v>
      </c>
      <c r="F139" s="248" t="s">
        <v>166</v>
      </c>
      <c r="G139" s="249" t="s">
        <v>155</v>
      </c>
      <c r="H139" s="250">
        <v>73</v>
      </c>
      <c r="I139" s="251"/>
      <c r="J139" s="252">
        <f>ROUND(I139*H139,1)</f>
        <v>0</v>
      </c>
      <c r="K139" s="253"/>
      <c r="L139" s="41"/>
      <c r="M139" s="254" t="s">
        <v>1</v>
      </c>
      <c r="N139" s="255" t="s">
        <v>42</v>
      </c>
      <c r="O139" s="88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9" t="s">
        <v>157</v>
      </c>
      <c r="AT139" s="239" t="s">
        <v>164</v>
      </c>
      <c r="AU139" s="239" t="s">
        <v>85</v>
      </c>
      <c r="AY139" s="14" t="s">
        <v>149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4" t="s">
        <v>83</v>
      </c>
      <c r="BK139" s="240">
        <f>ROUND(I139*H139,1)</f>
        <v>0</v>
      </c>
      <c r="BL139" s="14" t="s">
        <v>157</v>
      </c>
      <c r="BM139" s="239" t="s">
        <v>671</v>
      </c>
    </row>
    <row r="140" s="2" customFormat="1">
      <c r="A140" s="35"/>
      <c r="B140" s="36"/>
      <c r="C140" s="37"/>
      <c r="D140" s="241" t="s">
        <v>159</v>
      </c>
      <c r="E140" s="37"/>
      <c r="F140" s="242" t="s">
        <v>582</v>
      </c>
      <c r="G140" s="37"/>
      <c r="H140" s="37"/>
      <c r="I140" s="243"/>
      <c r="J140" s="37"/>
      <c r="K140" s="37"/>
      <c r="L140" s="41"/>
      <c r="M140" s="244"/>
      <c r="N140" s="245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159</v>
      </c>
      <c r="AU140" s="14" t="s">
        <v>85</v>
      </c>
    </row>
    <row r="141" s="2" customFormat="1" ht="33" customHeight="1">
      <c r="A141" s="35"/>
      <c r="B141" s="36"/>
      <c r="C141" s="246" t="s">
        <v>168</v>
      </c>
      <c r="D141" s="246" t="s">
        <v>164</v>
      </c>
      <c r="E141" s="247" t="s">
        <v>416</v>
      </c>
      <c r="F141" s="248" t="s">
        <v>417</v>
      </c>
      <c r="G141" s="249" t="s">
        <v>155</v>
      </c>
      <c r="H141" s="250">
        <v>69</v>
      </c>
      <c r="I141" s="251"/>
      <c r="J141" s="252">
        <f>ROUND(I141*H141,1)</f>
        <v>0</v>
      </c>
      <c r="K141" s="253"/>
      <c r="L141" s="41"/>
      <c r="M141" s="254" t="s">
        <v>1</v>
      </c>
      <c r="N141" s="255" t="s">
        <v>42</v>
      </c>
      <c r="O141" s="88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9" t="s">
        <v>157</v>
      </c>
      <c r="AT141" s="239" t="s">
        <v>164</v>
      </c>
      <c r="AU141" s="239" t="s">
        <v>85</v>
      </c>
      <c r="AY141" s="14" t="s">
        <v>149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4" t="s">
        <v>83</v>
      </c>
      <c r="BK141" s="240">
        <f>ROUND(I141*H141,1)</f>
        <v>0</v>
      </c>
      <c r="BL141" s="14" t="s">
        <v>157</v>
      </c>
      <c r="BM141" s="239" t="s">
        <v>672</v>
      </c>
    </row>
    <row r="142" s="2" customFormat="1">
      <c r="A142" s="35"/>
      <c r="B142" s="36"/>
      <c r="C142" s="37"/>
      <c r="D142" s="241" t="s">
        <v>159</v>
      </c>
      <c r="E142" s="37"/>
      <c r="F142" s="242" t="s">
        <v>582</v>
      </c>
      <c r="G142" s="37"/>
      <c r="H142" s="37"/>
      <c r="I142" s="243"/>
      <c r="J142" s="37"/>
      <c r="K142" s="37"/>
      <c r="L142" s="41"/>
      <c r="M142" s="244"/>
      <c r="N142" s="245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159</v>
      </c>
      <c r="AU142" s="14" t="s">
        <v>85</v>
      </c>
    </row>
    <row r="143" s="2" customFormat="1" ht="24.15" customHeight="1">
      <c r="A143" s="35"/>
      <c r="B143" s="36"/>
      <c r="C143" s="246" t="s">
        <v>173</v>
      </c>
      <c r="D143" s="246" t="s">
        <v>164</v>
      </c>
      <c r="E143" s="247" t="s">
        <v>419</v>
      </c>
      <c r="F143" s="248" t="s">
        <v>420</v>
      </c>
      <c r="G143" s="249" t="s">
        <v>184</v>
      </c>
      <c r="H143" s="256"/>
      <c r="I143" s="251"/>
      <c r="J143" s="252">
        <f>ROUND(I143*H143,1)</f>
        <v>0</v>
      </c>
      <c r="K143" s="253"/>
      <c r="L143" s="41"/>
      <c r="M143" s="254" t="s">
        <v>1</v>
      </c>
      <c r="N143" s="255" t="s">
        <v>42</v>
      </c>
      <c r="O143" s="88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9" t="s">
        <v>157</v>
      </c>
      <c r="AT143" s="239" t="s">
        <v>164</v>
      </c>
      <c r="AU143" s="239" t="s">
        <v>85</v>
      </c>
      <c r="AY143" s="14" t="s">
        <v>149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4" t="s">
        <v>83</v>
      </c>
      <c r="BK143" s="240">
        <f>ROUND(I143*H143,1)</f>
        <v>0</v>
      </c>
      <c r="BL143" s="14" t="s">
        <v>157</v>
      </c>
      <c r="BM143" s="239" t="s">
        <v>673</v>
      </c>
    </row>
    <row r="144" s="12" customFormat="1" ht="22.8" customHeight="1">
      <c r="A144" s="12"/>
      <c r="B144" s="210"/>
      <c r="C144" s="211"/>
      <c r="D144" s="212" t="s">
        <v>76</v>
      </c>
      <c r="E144" s="224" t="s">
        <v>216</v>
      </c>
      <c r="F144" s="224" t="s">
        <v>217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SUM(P145:P157)</f>
        <v>0</v>
      </c>
      <c r="Q144" s="218"/>
      <c r="R144" s="219">
        <f>SUM(R145:R157)</f>
        <v>0.29852000000000001</v>
      </c>
      <c r="S144" s="218"/>
      <c r="T144" s="220">
        <f>SUM(T145:T157)</f>
        <v>0.063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85</v>
      </c>
      <c r="AT144" s="222" t="s">
        <v>76</v>
      </c>
      <c r="AU144" s="222" t="s">
        <v>83</v>
      </c>
      <c r="AY144" s="221" t="s">
        <v>149</v>
      </c>
      <c r="BK144" s="223">
        <f>SUM(BK145:BK157)</f>
        <v>0</v>
      </c>
    </row>
    <row r="145" s="2" customFormat="1" ht="21.75" customHeight="1">
      <c r="A145" s="35"/>
      <c r="B145" s="36"/>
      <c r="C145" s="246" t="s">
        <v>177</v>
      </c>
      <c r="D145" s="246" t="s">
        <v>164</v>
      </c>
      <c r="E145" s="247" t="s">
        <v>422</v>
      </c>
      <c r="F145" s="248" t="s">
        <v>423</v>
      </c>
      <c r="G145" s="249" t="s">
        <v>155</v>
      </c>
      <c r="H145" s="250">
        <v>47</v>
      </c>
      <c r="I145" s="251"/>
      <c r="J145" s="252">
        <f>ROUND(I145*H145,1)</f>
        <v>0</v>
      </c>
      <c r="K145" s="253"/>
      <c r="L145" s="41"/>
      <c r="M145" s="254" t="s">
        <v>1</v>
      </c>
      <c r="N145" s="255" t="s">
        <v>42</v>
      </c>
      <c r="O145" s="88"/>
      <c r="P145" s="237">
        <f>O145*H145</f>
        <v>0</v>
      </c>
      <c r="Q145" s="237">
        <v>2.0000000000000002E-05</v>
      </c>
      <c r="R145" s="237">
        <f>Q145*H145</f>
        <v>0.00094000000000000008</v>
      </c>
      <c r="S145" s="237">
        <v>0.001</v>
      </c>
      <c r="T145" s="238">
        <f>S145*H145</f>
        <v>0.047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9" t="s">
        <v>157</v>
      </c>
      <c r="AT145" s="239" t="s">
        <v>164</v>
      </c>
      <c r="AU145" s="239" t="s">
        <v>85</v>
      </c>
      <c r="AY145" s="14" t="s">
        <v>149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4" t="s">
        <v>83</v>
      </c>
      <c r="BK145" s="240">
        <f>ROUND(I145*H145,1)</f>
        <v>0</v>
      </c>
      <c r="BL145" s="14" t="s">
        <v>157</v>
      </c>
      <c r="BM145" s="239" t="s">
        <v>674</v>
      </c>
    </row>
    <row r="146" s="2" customFormat="1">
      <c r="A146" s="35"/>
      <c r="B146" s="36"/>
      <c r="C146" s="37"/>
      <c r="D146" s="241" t="s">
        <v>159</v>
      </c>
      <c r="E146" s="37"/>
      <c r="F146" s="242" t="s">
        <v>675</v>
      </c>
      <c r="G146" s="37"/>
      <c r="H146" s="37"/>
      <c r="I146" s="243"/>
      <c r="J146" s="37"/>
      <c r="K146" s="37"/>
      <c r="L146" s="41"/>
      <c r="M146" s="244"/>
      <c r="N146" s="245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159</v>
      </c>
      <c r="AU146" s="14" t="s">
        <v>85</v>
      </c>
    </row>
    <row r="147" s="2" customFormat="1" ht="24.15" customHeight="1">
      <c r="A147" s="35"/>
      <c r="B147" s="36"/>
      <c r="C147" s="246" t="s">
        <v>181</v>
      </c>
      <c r="D147" s="246" t="s">
        <v>164</v>
      </c>
      <c r="E147" s="247" t="s">
        <v>676</v>
      </c>
      <c r="F147" s="248" t="s">
        <v>677</v>
      </c>
      <c r="G147" s="249" t="s">
        <v>155</v>
      </c>
      <c r="H147" s="250">
        <v>5</v>
      </c>
      <c r="I147" s="251"/>
      <c r="J147" s="252">
        <f>ROUND(I147*H147,1)</f>
        <v>0</v>
      </c>
      <c r="K147" s="253"/>
      <c r="L147" s="41"/>
      <c r="M147" s="254" t="s">
        <v>1</v>
      </c>
      <c r="N147" s="255" t="s">
        <v>42</v>
      </c>
      <c r="O147" s="88"/>
      <c r="P147" s="237">
        <f>O147*H147</f>
        <v>0</v>
      </c>
      <c r="Q147" s="237">
        <v>2.0000000000000002E-05</v>
      </c>
      <c r="R147" s="237">
        <f>Q147*H147</f>
        <v>0.00010000000000000001</v>
      </c>
      <c r="S147" s="237">
        <v>0.0032000000000000002</v>
      </c>
      <c r="T147" s="238">
        <f>S147*H147</f>
        <v>0.016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9" t="s">
        <v>157</v>
      </c>
      <c r="AT147" s="239" t="s">
        <v>164</v>
      </c>
      <c r="AU147" s="239" t="s">
        <v>85</v>
      </c>
      <c r="AY147" s="14" t="s">
        <v>149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4" t="s">
        <v>83</v>
      </c>
      <c r="BK147" s="240">
        <f>ROUND(I147*H147,1)</f>
        <v>0</v>
      </c>
      <c r="BL147" s="14" t="s">
        <v>157</v>
      </c>
      <c r="BM147" s="239" t="s">
        <v>678</v>
      </c>
    </row>
    <row r="148" s="2" customFormat="1">
      <c r="A148" s="35"/>
      <c r="B148" s="36"/>
      <c r="C148" s="37"/>
      <c r="D148" s="241" t="s">
        <v>159</v>
      </c>
      <c r="E148" s="37"/>
      <c r="F148" s="242" t="s">
        <v>675</v>
      </c>
      <c r="G148" s="37"/>
      <c r="H148" s="37"/>
      <c r="I148" s="243"/>
      <c r="J148" s="37"/>
      <c r="K148" s="37"/>
      <c r="L148" s="41"/>
      <c r="M148" s="244"/>
      <c r="N148" s="245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159</v>
      </c>
      <c r="AU148" s="14" t="s">
        <v>85</v>
      </c>
    </row>
    <row r="149" s="2" customFormat="1" ht="24.15" customHeight="1">
      <c r="A149" s="35"/>
      <c r="B149" s="36"/>
      <c r="C149" s="246" t="s">
        <v>188</v>
      </c>
      <c r="D149" s="246" t="s">
        <v>164</v>
      </c>
      <c r="E149" s="247" t="s">
        <v>382</v>
      </c>
      <c r="F149" s="248" t="s">
        <v>383</v>
      </c>
      <c r="G149" s="249" t="s">
        <v>155</v>
      </c>
      <c r="H149" s="250">
        <v>201</v>
      </c>
      <c r="I149" s="251"/>
      <c r="J149" s="252">
        <f>ROUND(I149*H149,1)</f>
        <v>0</v>
      </c>
      <c r="K149" s="253"/>
      <c r="L149" s="41"/>
      <c r="M149" s="254" t="s">
        <v>1</v>
      </c>
      <c r="N149" s="255" t="s">
        <v>42</v>
      </c>
      <c r="O149" s="88"/>
      <c r="P149" s="237">
        <f>O149*H149</f>
        <v>0</v>
      </c>
      <c r="Q149" s="237">
        <v>0.00148</v>
      </c>
      <c r="R149" s="237">
        <f>Q149*H149</f>
        <v>0.29748000000000002</v>
      </c>
      <c r="S149" s="237">
        <v>0</v>
      </c>
      <c r="T149" s="23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9" t="s">
        <v>157</v>
      </c>
      <c r="AT149" s="239" t="s">
        <v>164</v>
      </c>
      <c r="AU149" s="239" t="s">
        <v>85</v>
      </c>
      <c r="AY149" s="14" t="s">
        <v>149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4" t="s">
        <v>83</v>
      </c>
      <c r="BK149" s="240">
        <f>ROUND(I149*H149,1)</f>
        <v>0</v>
      </c>
      <c r="BL149" s="14" t="s">
        <v>157</v>
      </c>
      <c r="BM149" s="239" t="s">
        <v>679</v>
      </c>
    </row>
    <row r="150" s="2" customFormat="1">
      <c r="A150" s="35"/>
      <c r="B150" s="36"/>
      <c r="C150" s="37"/>
      <c r="D150" s="241" t="s">
        <v>159</v>
      </c>
      <c r="E150" s="37"/>
      <c r="F150" s="242" t="s">
        <v>582</v>
      </c>
      <c r="G150" s="37"/>
      <c r="H150" s="37"/>
      <c r="I150" s="243"/>
      <c r="J150" s="37"/>
      <c r="K150" s="37"/>
      <c r="L150" s="41"/>
      <c r="M150" s="244"/>
      <c r="N150" s="245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159</v>
      </c>
      <c r="AU150" s="14" t="s">
        <v>85</v>
      </c>
    </row>
    <row r="151" s="2" customFormat="1" ht="33" customHeight="1">
      <c r="A151" s="35"/>
      <c r="B151" s="36"/>
      <c r="C151" s="246" t="s">
        <v>192</v>
      </c>
      <c r="D151" s="246" t="s">
        <v>164</v>
      </c>
      <c r="E151" s="247" t="s">
        <v>428</v>
      </c>
      <c r="F151" s="248" t="s">
        <v>429</v>
      </c>
      <c r="G151" s="249" t="s">
        <v>171</v>
      </c>
      <c r="H151" s="250">
        <v>84</v>
      </c>
      <c r="I151" s="251"/>
      <c r="J151" s="252">
        <f>ROUND(I151*H151,1)</f>
        <v>0</v>
      </c>
      <c r="K151" s="253"/>
      <c r="L151" s="41"/>
      <c r="M151" s="254" t="s">
        <v>1</v>
      </c>
      <c r="N151" s="255" t="s">
        <v>42</v>
      </c>
      <c r="O151" s="88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9" t="s">
        <v>157</v>
      </c>
      <c r="AT151" s="239" t="s">
        <v>164</v>
      </c>
      <c r="AU151" s="239" t="s">
        <v>85</v>
      </c>
      <c r="AY151" s="14" t="s">
        <v>149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4" t="s">
        <v>83</v>
      </c>
      <c r="BK151" s="240">
        <f>ROUND(I151*H151,1)</f>
        <v>0</v>
      </c>
      <c r="BL151" s="14" t="s">
        <v>157</v>
      </c>
      <c r="BM151" s="239" t="s">
        <v>680</v>
      </c>
    </row>
    <row r="152" s="2" customFormat="1">
      <c r="A152" s="35"/>
      <c r="B152" s="36"/>
      <c r="C152" s="37"/>
      <c r="D152" s="241" t="s">
        <v>159</v>
      </c>
      <c r="E152" s="37"/>
      <c r="F152" s="242" t="s">
        <v>582</v>
      </c>
      <c r="G152" s="37"/>
      <c r="H152" s="37"/>
      <c r="I152" s="243"/>
      <c r="J152" s="37"/>
      <c r="K152" s="37"/>
      <c r="L152" s="41"/>
      <c r="M152" s="244"/>
      <c r="N152" s="245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159</v>
      </c>
      <c r="AU152" s="14" t="s">
        <v>85</v>
      </c>
    </row>
    <row r="153" s="2" customFormat="1" ht="21.75" customHeight="1">
      <c r="A153" s="35"/>
      <c r="B153" s="36"/>
      <c r="C153" s="246" t="s">
        <v>196</v>
      </c>
      <c r="D153" s="246" t="s">
        <v>164</v>
      </c>
      <c r="E153" s="247" t="s">
        <v>234</v>
      </c>
      <c r="F153" s="248" t="s">
        <v>235</v>
      </c>
      <c r="G153" s="249" t="s">
        <v>155</v>
      </c>
      <c r="H153" s="250">
        <v>171</v>
      </c>
      <c r="I153" s="251"/>
      <c r="J153" s="252">
        <f>ROUND(I153*H153,1)</f>
        <v>0</v>
      </c>
      <c r="K153" s="253"/>
      <c r="L153" s="41"/>
      <c r="M153" s="254" t="s">
        <v>1</v>
      </c>
      <c r="N153" s="255" t="s">
        <v>42</v>
      </c>
      <c r="O153" s="88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9" t="s">
        <v>157</v>
      </c>
      <c r="AT153" s="239" t="s">
        <v>164</v>
      </c>
      <c r="AU153" s="239" t="s">
        <v>85</v>
      </c>
      <c r="AY153" s="14" t="s">
        <v>149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4" t="s">
        <v>83</v>
      </c>
      <c r="BK153" s="240">
        <f>ROUND(I153*H153,1)</f>
        <v>0</v>
      </c>
      <c r="BL153" s="14" t="s">
        <v>157</v>
      </c>
      <c r="BM153" s="239" t="s">
        <v>681</v>
      </c>
    </row>
    <row r="154" s="2" customFormat="1">
      <c r="A154" s="35"/>
      <c r="B154" s="36"/>
      <c r="C154" s="37"/>
      <c r="D154" s="241" t="s">
        <v>159</v>
      </c>
      <c r="E154" s="37"/>
      <c r="F154" s="242" t="s">
        <v>582</v>
      </c>
      <c r="G154" s="37"/>
      <c r="H154" s="37"/>
      <c r="I154" s="243"/>
      <c r="J154" s="37"/>
      <c r="K154" s="37"/>
      <c r="L154" s="41"/>
      <c r="M154" s="244"/>
      <c r="N154" s="24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159</v>
      </c>
      <c r="AU154" s="14" t="s">
        <v>85</v>
      </c>
    </row>
    <row r="155" s="2" customFormat="1" ht="16.5" customHeight="1">
      <c r="A155" s="35"/>
      <c r="B155" s="36"/>
      <c r="C155" s="246" t="s">
        <v>200</v>
      </c>
      <c r="D155" s="246" t="s">
        <v>164</v>
      </c>
      <c r="E155" s="247" t="s">
        <v>682</v>
      </c>
      <c r="F155" s="248" t="s">
        <v>683</v>
      </c>
      <c r="G155" s="249" t="s">
        <v>171</v>
      </c>
      <c r="H155" s="250">
        <v>2</v>
      </c>
      <c r="I155" s="251"/>
      <c r="J155" s="252">
        <f>ROUND(I155*H155,1)</f>
        <v>0</v>
      </c>
      <c r="K155" s="253"/>
      <c r="L155" s="41"/>
      <c r="M155" s="254" t="s">
        <v>1</v>
      </c>
      <c r="N155" s="255" t="s">
        <v>42</v>
      </c>
      <c r="O155" s="88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9" t="s">
        <v>157</v>
      </c>
      <c r="AT155" s="239" t="s">
        <v>164</v>
      </c>
      <c r="AU155" s="239" t="s">
        <v>85</v>
      </c>
      <c r="AY155" s="14" t="s">
        <v>149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4" t="s">
        <v>83</v>
      </c>
      <c r="BK155" s="240">
        <f>ROUND(I155*H155,1)</f>
        <v>0</v>
      </c>
      <c r="BL155" s="14" t="s">
        <v>157</v>
      </c>
      <c r="BM155" s="239" t="s">
        <v>684</v>
      </c>
    </row>
    <row r="156" s="2" customFormat="1">
      <c r="A156" s="35"/>
      <c r="B156" s="36"/>
      <c r="C156" s="37"/>
      <c r="D156" s="241" t="s">
        <v>159</v>
      </c>
      <c r="E156" s="37"/>
      <c r="F156" s="242" t="s">
        <v>582</v>
      </c>
      <c r="G156" s="37"/>
      <c r="H156" s="37"/>
      <c r="I156" s="243"/>
      <c r="J156" s="37"/>
      <c r="K156" s="37"/>
      <c r="L156" s="41"/>
      <c r="M156" s="244"/>
      <c r="N156" s="245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159</v>
      </c>
      <c r="AU156" s="14" t="s">
        <v>85</v>
      </c>
    </row>
    <row r="157" s="2" customFormat="1" ht="24.15" customHeight="1">
      <c r="A157" s="35"/>
      <c r="B157" s="36"/>
      <c r="C157" s="246" t="s">
        <v>8</v>
      </c>
      <c r="D157" s="246" t="s">
        <v>164</v>
      </c>
      <c r="E157" s="247" t="s">
        <v>432</v>
      </c>
      <c r="F157" s="248" t="s">
        <v>433</v>
      </c>
      <c r="G157" s="249" t="s">
        <v>184</v>
      </c>
      <c r="H157" s="256"/>
      <c r="I157" s="251"/>
      <c r="J157" s="252">
        <f>ROUND(I157*H157,1)</f>
        <v>0</v>
      </c>
      <c r="K157" s="253"/>
      <c r="L157" s="41"/>
      <c r="M157" s="254" t="s">
        <v>1</v>
      </c>
      <c r="N157" s="255" t="s">
        <v>42</v>
      </c>
      <c r="O157" s="88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9" t="s">
        <v>157</v>
      </c>
      <c r="AT157" s="239" t="s">
        <v>164</v>
      </c>
      <c r="AU157" s="239" t="s">
        <v>85</v>
      </c>
      <c r="AY157" s="14" t="s">
        <v>149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4" t="s">
        <v>83</v>
      </c>
      <c r="BK157" s="240">
        <f>ROUND(I157*H157,1)</f>
        <v>0</v>
      </c>
      <c r="BL157" s="14" t="s">
        <v>157</v>
      </c>
      <c r="BM157" s="239" t="s">
        <v>685</v>
      </c>
    </row>
    <row r="158" s="12" customFormat="1" ht="22.8" customHeight="1">
      <c r="A158" s="12"/>
      <c r="B158" s="210"/>
      <c r="C158" s="211"/>
      <c r="D158" s="212" t="s">
        <v>76</v>
      </c>
      <c r="E158" s="224" t="s">
        <v>241</v>
      </c>
      <c r="F158" s="224" t="s">
        <v>242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SUM(P159:P185)</f>
        <v>0</v>
      </c>
      <c r="Q158" s="218"/>
      <c r="R158" s="219">
        <f>SUM(R159:R185)</f>
        <v>0.010659999999999999</v>
      </c>
      <c r="S158" s="218"/>
      <c r="T158" s="220">
        <f>SUM(T159:T185)</f>
        <v>0.0206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85</v>
      </c>
      <c r="AT158" s="222" t="s">
        <v>76</v>
      </c>
      <c r="AU158" s="222" t="s">
        <v>83</v>
      </c>
      <c r="AY158" s="221" t="s">
        <v>149</v>
      </c>
      <c r="BK158" s="223">
        <f>SUM(BK159:BK185)</f>
        <v>0</v>
      </c>
    </row>
    <row r="159" s="2" customFormat="1" ht="24.15" customHeight="1">
      <c r="A159" s="35"/>
      <c r="B159" s="36"/>
      <c r="C159" s="226" t="s">
        <v>208</v>
      </c>
      <c r="D159" s="226" t="s">
        <v>152</v>
      </c>
      <c r="E159" s="227" t="s">
        <v>243</v>
      </c>
      <c r="F159" s="228" t="s">
        <v>435</v>
      </c>
      <c r="G159" s="229" t="s">
        <v>171</v>
      </c>
      <c r="H159" s="230">
        <v>26</v>
      </c>
      <c r="I159" s="231"/>
      <c r="J159" s="232">
        <f>ROUND(I159*H159,1)</f>
        <v>0</v>
      </c>
      <c r="K159" s="233"/>
      <c r="L159" s="234"/>
      <c r="M159" s="235" t="s">
        <v>1</v>
      </c>
      <c r="N159" s="236" t="s">
        <v>42</v>
      </c>
      <c r="O159" s="88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9" t="s">
        <v>156</v>
      </c>
      <c r="AT159" s="239" t="s">
        <v>152</v>
      </c>
      <c r="AU159" s="239" t="s">
        <v>85</v>
      </c>
      <c r="AY159" s="14" t="s">
        <v>149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4" t="s">
        <v>83</v>
      </c>
      <c r="BK159" s="240">
        <f>ROUND(I159*H159,1)</f>
        <v>0</v>
      </c>
      <c r="BL159" s="14" t="s">
        <v>157</v>
      </c>
      <c r="BM159" s="239" t="s">
        <v>686</v>
      </c>
    </row>
    <row r="160" s="2" customFormat="1">
      <c r="A160" s="35"/>
      <c r="B160" s="36"/>
      <c r="C160" s="37"/>
      <c r="D160" s="241" t="s">
        <v>159</v>
      </c>
      <c r="E160" s="37"/>
      <c r="F160" s="242" t="s">
        <v>582</v>
      </c>
      <c r="G160" s="37"/>
      <c r="H160" s="37"/>
      <c r="I160" s="243"/>
      <c r="J160" s="37"/>
      <c r="K160" s="37"/>
      <c r="L160" s="41"/>
      <c r="M160" s="244"/>
      <c r="N160" s="245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159</v>
      </c>
      <c r="AU160" s="14" t="s">
        <v>85</v>
      </c>
    </row>
    <row r="161" s="2" customFormat="1" ht="37.8" customHeight="1">
      <c r="A161" s="35"/>
      <c r="B161" s="36"/>
      <c r="C161" s="226" t="s">
        <v>212</v>
      </c>
      <c r="D161" s="226" t="s">
        <v>152</v>
      </c>
      <c r="E161" s="227" t="s">
        <v>247</v>
      </c>
      <c r="F161" s="228" t="s">
        <v>437</v>
      </c>
      <c r="G161" s="229" t="s">
        <v>171</v>
      </c>
      <c r="H161" s="230">
        <v>26</v>
      </c>
      <c r="I161" s="231"/>
      <c r="J161" s="232">
        <f>ROUND(I161*H161,1)</f>
        <v>0</v>
      </c>
      <c r="K161" s="233"/>
      <c r="L161" s="234"/>
      <c r="M161" s="235" t="s">
        <v>1</v>
      </c>
      <c r="N161" s="236" t="s">
        <v>42</v>
      </c>
      <c r="O161" s="88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9" t="s">
        <v>156</v>
      </c>
      <c r="AT161" s="239" t="s">
        <v>152</v>
      </c>
      <c r="AU161" s="239" t="s">
        <v>85</v>
      </c>
      <c r="AY161" s="14" t="s">
        <v>149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4" t="s">
        <v>83</v>
      </c>
      <c r="BK161" s="240">
        <f>ROUND(I161*H161,1)</f>
        <v>0</v>
      </c>
      <c r="BL161" s="14" t="s">
        <v>157</v>
      </c>
      <c r="BM161" s="239" t="s">
        <v>687</v>
      </c>
    </row>
    <row r="162" s="2" customFormat="1">
      <c r="A162" s="35"/>
      <c r="B162" s="36"/>
      <c r="C162" s="37"/>
      <c r="D162" s="241" t="s">
        <v>159</v>
      </c>
      <c r="E162" s="37"/>
      <c r="F162" s="242" t="s">
        <v>582</v>
      </c>
      <c r="G162" s="37"/>
      <c r="H162" s="37"/>
      <c r="I162" s="243"/>
      <c r="J162" s="37"/>
      <c r="K162" s="37"/>
      <c r="L162" s="41"/>
      <c r="M162" s="244"/>
      <c r="N162" s="245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159</v>
      </c>
      <c r="AU162" s="14" t="s">
        <v>85</v>
      </c>
    </row>
    <row r="163" s="2" customFormat="1" ht="16.5" customHeight="1">
      <c r="A163" s="35"/>
      <c r="B163" s="36"/>
      <c r="C163" s="226" t="s">
        <v>218</v>
      </c>
      <c r="D163" s="226" t="s">
        <v>152</v>
      </c>
      <c r="E163" s="227" t="s">
        <v>251</v>
      </c>
      <c r="F163" s="228" t="s">
        <v>439</v>
      </c>
      <c r="G163" s="229" t="s">
        <v>171</v>
      </c>
      <c r="H163" s="230">
        <v>27</v>
      </c>
      <c r="I163" s="231"/>
      <c r="J163" s="232">
        <f>ROUND(I163*H163,1)</f>
        <v>0</v>
      </c>
      <c r="K163" s="233"/>
      <c r="L163" s="234"/>
      <c r="M163" s="235" t="s">
        <v>1</v>
      </c>
      <c r="N163" s="236" t="s">
        <v>42</v>
      </c>
      <c r="O163" s="88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9" t="s">
        <v>156</v>
      </c>
      <c r="AT163" s="239" t="s">
        <v>152</v>
      </c>
      <c r="AU163" s="239" t="s">
        <v>85</v>
      </c>
      <c r="AY163" s="14" t="s">
        <v>149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4" t="s">
        <v>83</v>
      </c>
      <c r="BK163" s="240">
        <f>ROUND(I163*H163,1)</f>
        <v>0</v>
      </c>
      <c r="BL163" s="14" t="s">
        <v>157</v>
      </c>
      <c r="BM163" s="239" t="s">
        <v>688</v>
      </c>
    </row>
    <row r="164" s="2" customFormat="1">
      <c r="A164" s="35"/>
      <c r="B164" s="36"/>
      <c r="C164" s="37"/>
      <c r="D164" s="241" t="s">
        <v>159</v>
      </c>
      <c r="E164" s="37"/>
      <c r="F164" s="242" t="s">
        <v>582</v>
      </c>
      <c r="G164" s="37"/>
      <c r="H164" s="37"/>
      <c r="I164" s="243"/>
      <c r="J164" s="37"/>
      <c r="K164" s="37"/>
      <c r="L164" s="41"/>
      <c r="M164" s="244"/>
      <c r="N164" s="245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159</v>
      </c>
      <c r="AU164" s="14" t="s">
        <v>85</v>
      </c>
    </row>
    <row r="165" s="2" customFormat="1" ht="24.15" customHeight="1">
      <c r="A165" s="35"/>
      <c r="B165" s="36"/>
      <c r="C165" s="226" t="s">
        <v>157</v>
      </c>
      <c r="D165" s="226" t="s">
        <v>152</v>
      </c>
      <c r="E165" s="227" t="s">
        <v>255</v>
      </c>
      <c r="F165" s="228" t="s">
        <v>441</v>
      </c>
      <c r="G165" s="229" t="s">
        <v>171</v>
      </c>
      <c r="H165" s="230">
        <v>1</v>
      </c>
      <c r="I165" s="231"/>
      <c r="J165" s="232">
        <f>ROUND(I165*H165,1)</f>
        <v>0</v>
      </c>
      <c r="K165" s="233"/>
      <c r="L165" s="234"/>
      <c r="M165" s="235" t="s">
        <v>1</v>
      </c>
      <c r="N165" s="236" t="s">
        <v>42</v>
      </c>
      <c r="O165" s="88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9" t="s">
        <v>156</v>
      </c>
      <c r="AT165" s="239" t="s">
        <v>152</v>
      </c>
      <c r="AU165" s="239" t="s">
        <v>85</v>
      </c>
      <c r="AY165" s="14" t="s">
        <v>149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4" t="s">
        <v>83</v>
      </c>
      <c r="BK165" s="240">
        <f>ROUND(I165*H165,1)</f>
        <v>0</v>
      </c>
      <c r="BL165" s="14" t="s">
        <v>157</v>
      </c>
      <c r="BM165" s="239" t="s">
        <v>689</v>
      </c>
    </row>
    <row r="166" s="2" customFormat="1">
      <c r="A166" s="35"/>
      <c r="B166" s="36"/>
      <c r="C166" s="37"/>
      <c r="D166" s="241" t="s">
        <v>159</v>
      </c>
      <c r="E166" s="37"/>
      <c r="F166" s="242" t="s">
        <v>582</v>
      </c>
      <c r="G166" s="37"/>
      <c r="H166" s="37"/>
      <c r="I166" s="243"/>
      <c r="J166" s="37"/>
      <c r="K166" s="37"/>
      <c r="L166" s="41"/>
      <c r="M166" s="244"/>
      <c r="N166" s="245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159</v>
      </c>
      <c r="AU166" s="14" t="s">
        <v>85</v>
      </c>
    </row>
    <row r="167" s="2" customFormat="1" ht="16.5" customHeight="1">
      <c r="A167" s="35"/>
      <c r="B167" s="36"/>
      <c r="C167" s="226" t="s">
        <v>225</v>
      </c>
      <c r="D167" s="226" t="s">
        <v>152</v>
      </c>
      <c r="E167" s="227" t="s">
        <v>263</v>
      </c>
      <c r="F167" s="228" t="s">
        <v>629</v>
      </c>
      <c r="G167" s="229" t="s">
        <v>171</v>
      </c>
      <c r="H167" s="230">
        <v>14</v>
      </c>
      <c r="I167" s="231"/>
      <c r="J167" s="232">
        <f>ROUND(I167*H167,1)</f>
        <v>0</v>
      </c>
      <c r="K167" s="233"/>
      <c r="L167" s="234"/>
      <c r="M167" s="235" t="s">
        <v>1</v>
      </c>
      <c r="N167" s="236" t="s">
        <v>42</v>
      </c>
      <c r="O167" s="88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9" t="s">
        <v>156</v>
      </c>
      <c r="AT167" s="239" t="s">
        <v>152</v>
      </c>
      <c r="AU167" s="239" t="s">
        <v>85</v>
      </c>
      <c r="AY167" s="14" t="s">
        <v>149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4" t="s">
        <v>83</v>
      </c>
      <c r="BK167" s="240">
        <f>ROUND(I167*H167,1)</f>
        <v>0</v>
      </c>
      <c r="BL167" s="14" t="s">
        <v>157</v>
      </c>
      <c r="BM167" s="239" t="s">
        <v>690</v>
      </c>
    </row>
    <row r="168" s="2" customFormat="1">
      <c r="A168" s="35"/>
      <c r="B168" s="36"/>
      <c r="C168" s="37"/>
      <c r="D168" s="241" t="s">
        <v>159</v>
      </c>
      <c r="E168" s="37"/>
      <c r="F168" s="242" t="s">
        <v>582</v>
      </c>
      <c r="G168" s="37"/>
      <c r="H168" s="37"/>
      <c r="I168" s="243"/>
      <c r="J168" s="37"/>
      <c r="K168" s="37"/>
      <c r="L168" s="41"/>
      <c r="M168" s="244"/>
      <c r="N168" s="245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159</v>
      </c>
      <c r="AU168" s="14" t="s">
        <v>85</v>
      </c>
    </row>
    <row r="169" s="2" customFormat="1" ht="16.5" customHeight="1">
      <c r="A169" s="35"/>
      <c r="B169" s="36"/>
      <c r="C169" s="226" t="s">
        <v>229</v>
      </c>
      <c r="D169" s="226" t="s">
        <v>152</v>
      </c>
      <c r="E169" s="227" t="s">
        <v>691</v>
      </c>
      <c r="F169" s="228" t="s">
        <v>619</v>
      </c>
      <c r="G169" s="229" t="s">
        <v>171</v>
      </c>
      <c r="H169" s="230">
        <v>14</v>
      </c>
      <c r="I169" s="231"/>
      <c r="J169" s="232">
        <f>ROUND(I169*H169,1)</f>
        <v>0</v>
      </c>
      <c r="K169" s="233"/>
      <c r="L169" s="234"/>
      <c r="M169" s="235" t="s">
        <v>1</v>
      </c>
      <c r="N169" s="236" t="s">
        <v>42</v>
      </c>
      <c r="O169" s="88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9" t="s">
        <v>156</v>
      </c>
      <c r="AT169" s="239" t="s">
        <v>152</v>
      </c>
      <c r="AU169" s="239" t="s">
        <v>85</v>
      </c>
      <c r="AY169" s="14" t="s">
        <v>149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4" t="s">
        <v>83</v>
      </c>
      <c r="BK169" s="240">
        <f>ROUND(I169*H169,1)</f>
        <v>0</v>
      </c>
      <c r="BL169" s="14" t="s">
        <v>157</v>
      </c>
      <c r="BM169" s="239" t="s">
        <v>692</v>
      </c>
    </row>
    <row r="170" s="2" customFormat="1">
      <c r="A170" s="35"/>
      <c r="B170" s="36"/>
      <c r="C170" s="37"/>
      <c r="D170" s="241" t="s">
        <v>159</v>
      </c>
      <c r="E170" s="37"/>
      <c r="F170" s="242" t="s">
        <v>582</v>
      </c>
      <c r="G170" s="37"/>
      <c r="H170" s="37"/>
      <c r="I170" s="243"/>
      <c r="J170" s="37"/>
      <c r="K170" s="37"/>
      <c r="L170" s="41"/>
      <c r="M170" s="244"/>
      <c r="N170" s="245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159</v>
      </c>
      <c r="AU170" s="14" t="s">
        <v>85</v>
      </c>
    </row>
    <row r="171" s="2" customFormat="1" ht="16.5" customHeight="1">
      <c r="A171" s="35"/>
      <c r="B171" s="36"/>
      <c r="C171" s="226" t="s">
        <v>233</v>
      </c>
      <c r="D171" s="226" t="s">
        <v>152</v>
      </c>
      <c r="E171" s="227" t="s">
        <v>693</v>
      </c>
      <c r="F171" s="228" t="s">
        <v>694</v>
      </c>
      <c r="G171" s="229" t="s">
        <v>171</v>
      </c>
      <c r="H171" s="230">
        <v>2</v>
      </c>
      <c r="I171" s="231"/>
      <c r="J171" s="232">
        <f>ROUND(I171*H171,1)</f>
        <v>0</v>
      </c>
      <c r="K171" s="233"/>
      <c r="L171" s="234"/>
      <c r="M171" s="235" t="s">
        <v>1</v>
      </c>
      <c r="N171" s="236" t="s">
        <v>42</v>
      </c>
      <c r="O171" s="88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9" t="s">
        <v>156</v>
      </c>
      <c r="AT171" s="239" t="s">
        <v>152</v>
      </c>
      <c r="AU171" s="239" t="s">
        <v>85</v>
      </c>
      <c r="AY171" s="14" t="s">
        <v>149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4" t="s">
        <v>83</v>
      </c>
      <c r="BK171" s="240">
        <f>ROUND(I171*H171,1)</f>
        <v>0</v>
      </c>
      <c r="BL171" s="14" t="s">
        <v>157</v>
      </c>
      <c r="BM171" s="239" t="s">
        <v>695</v>
      </c>
    </row>
    <row r="172" s="2" customFormat="1">
      <c r="A172" s="35"/>
      <c r="B172" s="36"/>
      <c r="C172" s="37"/>
      <c r="D172" s="241" t="s">
        <v>159</v>
      </c>
      <c r="E172" s="37"/>
      <c r="F172" s="242" t="s">
        <v>582</v>
      </c>
      <c r="G172" s="37"/>
      <c r="H172" s="37"/>
      <c r="I172" s="243"/>
      <c r="J172" s="37"/>
      <c r="K172" s="37"/>
      <c r="L172" s="41"/>
      <c r="M172" s="244"/>
      <c r="N172" s="245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159</v>
      </c>
      <c r="AU172" s="14" t="s">
        <v>85</v>
      </c>
    </row>
    <row r="173" s="2" customFormat="1" ht="21.75" customHeight="1">
      <c r="A173" s="35"/>
      <c r="B173" s="36"/>
      <c r="C173" s="246" t="s">
        <v>237</v>
      </c>
      <c r="D173" s="246" t="s">
        <v>164</v>
      </c>
      <c r="E173" s="247" t="s">
        <v>279</v>
      </c>
      <c r="F173" s="248" t="s">
        <v>280</v>
      </c>
      <c r="G173" s="249" t="s">
        <v>171</v>
      </c>
      <c r="H173" s="250">
        <v>14</v>
      </c>
      <c r="I173" s="251"/>
      <c r="J173" s="252">
        <f>ROUND(I173*H173,1)</f>
        <v>0</v>
      </c>
      <c r="K173" s="253"/>
      <c r="L173" s="41"/>
      <c r="M173" s="254" t="s">
        <v>1</v>
      </c>
      <c r="N173" s="255" t="s">
        <v>42</v>
      </c>
      <c r="O173" s="88"/>
      <c r="P173" s="237">
        <f>O173*H173</f>
        <v>0</v>
      </c>
      <c r="Q173" s="237">
        <v>9.0000000000000006E-05</v>
      </c>
      <c r="R173" s="237">
        <f>Q173*H173</f>
        <v>0.0012600000000000001</v>
      </c>
      <c r="S173" s="237">
        <v>0</v>
      </c>
      <c r="T173" s="23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9" t="s">
        <v>157</v>
      </c>
      <c r="AT173" s="239" t="s">
        <v>164</v>
      </c>
      <c r="AU173" s="239" t="s">
        <v>85</v>
      </c>
      <c r="AY173" s="14" t="s">
        <v>149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4" t="s">
        <v>83</v>
      </c>
      <c r="BK173" s="240">
        <f>ROUND(I173*H173,1)</f>
        <v>0</v>
      </c>
      <c r="BL173" s="14" t="s">
        <v>157</v>
      </c>
      <c r="BM173" s="239" t="s">
        <v>696</v>
      </c>
    </row>
    <row r="174" s="2" customFormat="1">
      <c r="A174" s="35"/>
      <c r="B174" s="36"/>
      <c r="C174" s="37"/>
      <c r="D174" s="241" t="s">
        <v>159</v>
      </c>
      <c r="E174" s="37"/>
      <c r="F174" s="242" t="s">
        <v>582</v>
      </c>
      <c r="G174" s="37"/>
      <c r="H174" s="37"/>
      <c r="I174" s="243"/>
      <c r="J174" s="37"/>
      <c r="K174" s="37"/>
      <c r="L174" s="41"/>
      <c r="M174" s="244"/>
      <c r="N174" s="245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159</v>
      </c>
      <c r="AU174" s="14" t="s">
        <v>85</v>
      </c>
    </row>
    <row r="175" s="2" customFormat="1" ht="16.5" customHeight="1">
      <c r="A175" s="35"/>
      <c r="B175" s="36"/>
      <c r="C175" s="246" t="s">
        <v>7</v>
      </c>
      <c r="D175" s="246" t="s">
        <v>164</v>
      </c>
      <c r="E175" s="247" t="s">
        <v>283</v>
      </c>
      <c r="F175" s="248" t="s">
        <v>284</v>
      </c>
      <c r="G175" s="249" t="s">
        <v>171</v>
      </c>
      <c r="H175" s="250">
        <v>67</v>
      </c>
      <c r="I175" s="251"/>
      <c r="J175" s="252">
        <f>ROUND(I175*H175,1)</f>
        <v>0</v>
      </c>
      <c r="K175" s="253"/>
      <c r="L175" s="41"/>
      <c r="M175" s="254" t="s">
        <v>1</v>
      </c>
      <c r="N175" s="255" t="s">
        <v>42</v>
      </c>
      <c r="O175" s="88"/>
      <c r="P175" s="237">
        <f>O175*H175</f>
        <v>0</v>
      </c>
      <c r="Q175" s="237">
        <v>8.0000000000000007E-05</v>
      </c>
      <c r="R175" s="237">
        <f>Q175*H175</f>
        <v>0.0053600000000000002</v>
      </c>
      <c r="S175" s="237">
        <v>0</v>
      </c>
      <c r="T175" s="23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9" t="s">
        <v>157</v>
      </c>
      <c r="AT175" s="239" t="s">
        <v>164</v>
      </c>
      <c r="AU175" s="239" t="s">
        <v>85</v>
      </c>
      <c r="AY175" s="14" t="s">
        <v>149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4" t="s">
        <v>83</v>
      </c>
      <c r="BK175" s="240">
        <f>ROUND(I175*H175,1)</f>
        <v>0</v>
      </c>
      <c r="BL175" s="14" t="s">
        <v>157</v>
      </c>
      <c r="BM175" s="239" t="s">
        <v>697</v>
      </c>
    </row>
    <row r="176" s="2" customFormat="1">
      <c r="A176" s="35"/>
      <c r="B176" s="36"/>
      <c r="C176" s="37"/>
      <c r="D176" s="241" t="s">
        <v>159</v>
      </c>
      <c r="E176" s="37"/>
      <c r="F176" s="242" t="s">
        <v>582</v>
      </c>
      <c r="G176" s="37"/>
      <c r="H176" s="37"/>
      <c r="I176" s="243"/>
      <c r="J176" s="37"/>
      <c r="K176" s="37"/>
      <c r="L176" s="41"/>
      <c r="M176" s="244"/>
      <c r="N176" s="245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159</v>
      </c>
      <c r="AU176" s="14" t="s">
        <v>85</v>
      </c>
    </row>
    <row r="177" s="2" customFormat="1" ht="16.5" customHeight="1">
      <c r="A177" s="35"/>
      <c r="B177" s="36"/>
      <c r="C177" s="246" t="s">
        <v>246</v>
      </c>
      <c r="D177" s="246" t="s">
        <v>164</v>
      </c>
      <c r="E177" s="247" t="s">
        <v>290</v>
      </c>
      <c r="F177" s="248" t="s">
        <v>291</v>
      </c>
      <c r="G177" s="249" t="s">
        <v>171</v>
      </c>
      <c r="H177" s="250">
        <v>2</v>
      </c>
      <c r="I177" s="251"/>
      <c r="J177" s="252">
        <f>ROUND(I177*H177,1)</f>
        <v>0</v>
      </c>
      <c r="K177" s="253"/>
      <c r="L177" s="41"/>
      <c r="M177" s="254" t="s">
        <v>1</v>
      </c>
      <c r="N177" s="255" t="s">
        <v>42</v>
      </c>
      <c r="O177" s="88"/>
      <c r="P177" s="237">
        <f>O177*H177</f>
        <v>0</v>
      </c>
      <c r="Q177" s="237">
        <v>0.00013999999999999999</v>
      </c>
      <c r="R177" s="237">
        <f>Q177*H177</f>
        <v>0.00027999999999999998</v>
      </c>
      <c r="S177" s="237">
        <v>0</v>
      </c>
      <c r="T177" s="23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9" t="s">
        <v>157</v>
      </c>
      <c r="AT177" s="239" t="s">
        <v>164</v>
      </c>
      <c r="AU177" s="239" t="s">
        <v>85</v>
      </c>
      <c r="AY177" s="14" t="s">
        <v>149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4" t="s">
        <v>83</v>
      </c>
      <c r="BK177" s="240">
        <f>ROUND(I177*H177,1)</f>
        <v>0</v>
      </c>
      <c r="BL177" s="14" t="s">
        <v>157</v>
      </c>
      <c r="BM177" s="239" t="s">
        <v>698</v>
      </c>
    </row>
    <row r="178" s="2" customFormat="1">
      <c r="A178" s="35"/>
      <c r="B178" s="36"/>
      <c r="C178" s="37"/>
      <c r="D178" s="241" t="s">
        <v>159</v>
      </c>
      <c r="E178" s="37"/>
      <c r="F178" s="242" t="s">
        <v>582</v>
      </c>
      <c r="G178" s="37"/>
      <c r="H178" s="37"/>
      <c r="I178" s="243"/>
      <c r="J178" s="37"/>
      <c r="K178" s="37"/>
      <c r="L178" s="41"/>
      <c r="M178" s="244"/>
      <c r="N178" s="245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159</v>
      </c>
      <c r="AU178" s="14" t="s">
        <v>85</v>
      </c>
    </row>
    <row r="179" s="2" customFormat="1" ht="21.75" customHeight="1">
      <c r="A179" s="35"/>
      <c r="B179" s="36"/>
      <c r="C179" s="246" t="s">
        <v>250</v>
      </c>
      <c r="D179" s="246" t="s">
        <v>164</v>
      </c>
      <c r="E179" s="247" t="s">
        <v>448</v>
      </c>
      <c r="F179" s="248" t="s">
        <v>449</v>
      </c>
      <c r="G179" s="249" t="s">
        <v>171</v>
      </c>
      <c r="H179" s="250">
        <v>27</v>
      </c>
      <c r="I179" s="251"/>
      <c r="J179" s="252">
        <f>ROUND(I179*H179,1)</f>
        <v>0</v>
      </c>
      <c r="K179" s="253"/>
      <c r="L179" s="41"/>
      <c r="M179" s="254" t="s">
        <v>1</v>
      </c>
      <c r="N179" s="255" t="s">
        <v>42</v>
      </c>
      <c r="O179" s="88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9" t="s">
        <v>157</v>
      </c>
      <c r="AT179" s="239" t="s">
        <v>164</v>
      </c>
      <c r="AU179" s="239" t="s">
        <v>85</v>
      </c>
      <c r="AY179" s="14" t="s">
        <v>149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4" t="s">
        <v>83</v>
      </c>
      <c r="BK179" s="240">
        <f>ROUND(I179*H179,1)</f>
        <v>0</v>
      </c>
      <c r="BL179" s="14" t="s">
        <v>157</v>
      </c>
      <c r="BM179" s="239" t="s">
        <v>699</v>
      </c>
    </row>
    <row r="180" s="2" customFormat="1">
      <c r="A180" s="35"/>
      <c r="B180" s="36"/>
      <c r="C180" s="37"/>
      <c r="D180" s="241" t="s">
        <v>159</v>
      </c>
      <c r="E180" s="37"/>
      <c r="F180" s="242" t="s">
        <v>582</v>
      </c>
      <c r="G180" s="37"/>
      <c r="H180" s="37"/>
      <c r="I180" s="243"/>
      <c r="J180" s="37"/>
      <c r="K180" s="37"/>
      <c r="L180" s="41"/>
      <c r="M180" s="244"/>
      <c r="N180" s="245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159</v>
      </c>
      <c r="AU180" s="14" t="s">
        <v>85</v>
      </c>
    </row>
    <row r="181" s="2" customFormat="1" ht="24.15" customHeight="1">
      <c r="A181" s="35"/>
      <c r="B181" s="36"/>
      <c r="C181" s="246" t="s">
        <v>254</v>
      </c>
      <c r="D181" s="246" t="s">
        <v>164</v>
      </c>
      <c r="E181" s="247" t="s">
        <v>443</v>
      </c>
      <c r="F181" s="248" t="s">
        <v>444</v>
      </c>
      <c r="G181" s="249" t="s">
        <v>171</v>
      </c>
      <c r="H181" s="250">
        <v>36</v>
      </c>
      <c r="I181" s="251"/>
      <c r="J181" s="252">
        <f>ROUND(I181*H181,1)</f>
        <v>0</v>
      </c>
      <c r="K181" s="253"/>
      <c r="L181" s="41"/>
      <c r="M181" s="254" t="s">
        <v>1</v>
      </c>
      <c r="N181" s="255" t="s">
        <v>42</v>
      </c>
      <c r="O181" s="88"/>
      <c r="P181" s="237">
        <f>O181*H181</f>
        <v>0</v>
      </c>
      <c r="Q181" s="237">
        <v>9.0000000000000006E-05</v>
      </c>
      <c r="R181" s="237">
        <f>Q181*H181</f>
        <v>0.0032400000000000003</v>
      </c>
      <c r="S181" s="237">
        <v>0.00044999999999999999</v>
      </c>
      <c r="T181" s="238">
        <f>S181*H181</f>
        <v>0.016199999999999999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9" t="s">
        <v>157</v>
      </c>
      <c r="AT181" s="239" t="s">
        <v>164</v>
      </c>
      <c r="AU181" s="239" t="s">
        <v>85</v>
      </c>
      <c r="AY181" s="14" t="s">
        <v>149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4" t="s">
        <v>83</v>
      </c>
      <c r="BK181" s="240">
        <f>ROUND(I181*H181,1)</f>
        <v>0</v>
      </c>
      <c r="BL181" s="14" t="s">
        <v>157</v>
      </c>
      <c r="BM181" s="239" t="s">
        <v>700</v>
      </c>
    </row>
    <row r="182" s="2" customFormat="1">
      <c r="A182" s="35"/>
      <c r="B182" s="36"/>
      <c r="C182" s="37"/>
      <c r="D182" s="241" t="s">
        <v>159</v>
      </c>
      <c r="E182" s="37"/>
      <c r="F182" s="242" t="s">
        <v>675</v>
      </c>
      <c r="G182" s="37"/>
      <c r="H182" s="37"/>
      <c r="I182" s="243"/>
      <c r="J182" s="37"/>
      <c r="K182" s="37"/>
      <c r="L182" s="41"/>
      <c r="M182" s="244"/>
      <c r="N182" s="245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159</v>
      </c>
      <c r="AU182" s="14" t="s">
        <v>85</v>
      </c>
    </row>
    <row r="183" s="2" customFormat="1" ht="24.15" customHeight="1">
      <c r="A183" s="35"/>
      <c r="B183" s="36"/>
      <c r="C183" s="246" t="s">
        <v>258</v>
      </c>
      <c r="D183" s="246" t="s">
        <v>164</v>
      </c>
      <c r="E183" s="247" t="s">
        <v>701</v>
      </c>
      <c r="F183" s="248" t="s">
        <v>702</v>
      </c>
      <c r="G183" s="249" t="s">
        <v>171</v>
      </c>
      <c r="H183" s="250">
        <v>4</v>
      </c>
      <c r="I183" s="251"/>
      <c r="J183" s="252">
        <f>ROUND(I183*H183,1)</f>
        <v>0</v>
      </c>
      <c r="K183" s="253"/>
      <c r="L183" s="41"/>
      <c r="M183" s="254" t="s">
        <v>1</v>
      </c>
      <c r="N183" s="255" t="s">
        <v>42</v>
      </c>
      <c r="O183" s="88"/>
      <c r="P183" s="237">
        <f>O183*H183</f>
        <v>0</v>
      </c>
      <c r="Q183" s="237">
        <v>0.00012999999999999999</v>
      </c>
      <c r="R183" s="237">
        <f>Q183*H183</f>
        <v>0.00051999999999999995</v>
      </c>
      <c r="S183" s="237">
        <v>0.0011000000000000001</v>
      </c>
      <c r="T183" s="238">
        <f>S183*H183</f>
        <v>0.0044000000000000003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9" t="s">
        <v>157</v>
      </c>
      <c r="AT183" s="239" t="s">
        <v>164</v>
      </c>
      <c r="AU183" s="239" t="s">
        <v>85</v>
      </c>
      <c r="AY183" s="14" t="s">
        <v>149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4" t="s">
        <v>83</v>
      </c>
      <c r="BK183" s="240">
        <f>ROUND(I183*H183,1)</f>
        <v>0</v>
      </c>
      <c r="BL183" s="14" t="s">
        <v>157</v>
      </c>
      <c r="BM183" s="239" t="s">
        <v>703</v>
      </c>
    </row>
    <row r="184" s="2" customFormat="1">
      <c r="A184" s="35"/>
      <c r="B184" s="36"/>
      <c r="C184" s="37"/>
      <c r="D184" s="241" t="s">
        <v>159</v>
      </c>
      <c r="E184" s="37"/>
      <c r="F184" s="242" t="s">
        <v>675</v>
      </c>
      <c r="G184" s="37"/>
      <c r="H184" s="37"/>
      <c r="I184" s="243"/>
      <c r="J184" s="37"/>
      <c r="K184" s="37"/>
      <c r="L184" s="41"/>
      <c r="M184" s="244"/>
      <c r="N184" s="245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159</v>
      </c>
      <c r="AU184" s="14" t="s">
        <v>85</v>
      </c>
    </row>
    <row r="185" s="2" customFormat="1" ht="24.15" customHeight="1">
      <c r="A185" s="35"/>
      <c r="B185" s="36"/>
      <c r="C185" s="246" t="s">
        <v>262</v>
      </c>
      <c r="D185" s="246" t="s">
        <v>164</v>
      </c>
      <c r="E185" s="247" t="s">
        <v>451</v>
      </c>
      <c r="F185" s="248" t="s">
        <v>452</v>
      </c>
      <c r="G185" s="249" t="s">
        <v>184</v>
      </c>
      <c r="H185" s="256"/>
      <c r="I185" s="251"/>
      <c r="J185" s="252">
        <f>ROUND(I185*H185,1)</f>
        <v>0</v>
      </c>
      <c r="K185" s="253"/>
      <c r="L185" s="41"/>
      <c r="M185" s="254" t="s">
        <v>1</v>
      </c>
      <c r="N185" s="255" t="s">
        <v>42</v>
      </c>
      <c r="O185" s="88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9" t="s">
        <v>157</v>
      </c>
      <c r="AT185" s="239" t="s">
        <v>164</v>
      </c>
      <c r="AU185" s="239" t="s">
        <v>85</v>
      </c>
      <c r="AY185" s="14" t="s">
        <v>149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4" t="s">
        <v>83</v>
      </c>
      <c r="BK185" s="240">
        <f>ROUND(I185*H185,1)</f>
        <v>0</v>
      </c>
      <c r="BL185" s="14" t="s">
        <v>157</v>
      </c>
      <c r="BM185" s="239" t="s">
        <v>704</v>
      </c>
    </row>
    <row r="186" s="12" customFormat="1" ht="22.8" customHeight="1">
      <c r="A186" s="12"/>
      <c r="B186" s="210"/>
      <c r="C186" s="211"/>
      <c r="D186" s="212" t="s">
        <v>76</v>
      </c>
      <c r="E186" s="224" t="s">
        <v>454</v>
      </c>
      <c r="F186" s="224" t="s">
        <v>455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SUM(P187:P251)</f>
        <v>0</v>
      </c>
      <c r="Q186" s="218"/>
      <c r="R186" s="219">
        <f>SUM(R187:R251)</f>
        <v>0</v>
      </c>
      <c r="S186" s="218"/>
      <c r="T186" s="220">
        <f>SUM(T187:T251)</f>
        <v>2.4483060000000001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85</v>
      </c>
      <c r="AT186" s="222" t="s">
        <v>76</v>
      </c>
      <c r="AU186" s="222" t="s">
        <v>83</v>
      </c>
      <c r="AY186" s="221" t="s">
        <v>149</v>
      </c>
      <c r="BK186" s="223">
        <f>SUM(BK187:BK251)</f>
        <v>0</v>
      </c>
    </row>
    <row r="187" s="2" customFormat="1" ht="44.25" customHeight="1">
      <c r="A187" s="35"/>
      <c r="B187" s="36"/>
      <c r="C187" s="226" t="s">
        <v>266</v>
      </c>
      <c r="D187" s="226" t="s">
        <v>152</v>
      </c>
      <c r="E187" s="227" t="s">
        <v>456</v>
      </c>
      <c r="F187" s="228" t="s">
        <v>705</v>
      </c>
      <c r="G187" s="229" t="s">
        <v>171</v>
      </c>
      <c r="H187" s="230">
        <v>1</v>
      </c>
      <c r="I187" s="231"/>
      <c r="J187" s="232">
        <f>ROUND(I187*H187,1)</f>
        <v>0</v>
      </c>
      <c r="K187" s="233"/>
      <c r="L187" s="234"/>
      <c r="M187" s="235" t="s">
        <v>1</v>
      </c>
      <c r="N187" s="236" t="s">
        <v>42</v>
      </c>
      <c r="O187" s="88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9" t="s">
        <v>156</v>
      </c>
      <c r="AT187" s="239" t="s">
        <v>152</v>
      </c>
      <c r="AU187" s="239" t="s">
        <v>85</v>
      </c>
      <c r="AY187" s="14" t="s">
        <v>149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4" t="s">
        <v>83</v>
      </c>
      <c r="BK187" s="240">
        <f>ROUND(I187*H187,1)</f>
        <v>0</v>
      </c>
      <c r="BL187" s="14" t="s">
        <v>157</v>
      </c>
      <c r="BM187" s="239" t="s">
        <v>706</v>
      </c>
    </row>
    <row r="188" s="2" customFormat="1">
      <c r="A188" s="35"/>
      <c r="B188" s="36"/>
      <c r="C188" s="37"/>
      <c r="D188" s="241" t="s">
        <v>159</v>
      </c>
      <c r="E188" s="37"/>
      <c r="F188" s="242" t="s">
        <v>582</v>
      </c>
      <c r="G188" s="37"/>
      <c r="H188" s="37"/>
      <c r="I188" s="243"/>
      <c r="J188" s="37"/>
      <c r="K188" s="37"/>
      <c r="L188" s="41"/>
      <c r="M188" s="244"/>
      <c r="N188" s="245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159</v>
      </c>
      <c r="AU188" s="14" t="s">
        <v>85</v>
      </c>
    </row>
    <row r="189" s="2" customFormat="1" ht="24.15" customHeight="1">
      <c r="A189" s="35"/>
      <c r="B189" s="36"/>
      <c r="C189" s="226" t="s">
        <v>270</v>
      </c>
      <c r="D189" s="226" t="s">
        <v>152</v>
      </c>
      <c r="E189" s="227" t="s">
        <v>459</v>
      </c>
      <c r="F189" s="228" t="s">
        <v>707</v>
      </c>
      <c r="G189" s="229" t="s">
        <v>171</v>
      </c>
      <c r="H189" s="230">
        <v>1</v>
      </c>
      <c r="I189" s="231"/>
      <c r="J189" s="232">
        <f>ROUND(I189*H189,1)</f>
        <v>0</v>
      </c>
      <c r="K189" s="233"/>
      <c r="L189" s="234"/>
      <c r="M189" s="235" t="s">
        <v>1</v>
      </c>
      <c r="N189" s="236" t="s">
        <v>42</v>
      </c>
      <c r="O189" s="88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9" t="s">
        <v>156</v>
      </c>
      <c r="AT189" s="239" t="s">
        <v>152</v>
      </c>
      <c r="AU189" s="239" t="s">
        <v>85</v>
      </c>
      <c r="AY189" s="14" t="s">
        <v>149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4" t="s">
        <v>83</v>
      </c>
      <c r="BK189" s="240">
        <f>ROUND(I189*H189,1)</f>
        <v>0</v>
      </c>
      <c r="BL189" s="14" t="s">
        <v>157</v>
      </c>
      <c r="BM189" s="239" t="s">
        <v>708</v>
      </c>
    </row>
    <row r="190" s="2" customFormat="1">
      <c r="A190" s="35"/>
      <c r="B190" s="36"/>
      <c r="C190" s="37"/>
      <c r="D190" s="241" t="s">
        <v>159</v>
      </c>
      <c r="E190" s="37"/>
      <c r="F190" s="242" t="s">
        <v>582</v>
      </c>
      <c r="G190" s="37"/>
      <c r="H190" s="37"/>
      <c r="I190" s="243"/>
      <c r="J190" s="37"/>
      <c r="K190" s="37"/>
      <c r="L190" s="41"/>
      <c r="M190" s="244"/>
      <c r="N190" s="245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159</v>
      </c>
      <c r="AU190" s="14" t="s">
        <v>85</v>
      </c>
    </row>
    <row r="191" s="2" customFormat="1" ht="24.15" customHeight="1">
      <c r="A191" s="35"/>
      <c r="B191" s="36"/>
      <c r="C191" s="226" t="s">
        <v>274</v>
      </c>
      <c r="D191" s="226" t="s">
        <v>152</v>
      </c>
      <c r="E191" s="227" t="s">
        <v>462</v>
      </c>
      <c r="F191" s="228" t="s">
        <v>709</v>
      </c>
      <c r="G191" s="229" t="s">
        <v>171</v>
      </c>
      <c r="H191" s="230">
        <v>3</v>
      </c>
      <c r="I191" s="231"/>
      <c r="J191" s="232">
        <f>ROUND(I191*H191,1)</f>
        <v>0</v>
      </c>
      <c r="K191" s="233"/>
      <c r="L191" s="234"/>
      <c r="M191" s="235" t="s">
        <v>1</v>
      </c>
      <c r="N191" s="236" t="s">
        <v>42</v>
      </c>
      <c r="O191" s="88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9" t="s">
        <v>156</v>
      </c>
      <c r="AT191" s="239" t="s">
        <v>152</v>
      </c>
      <c r="AU191" s="239" t="s">
        <v>85</v>
      </c>
      <c r="AY191" s="14" t="s">
        <v>149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4" t="s">
        <v>83</v>
      </c>
      <c r="BK191" s="240">
        <f>ROUND(I191*H191,1)</f>
        <v>0</v>
      </c>
      <c r="BL191" s="14" t="s">
        <v>157</v>
      </c>
      <c r="BM191" s="239" t="s">
        <v>710</v>
      </c>
    </row>
    <row r="192" s="2" customFormat="1">
      <c r="A192" s="35"/>
      <c r="B192" s="36"/>
      <c r="C192" s="37"/>
      <c r="D192" s="241" t="s">
        <v>159</v>
      </c>
      <c r="E192" s="37"/>
      <c r="F192" s="242" t="s">
        <v>582</v>
      </c>
      <c r="G192" s="37"/>
      <c r="H192" s="37"/>
      <c r="I192" s="243"/>
      <c r="J192" s="37"/>
      <c r="K192" s="37"/>
      <c r="L192" s="41"/>
      <c r="M192" s="244"/>
      <c r="N192" s="245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159</v>
      </c>
      <c r="AU192" s="14" t="s">
        <v>85</v>
      </c>
    </row>
    <row r="193" s="2" customFormat="1" ht="24.15" customHeight="1">
      <c r="A193" s="35"/>
      <c r="B193" s="36"/>
      <c r="C193" s="226" t="s">
        <v>278</v>
      </c>
      <c r="D193" s="226" t="s">
        <v>152</v>
      </c>
      <c r="E193" s="227" t="s">
        <v>465</v>
      </c>
      <c r="F193" s="228" t="s">
        <v>711</v>
      </c>
      <c r="G193" s="229" t="s">
        <v>171</v>
      </c>
      <c r="H193" s="230">
        <v>1</v>
      </c>
      <c r="I193" s="231"/>
      <c r="J193" s="232">
        <f>ROUND(I193*H193,1)</f>
        <v>0</v>
      </c>
      <c r="K193" s="233"/>
      <c r="L193" s="234"/>
      <c r="M193" s="235" t="s">
        <v>1</v>
      </c>
      <c r="N193" s="236" t="s">
        <v>42</v>
      </c>
      <c r="O193" s="88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9" t="s">
        <v>156</v>
      </c>
      <c r="AT193" s="239" t="s">
        <v>152</v>
      </c>
      <c r="AU193" s="239" t="s">
        <v>85</v>
      </c>
      <c r="AY193" s="14" t="s">
        <v>149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4" t="s">
        <v>83</v>
      </c>
      <c r="BK193" s="240">
        <f>ROUND(I193*H193,1)</f>
        <v>0</v>
      </c>
      <c r="BL193" s="14" t="s">
        <v>157</v>
      </c>
      <c r="BM193" s="239" t="s">
        <v>712</v>
      </c>
    </row>
    <row r="194" s="2" customFormat="1">
      <c r="A194" s="35"/>
      <c r="B194" s="36"/>
      <c r="C194" s="37"/>
      <c r="D194" s="241" t="s">
        <v>159</v>
      </c>
      <c r="E194" s="37"/>
      <c r="F194" s="242" t="s">
        <v>582</v>
      </c>
      <c r="G194" s="37"/>
      <c r="H194" s="37"/>
      <c r="I194" s="243"/>
      <c r="J194" s="37"/>
      <c r="K194" s="37"/>
      <c r="L194" s="41"/>
      <c r="M194" s="244"/>
      <c r="N194" s="245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159</v>
      </c>
      <c r="AU194" s="14" t="s">
        <v>85</v>
      </c>
    </row>
    <row r="195" s="2" customFormat="1" ht="24.15" customHeight="1">
      <c r="A195" s="35"/>
      <c r="B195" s="36"/>
      <c r="C195" s="226" t="s">
        <v>282</v>
      </c>
      <c r="D195" s="226" t="s">
        <v>152</v>
      </c>
      <c r="E195" s="227" t="s">
        <v>468</v>
      </c>
      <c r="F195" s="228" t="s">
        <v>713</v>
      </c>
      <c r="G195" s="229" t="s">
        <v>171</v>
      </c>
      <c r="H195" s="230">
        <v>1</v>
      </c>
      <c r="I195" s="231"/>
      <c r="J195" s="232">
        <f>ROUND(I195*H195,1)</f>
        <v>0</v>
      </c>
      <c r="K195" s="233"/>
      <c r="L195" s="234"/>
      <c r="M195" s="235" t="s">
        <v>1</v>
      </c>
      <c r="N195" s="236" t="s">
        <v>42</v>
      </c>
      <c r="O195" s="88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9" t="s">
        <v>156</v>
      </c>
      <c r="AT195" s="239" t="s">
        <v>152</v>
      </c>
      <c r="AU195" s="239" t="s">
        <v>85</v>
      </c>
      <c r="AY195" s="14" t="s">
        <v>149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4" t="s">
        <v>83</v>
      </c>
      <c r="BK195" s="240">
        <f>ROUND(I195*H195,1)</f>
        <v>0</v>
      </c>
      <c r="BL195" s="14" t="s">
        <v>157</v>
      </c>
      <c r="BM195" s="239" t="s">
        <v>714</v>
      </c>
    </row>
    <row r="196" s="2" customFormat="1">
      <c r="A196" s="35"/>
      <c r="B196" s="36"/>
      <c r="C196" s="37"/>
      <c r="D196" s="241" t="s">
        <v>159</v>
      </c>
      <c r="E196" s="37"/>
      <c r="F196" s="242" t="s">
        <v>582</v>
      </c>
      <c r="G196" s="37"/>
      <c r="H196" s="37"/>
      <c r="I196" s="243"/>
      <c r="J196" s="37"/>
      <c r="K196" s="37"/>
      <c r="L196" s="41"/>
      <c r="M196" s="244"/>
      <c r="N196" s="245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159</v>
      </c>
      <c r="AU196" s="14" t="s">
        <v>85</v>
      </c>
    </row>
    <row r="197" s="2" customFormat="1" ht="24.15" customHeight="1">
      <c r="A197" s="35"/>
      <c r="B197" s="36"/>
      <c r="C197" s="226" t="s">
        <v>156</v>
      </c>
      <c r="D197" s="226" t="s">
        <v>152</v>
      </c>
      <c r="E197" s="227" t="s">
        <v>471</v>
      </c>
      <c r="F197" s="228" t="s">
        <v>715</v>
      </c>
      <c r="G197" s="229" t="s">
        <v>171</v>
      </c>
      <c r="H197" s="230">
        <v>7</v>
      </c>
      <c r="I197" s="231"/>
      <c r="J197" s="232">
        <f>ROUND(I197*H197,1)</f>
        <v>0</v>
      </c>
      <c r="K197" s="233"/>
      <c r="L197" s="234"/>
      <c r="M197" s="235" t="s">
        <v>1</v>
      </c>
      <c r="N197" s="236" t="s">
        <v>42</v>
      </c>
      <c r="O197" s="88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9" t="s">
        <v>156</v>
      </c>
      <c r="AT197" s="239" t="s">
        <v>152</v>
      </c>
      <c r="AU197" s="239" t="s">
        <v>85</v>
      </c>
      <c r="AY197" s="14" t="s">
        <v>149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4" t="s">
        <v>83</v>
      </c>
      <c r="BK197" s="240">
        <f>ROUND(I197*H197,1)</f>
        <v>0</v>
      </c>
      <c r="BL197" s="14" t="s">
        <v>157</v>
      </c>
      <c r="BM197" s="239" t="s">
        <v>716</v>
      </c>
    </row>
    <row r="198" s="2" customFormat="1">
      <c r="A198" s="35"/>
      <c r="B198" s="36"/>
      <c r="C198" s="37"/>
      <c r="D198" s="241" t="s">
        <v>159</v>
      </c>
      <c r="E198" s="37"/>
      <c r="F198" s="242" t="s">
        <v>582</v>
      </c>
      <c r="G198" s="37"/>
      <c r="H198" s="37"/>
      <c r="I198" s="243"/>
      <c r="J198" s="37"/>
      <c r="K198" s="37"/>
      <c r="L198" s="41"/>
      <c r="M198" s="244"/>
      <c r="N198" s="245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159</v>
      </c>
      <c r="AU198" s="14" t="s">
        <v>85</v>
      </c>
    </row>
    <row r="199" s="2" customFormat="1" ht="24.15" customHeight="1">
      <c r="A199" s="35"/>
      <c r="B199" s="36"/>
      <c r="C199" s="226" t="s">
        <v>289</v>
      </c>
      <c r="D199" s="226" t="s">
        <v>152</v>
      </c>
      <c r="E199" s="227" t="s">
        <v>717</v>
      </c>
      <c r="F199" s="228" t="s">
        <v>718</v>
      </c>
      <c r="G199" s="229" t="s">
        <v>171</v>
      </c>
      <c r="H199" s="230">
        <v>1</v>
      </c>
      <c r="I199" s="231"/>
      <c r="J199" s="232">
        <f>ROUND(I199*H199,1)</f>
        <v>0</v>
      </c>
      <c r="K199" s="233"/>
      <c r="L199" s="234"/>
      <c r="M199" s="235" t="s">
        <v>1</v>
      </c>
      <c r="N199" s="236" t="s">
        <v>42</v>
      </c>
      <c r="O199" s="88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9" t="s">
        <v>156</v>
      </c>
      <c r="AT199" s="239" t="s">
        <v>152</v>
      </c>
      <c r="AU199" s="239" t="s">
        <v>85</v>
      </c>
      <c r="AY199" s="14" t="s">
        <v>149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4" t="s">
        <v>83</v>
      </c>
      <c r="BK199" s="240">
        <f>ROUND(I199*H199,1)</f>
        <v>0</v>
      </c>
      <c r="BL199" s="14" t="s">
        <v>157</v>
      </c>
      <c r="BM199" s="239" t="s">
        <v>719</v>
      </c>
    </row>
    <row r="200" s="2" customFormat="1">
      <c r="A200" s="35"/>
      <c r="B200" s="36"/>
      <c r="C200" s="37"/>
      <c r="D200" s="241" t="s">
        <v>159</v>
      </c>
      <c r="E200" s="37"/>
      <c r="F200" s="242" t="s">
        <v>582</v>
      </c>
      <c r="G200" s="37"/>
      <c r="H200" s="37"/>
      <c r="I200" s="243"/>
      <c r="J200" s="37"/>
      <c r="K200" s="37"/>
      <c r="L200" s="41"/>
      <c r="M200" s="244"/>
      <c r="N200" s="245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159</v>
      </c>
      <c r="AU200" s="14" t="s">
        <v>85</v>
      </c>
    </row>
    <row r="201" s="2" customFormat="1" ht="24.15" customHeight="1">
      <c r="A201" s="35"/>
      <c r="B201" s="36"/>
      <c r="C201" s="226" t="s">
        <v>293</v>
      </c>
      <c r="D201" s="226" t="s">
        <v>152</v>
      </c>
      <c r="E201" s="227" t="s">
        <v>720</v>
      </c>
      <c r="F201" s="228" t="s">
        <v>721</v>
      </c>
      <c r="G201" s="229" t="s">
        <v>171</v>
      </c>
      <c r="H201" s="230">
        <v>1</v>
      </c>
      <c r="I201" s="231"/>
      <c r="J201" s="232">
        <f>ROUND(I201*H201,1)</f>
        <v>0</v>
      </c>
      <c r="K201" s="233"/>
      <c r="L201" s="234"/>
      <c r="M201" s="235" t="s">
        <v>1</v>
      </c>
      <c r="N201" s="236" t="s">
        <v>42</v>
      </c>
      <c r="O201" s="88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9" t="s">
        <v>156</v>
      </c>
      <c r="AT201" s="239" t="s">
        <v>152</v>
      </c>
      <c r="AU201" s="239" t="s">
        <v>85</v>
      </c>
      <c r="AY201" s="14" t="s">
        <v>149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4" t="s">
        <v>83</v>
      </c>
      <c r="BK201" s="240">
        <f>ROUND(I201*H201,1)</f>
        <v>0</v>
      </c>
      <c r="BL201" s="14" t="s">
        <v>157</v>
      </c>
      <c r="BM201" s="239" t="s">
        <v>722</v>
      </c>
    </row>
    <row r="202" s="2" customFormat="1">
      <c r="A202" s="35"/>
      <c r="B202" s="36"/>
      <c r="C202" s="37"/>
      <c r="D202" s="241" t="s">
        <v>159</v>
      </c>
      <c r="E202" s="37"/>
      <c r="F202" s="242" t="s">
        <v>582</v>
      </c>
      <c r="G202" s="37"/>
      <c r="H202" s="37"/>
      <c r="I202" s="243"/>
      <c r="J202" s="37"/>
      <c r="K202" s="37"/>
      <c r="L202" s="41"/>
      <c r="M202" s="244"/>
      <c r="N202" s="245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159</v>
      </c>
      <c r="AU202" s="14" t="s">
        <v>85</v>
      </c>
    </row>
    <row r="203" s="2" customFormat="1" ht="24.15" customHeight="1">
      <c r="A203" s="35"/>
      <c r="B203" s="36"/>
      <c r="C203" s="226" t="s">
        <v>297</v>
      </c>
      <c r="D203" s="226" t="s">
        <v>152</v>
      </c>
      <c r="E203" s="227" t="s">
        <v>723</v>
      </c>
      <c r="F203" s="228" t="s">
        <v>724</v>
      </c>
      <c r="G203" s="229" t="s">
        <v>171</v>
      </c>
      <c r="H203" s="230">
        <v>1</v>
      </c>
      <c r="I203" s="231"/>
      <c r="J203" s="232">
        <f>ROUND(I203*H203,1)</f>
        <v>0</v>
      </c>
      <c r="K203" s="233"/>
      <c r="L203" s="234"/>
      <c r="M203" s="235" t="s">
        <v>1</v>
      </c>
      <c r="N203" s="236" t="s">
        <v>42</v>
      </c>
      <c r="O203" s="88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9" t="s">
        <v>156</v>
      </c>
      <c r="AT203" s="239" t="s">
        <v>152</v>
      </c>
      <c r="AU203" s="239" t="s">
        <v>85</v>
      </c>
      <c r="AY203" s="14" t="s">
        <v>149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4" t="s">
        <v>83</v>
      </c>
      <c r="BK203" s="240">
        <f>ROUND(I203*H203,1)</f>
        <v>0</v>
      </c>
      <c r="BL203" s="14" t="s">
        <v>157</v>
      </c>
      <c r="BM203" s="239" t="s">
        <v>725</v>
      </c>
    </row>
    <row r="204" s="2" customFormat="1">
      <c r="A204" s="35"/>
      <c r="B204" s="36"/>
      <c r="C204" s="37"/>
      <c r="D204" s="241" t="s">
        <v>159</v>
      </c>
      <c r="E204" s="37"/>
      <c r="F204" s="242" t="s">
        <v>582</v>
      </c>
      <c r="G204" s="37"/>
      <c r="H204" s="37"/>
      <c r="I204" s="243"/>
      <c r="J204" s="37"/>
      <c r="K204" s="37"/>
      <c r="L204" s="41"/>
      <c r="M204" s="244"/>
      <c r="N204" s="245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159</v>
      </c>
      <c r="AU204" s="14" t="s">
        <v>85</v>
      </c>
    </row>
    <row r="205" s="2" customFormat="1" ht="24.15" customHeight="1">
      <c r="A205" s="35"/>
      <c r="B205" s="36"/>
      <c r="C205" s="226" t="s">
        <v>303</v>
      </c>
      <c r="D205" s="226" t="s">
        <v>152</v>
      </c>
      <c r="E205" s="227" t="s">
        <v>726</v>
      </c>
      <c r="F205" s="228" t="s">
        <v>727</v>
      </c>
      <c r="G205" s="229" t="s">
        <v>171</v>
      </c>
      <c r="H205" s="230">
        <v>1</v>
      </c>
      <c r="I205" s="231"/>
      <c r="J205" s="232">
        <f>ROUND(I205*H205,1)</f>
        <v>0</v>
      </c>
      <c r="K205" s="233"/>
      <c r="L205" s="234"/>
      <c r="M205" s="235" t="s">
        <v>1</v>
      </c>
      <c r="N205" s="236" t="s">
        <v>42</v>
      </c>
      <c r="O205" s="88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9" t="s">
        <v>156</v>
      </c>
      <c r="AT205" s="239" t="s">
        <v>152</v>
      </c>
      <c r="AU205" s="239" t="s">
        <v>85</v>
      </c>
      <c r="AY205" s="14" t="s">
        <v>149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4" t="s">
        <v>83</v>
      </c>
      <c r="BK205" s="240">
        <f>ROUND(I205*H205,1)</f>
        <v>0</v>
      </c>
      <c r="BL205" s="14" t="s">
        <v>157</v>
      </c>
      <c r="BM205" s="239" t="s">
        <v>728</v>
      </c>
    </row>
    <row r="206" s="2" customFormat="1">
      <c r="A206" s="35"/>
      <c r="B206" s="36"/>
      <c r="C206" s="37"/>
      <c r="D206" s="241" t="s">
        <v>159</v>
      </c>
      <c r="E206" s="37"/>
      <c r="F206" s="242" t="s">
        <v>582</v>
      </c>
      <c r="G206" s="37"/>
      <c r="H206" s="37"/>
      <c r="I206" s="243"/>
      <c r="J206" s="37"/>
      <c r="K206" s="37"/>
      <c r="L206" s="41"/>
      <c r="M206" s="244"/>
      <c r="N206" s="245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159</v>
      </c>
      <c r="AU206" s="14" t="s">
        <v>85</v>
      </c>
    </row>
    <row r="207" s="2" customFormat="1" ht="37.8" customHeight="1">
      <c r="A207" s="35"/>
      <c r="B207" s="36"/>
      <c r="C207" s="226" t="s">
        <v>308</v>
      </c>
      <c r="D207" s="226" t="s">
        <v>152</v>
      </c>
      <c r="E207" s="227" t="s">
        <v>474</v>
      </c>
      <c r="F207" s="228" t="s">
        <v>729</v>
      </c>
      <c r="G207" s="229" t="s">
        <v>171</v>
      </c>
      <c r="H207" s="230">
        <v>2</v>
      </c>
      <c r="I207" s="231"/>
      <c r="J207" s="232">
        <f>ROUND(I207*H207,1)</f>
        <v>0</v>
      </c>
      <c r="K207" s="233"/>
      <c r="L207" s="234"/>
      <c r="M207" s="235" t="s">
        <v>1</v>
      </c>
      <c r="N207" s="236" t="s">
        <v>42</v>
      </c>
      <c r="O207" s="88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9" t="s">
        <v>156</v>
      </c>
      <c r="AT207" s="239" t="s">
        <v>152</v>
      </c>
      <c r="AU207" s="239" t="s">
        <v>85</v>
      </c>
      <c r="AY207" s="14" t="s">
        <v>149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4" t="s">
        <v>83</v>
      </c>
      <c r="BK207" s="240">
        <f>ROUND(I207*H207,1)</f>
        <v>0</v>
      </c>
      <c r="BL207" s="14" t="s">
        <v>157</v>
      </c>
      <c r="BM207" s="239" t="s">
        <v>730</v>
      </c>
    </row>
    <row r="208" s="2" customFormat="1">
      <c r="A208" s="35"/>
      <c r="B208" s="36"/>
      <c r="C208" s="37"/>
      <c r="D208" s="241" t="s">
        <v>159</v>
      </c>
      <c r="E208" s="37"/>
      <c r="F208" s="242" t="s">
        <v>582</v>
      </c>
      <c r="G208" s="37"/>
      <c r="H208" s="37"/>
      <c r="I208" s="243"/>
      <c r="J208" s="37"/>
      <c r="K208" s="37"/>
      <c r="L208" s="41"/>
      <c r="M208" s="244"/>
      <c r="N208" s="245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159</v>
      </c>
      <c r="AU208" s="14" t="s">
        <v>85</v>
      </c>
    </row>
    <row r="209" s="2" customFormat="1" ht="33" customHeight="1">
      <c r="A209" s="35"/>
      <c r="B209" s="36"/>
      <c r="C209" s="226" t="s">
        <v>312</v>
      </c>
      <c r="D209" s="226" t="s">
        <v>152</v>
      </c>
      <c r="E209" s="227" t="s">
        <v>477</v>
      </c>
      <c r="F209" s="228" t="s">
        <v>478</v>
      </c>
      <c r="G209" s="229" t="s">
        <v>171</v>
      </c>
      <c r="H209" s="230">
        <v>3</v>
      </c>
      <c r="I209" s="231"/>
      <c r="J209" s="232">
        <f>ROUND(I209*H209,1)</f>
        <v>0</v>
      </c>
      <c r="K209" s="233"/>
      <c r="L209" s="234"/>
      <c r="M209" s="235" t="s">
        <v>1</v>
      </c>
      <c r="N209" s="236" t="s">
        <v>42</v>
      </c>
      <c r="O209" s="88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9" t="s">
        <v>156</v>
      </c>
      <c r="AT209" s="239" t="s">
        <v>152</v>
      </c>
      <c r="AU209" s="239" t="s">
        <v>85</v>
      </c>
      <c r="AY209" s="14" t="s">
        <v>149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4" t="s">
        <v>83</v>
      </c>
      <c r="BK209" s="240">
        <f>ROUND(I209*H209,1)</f>
        <v>0</v>
      </c>
      <c r="BL209" s="14" t="s">
        <v>157</v>
      </c>
      <c r="BM209" s="239" t="s">
        <v>731</v>
      </c>
    </row>
    <row r="210" s="2" customFormat="1">
      <c r="A210" s="35"/>
      <c r="B210" s="36"/>
      <c r="C210" s="37"/>
      <c r="D210" s="241" t="s">
        <v>159</v>
      </c>
      <c r="E210" s="37"/>
      <c r="F210" s="242" t="s">
        <v>582</v>
      </c>
      <c r="G210" s="37"/>
      <c r="H210" s="37"/>
      <c r="I210" s="243"/>
      <c r="J210" s="37"/>
      <c r="K210" s="37"/>
      <c r="L210" s="41"/>
      <c r="M210" s="244"/>
      <c r="N210" s="245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159</v>
      </c>
      <c r="AU210" s="14" t="s">
        <v>85</v>
      </c>
    </row>
    <row r="211" s="2" customFormat="1" ht="33" customHeight="1">
      <c r="A211" s="35"/>
      <c r="B211" s="36"/>
      <c r="C211" s="226" t="s">
        <v>318</v>
      </c>
      <c r="D211" s="226" t="s">
        <v>152</v>
      </c>
      <c r="E211" s="227" t="s">
        <v>480</v>
      </c>
      <c r="F211" s="228" t="s">
        <v>481</v>
      </c>
      <c r="G211" s="229" t="s">
        <v>171</v>
      </c>
      <c r="H211" s="230">
        <v>2</v>
      </c>
      <c r="I211" s="231"/>
      <c r="J211" s="232">
        <f>ROUND(I211*H211,1)</f>
        <v>0</v>
      </c>
      <c r="K211" s="233"/>
      <c r="L211" s="234"/>
      <c r="M211" s="235" t="s">
        <v>1</v>
      </c>
      <c r="N211" s="236" t="s">
        <v>42</v>
      </c>
      <c r="O211" s="88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9" t="s">
        <v>156</v>
      </c>
      <c r="AT211" s="239" t="s">
        <v>152</v>
      </c>
      <c r="AU211" s="239" t="s">
        <v>85</v>
      </c>
      <c r="AY211" s="14" t="s">
        <v>149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4" t="s">
        <v>83</v>
      </c>
      <c r="BK211" s="240">
        <f>ROUND(I211*H211,1)</f>
        <v>0</v>
      </c>
      <c r="BL211" s="14" t="s">
        <v>157</v>
      </c>
      <c r="BM211" s="239" t="s">
        <v>732</v>
      </c>
    </row>
    <row r="212" s="2" customFormat="1">
      <c r="A212" s="35"/>
      <c r="B212" s="36"/>
      <c r="C212" s="37"/>
      <c r="D212" s="241" t="s">
        <v>159</v>
      </c>
      <c r="E212" s="37"/>
      <c r="F212" s="242" t="s">
        <v>582</v>
      </c>
      <c r="G212" s="37"/>
      <c r="H212" s="37"/>
      <c r="I212" s="243"/>
      <c r="J212" s="37"/>
      <c r="K212" s="37"/>
      <c r="L212" s="41"/>
      <c r="M212" s="244"/>
      <c r="N212" s="245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159</v>
      </c>
      <c r="AU212" s="14" t="s">
        <v>85</v>
      </c>
    </row>
    <row r="213" s="2" customFormat="1" ht="33" customHeight="1">
      <c r="A213" s="35"/>
      <c r="B213" s="36"/>
      <c r="C213" s="226" t="s">
        <v>322</v>
      </c>
      <c r="D213" s="226" t="s">
        <v>152</v>
      </c>
      <c r="E213" s="227" t="s">
        <v>483</v>
      </c>
      <c r="F213" s="228" t="s">
        <v>484</v>
      </c>
      <c r="G213" s="229" t="s">
        <v>171</v>
      </c>
      <c r="H213" s="230">
        <v>2</v>
      </c>
      <c r="I213" s="231"/>
      <c r="J213" s="232">
        <f>ROUND(I213*H213,1)</f>
        <v>0</v>
      </c>
      <c r="K213" s="233"/>
      <c r="L213" s="234"/>
      <c r="M213" s="235" t="s">
        <v>1</v>
      </c>
      <c r="N213" s="236" t="s">
        <v>42</v>
      </c>
      <c r="O213" s="88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9" t="s">
        <v>156</v>
      </c>
      <c r="AT213" s="239" t="s">
        <v>152</v>
      </c>
      <c r="AU213" s="239" t="s">
        <v>85</v>
      </c>
      <c r="AY213" s="14" t="s">
        <v>149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4" t="s">
        <v>83</v>
      </c>
      <c r="BK213" s="240">
        <f>ROUND(I213*H213,1)</f>
        <v>0</v>
      </c>
      <c r="BL213" s="14" t="s">
        <v>157</v>
      </c>
      <c r="BM213" s="239" t="s">
        <v>733</v>
      </c>
    </row>
    <row r="214" s="2" customFormat="1">
      <c r="A214" s="35"/>
      <c r="B214" s="36"/>
      <c r="C214" s="37"/>
      <c r="D214" s="241" t="s">
        <v>159</v>
      </c>
      <c r="E214" s="37"/>
      <c r="F214" s="242" t="s">
        <v>582</v>
      </c>
      <c r="G214" s="37"/>
      <c r="H214" s="37"/>
      <c r="I214" s="243"/>
      <c r="J214" s="37"/>
      <c r="K214" s="37"/>
      <c r="L214" s="41"/>
      <c r="M214" s="244"/>
      <c r="N214" s="245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159</v>
      </c>
      <c r="AU214" s="14" t="s">
        <v>85</v>
      </c>
    </row>
    <row r="215" s="2" customFormat="1" ht="24.15" customHeight="1">
      <c r="A215" s="35"/>
      <c r="B215" s="36"/>
      <c r="C215" s="226" t="s">
        <v>734</v>
      </c>
      <c r="D215" s="226" t="s">
        <v>152</v>
      </c>
      <c r="E215" s="227" t="s">
        <v>735</v>
      </c>
      <c r="F215" s="228" t="s">
        <v>736</v>
      </c>
      <c r="G215" s="229" t="s">
        <v>171</v>
      </c>
      <c r="H215" s="230">
        <v>1</v>
      </c>
      <c r="I215" s="231"/>
      <c r="J215" s="232">
        <f>ROUND(I215*H215,1)</f>
        <v>0</v>
      </c>
      <c r="K215" s="233"/>
      <c r="L215" s="234"/>
      <c r="M215" s="235" t="s">
        <v>1</v>
      </c>
      <c r="N215" s="236" t="s">
        <v>42</v>
      </c>
      <c r="O215" s="88"/>
      <c r="P215" s="237">
        <f>O215*H215</f>
        <v>0</v>
      </c>
      <c r="Q215" s="237">
        <v>0</v>
      </c>
      <c r="R215" s="237">
        <f>Q215*H215</f>
        <v>0</v>
      </c>
      <c r="S215" s="237">
        <v>0</v>
      </c>
      <c r="T215" s="23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9" t="s">
        <v>156</v>
      </c>
      <c r="AT215" s="239" t="s">
        <v>152</v>
      </c>
      <c r="AU215" s="239" t="s">
        <v>85</v>
      </c>
      <c r="AY215" s="14" t="s">
        <v>149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4" t="s">
        <v>83</v>
      </c>
      <c r="BK215" s="240">
        <f>ROUND(I215*H215,1)</f>
        <v>0</v>
      </c>
      <c r="BL215" s="14" t="s">
        <v>157</v>
      </c>
      <c r="BM215" s="239" t="s">
        <v>737</v>
      </c>
    </row>
    <row r="216" s="2" customFormat="1">
      <c r="A216" s="35"/>
      <c r="B216" s="36"/>
      <c r="C216" s="37"/>
      <c r="D216" s="241" t="s">
        <v>159</v>
      </c>
      <c r="E216" s="37"/>
      <c r="F216" s="242" t="s">
        <v>582</v>
      </c>
      <c r="G216" s="37"/>
      <c r="H216" s="37"/>
      <c r="I216" s="243"/>
      <c r="J216" s="37"/>
      <c r="K216" s="37"/>
      <c r="L216" s="41"/>
      <c r="M216" s="244"/>
      <c r="N216" s="245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159</v>
      </c>
      <c r="AU216" s="14" t="s">
        <v>85</v>
      </c>
    </row>
    <row r="217" s="2" customFormat="1" ht="16.5" customHeight="1">
      <c r="A217" s="35"/>
      <c r="B217" s="36"/>
      <c r="C217" s="246" t="s">
        <v>326</v>
      </c>
      <c r="D217" s="246" t="s">
        <v>164</v>
      </c>
      <c r="E217" s="247" t="s">
        <v>486</v>
      </c>
      <c r="F217" s="248" t="s">
        <v>487</v>
      </c>
      <c r="G217" s="249" t="s">
        <v>488</v>
      </c>
      <c r="H217" s="250">
        <v>102.87000000000001</v>
      </c>
      <c r="I217" s="251"/>
      <c r="J217" s="252">
        <f>ROUND(I217*H217,1)</f>
        <v>0</v>
      </c>
      <c r="K217" s="253"/>
      <c r="L217" s="41"/>
      <c r="M217" s="254" t="s">
        <v>1</v>
      </c>
      <c r="N217" s="255" t="s">
        <v>42</v>
      </c>
      <c r="O217" s="88"/>
      <c r="P217" s="237">
        <f>O217*H217</f>
        <v>0</v>
      </c>
      <c r="Q217" s="237">
        <v>0</v>
      </c>
      <c r="R217" s="237">
        <f>Q217*H217</f>
        <v>0</v>
      </c>
      <c r="S217" s="237">
        <v>0.023800000000000002</v>
      </c>
      <c r="T217" s="238">
        <f>S217*H217</f>
        <v>2.4483060000000001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9" t="s">
        <v>157</v>
      </c>
      <c r="AT217" s="239" t="s">
        <v>164</v>
      </c>
      <c r="AU217" s="239" t="s">
        <v>85</v>
      </c>
      <c r="AY217" s="14" t="s">
        <v>149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4" t="s">
        <v>83</v>
      </c>
      <c r="BK217" s="240">
        <f>ROUND(I217*H217,1)</f>
        <v>0</v>
      </c>
      <c r="BL217" s="14" t="s">
        <v>157</v>
      </c>
      <c r="BM217" s="239" t="s">
        <v>738</v>
      </c>
    </row>
    <row r="218" s="2" customFormat="1">
      <c r="A218" s="35"/>
      <c r="B218" s="36"/>
      <c r="C218" s="37"/>
      <c r="D218" s="241" t="s">
        <v>159</v>
      </c>
      <c r="E218" s="37"/>
      <c r="F218" s="242" t="s">
        <v>675</v>
      </c>
      <c r="G218" s="37"/>
      <c r="H218" s="37"/>
      <c r="I218" s="243"/>
      <c r="J218" s="37"/>
      <c r="K218" s="37"/>
      <c r="L218" s="41"/>
      <c r="M218" s="244"/>
      <c r="N218" s="245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159</v>
      </c>
      <c r="AU218" s="14" t="s">
        <v>85</v>
      </c>
    </row>
    <row r="219" s="2" customFormat="1" ht="16.5" customHeight="1">
      <c r="A219" s="35"/>
      <c r="B219" s="36"/>
      <c r="C219" s="246" t="s">
        <v>332</v>
      </c>
      <c r="D219" s="246" t="s">
        <v>164</v>
      </c>
      <c r="E219" s="247" t="s">
        <v>490</v>
      </c>
      <c r="F219" s="248" t="s">
        <v>491</v>
      </c>
      <c r="G219" s="249" t="s">
        <v>488</v>
      </c>
      <c r="H219" s="250">
        <v>102.87000000000001</v>
      </c>
      <c r="I219" s="251"/>
      <c r="J219" s="252">
        <f>ROUND(I219*H219,1)</f>
        <v>0</v>
      </c>
      <c r="K219" s="253"/>
      <c r="L219" s="41"/>
      <c r="M219" s="254" t="s">
        <v>1</v>
      </c>
      <c r="N219" s="255" t="s">
        <v>42</v>
      </c>
      <c r="O219" s="88"/>
      <c r="P219" s="237">
        <f>O219*H219</f>
        <v>0</v>
      </c>
      <c r="Q219" s="237">
        <v>0</v>
      </c>
      <c r="R219" s="237">
        <f>Q219*H219</f>
        <v>0</v>
      </c>
      <c r="S219" s="237">
        <v>0</v>
      </c>
      <c r="T219" s="23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9" t="s">
        <v>157</v>
      </c>
      <c r="AT219" s="239" t="s">
        <v>164</v>
      </c>
      <c r="AU219" s="239" t="s">
        <v>85</v>
      </c>
      <c r="AY219" s="14" t="s">
        <v>149</v>
      </c>
      <c r="BE219" s="240">
        <f>IF(N219="základní",J219,0)</f>
        <v>0</v>
      </c>
      <c r="BF219" s="240">
        <f>IF(N219="snížená",J219,0)</f>
        <v>0</v>
      </c>
      <c r="BG219" s="240">
        <f>IF(N219="zákl. přenesená",J219,0)</f>
        <v>0</v>
      </c>
      <c r="BH219" s="240">
        <f>IF(N219="sníž. přenesená",J219,0)</f>
        <v>0</v>
      </c>
      <c r="BI219" s="240">
        <f>IF(N219="nulová",J219,0)</f>
        <v>0</v>
      </c>
      <c r="BJ219" s="14" t="s">
        <v>83</v>
      </c>
      <c r="BK219" s="240">
        <f>ROUND(I219*H219,1)</f>
        <v>0</v>
      </c>
      <c r="BL219" s="14" t="s">
        <v>157</v>
      </c>
      <c r="BM219" s="239" t="s">
        <v>739</v>
      </c>
    </row>
    <row r="220" s="2" customFormat="1">
      <c r="A220" s="35"/>
      <c r="B220" s="36"/>
      <c r="C220" s="37"/>
      <c r="D220" s="241" t="s">
        <v>159</v>
      </c>
      <c r="E220" s="37"/>
      <c r="F220" s="242" t="s">
        <v>675</v>
      </c>
      <c r="G220" s="37"/>
      <c r="H220" s="37"/>
      <c r="I220" s="243"/>
      <c r="J220" s="37"/>
      <c r="K220" s="37"/>
      <c r="L220" s="41"/>
      <c r="M220" s="244"/>
      <c r="N220" s="245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159</v>
      </c>
      <c r="AU220" s="14" t="s">
        <v>85</v>
      </c>
    </row>
    <row r="221" s="2" customFormat="1" ht="24.15" customHeight="1">
      <c r="A221" s="35"/>
      <c r="B221" s="36"/>
      <c r="C221" s="246" t="s">
        <v>338</v>
      </c>
      <c r="D221" s="246" t="s">
        <v>164</v>
      </c>
      <c r="E221" s="247" t="s">
        <v>493</v>
      </c>
      <c r="F221" s="248" t="s">
        <v>494</v>
      </c>
      <c r="G221" s="249" t="s">
        <v>171</v>
      </c>
      <c r="H221" s="250">
        <v>27</v>
      </c>
      <c r="I221" s="251"/>
      <c r="J221" s="252">
        <f>ROUND(I221*H221,1)</f>
        <v>0</v>
      </c>
      <c r="K221" s="253"/>
      <c r="L221" s="41"/>
      <c r="M221" s="254" t="s">
        <v>1</v>
      </c>
      <c r="N221" s="255" t="s">
        <v>42</v>
      </c>
      <c r="O221" s="88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9" t="s">
        <v>157</v>
      </c>
      <c r="AT221" s="239" t="s">
        <v>164</v>
      </c>
      <c r="AU221" s="239" t="s">
        <v>85</v>
      </c>
      <c r="AY221" s="14" t="s">
        <v>149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4" t="s">
        <v>83</v>
      </c>
      <c r="BK221" s="240">
        <f>ROUND(I221*H221,1)</f>
        <v>0</v>
      </c>
      <c r="BL221" s="14" t="s">
        <v>157</v>
      </c>
      <c r="BM221" s="239" t="s">
        <v>740</v>
      </c>
    </row>
    <row r="222" s="2" customFormat="1">
      <c r="A222" s="35"/>
      <c r="B222" s="36"/>
      <c r="C222" s="37"/>
      <c r="D222" s="241" t="s">
        <v>159</v>
      </c>
      <c r="E222" s="37"/>
      <c r="F222" s="242" t="s">
        <v>582</v>
      </c>
      <c r="G222" s="37"/>
      <c r="H222" s="37"/>
      <c r="I222" s="243"/>
      <c r="J222" s="37"/>
      <c r="K222" s="37"/>
      <c r="L222" s="41"/>
      <c r="M222" s="244"/>
      <c r="N222" s="245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159</v>
      </c>
      <c r="AU222" s="14" t="s">
        <v>85</v>
      </c>
    </row>
    <row r="223" s="2" customFormat="1" ht="16.5" customHeight="1">
      <c r="A223" s="35"/>
      <c r="B223" s="36"/>
      <c r="C223" s="246" t="s">
        <v>343</v>
      </c>
      <c r="D223" s="246" t="s">
        <v>164</v>
      </c>
      <c r="E223" s="247" t="s">
        <v>499</v>
      </c>
      <c r="F223" s="248" t="s">
        <v>500</v>
      </c>
      <c r="G223" s="249" t="s">
        <v>171</v>
      </c>
      <c r="H223" s="250">
        <v>7</v>
      </c>
      <c r="I223" s="251"/>
      <c r="J223" s="252">
        <f>ROUND(I223*H223,1)</f>
        <v>0</v>
      </c>
      <c r="K223" s="253"/>
      <c r="L223" s="41"/>
      <c r="M223" s="254" t="s">
        <v>1</v>
      </c>
      <c r="N223" s="255" t="s">
        <v>42</v>
      </c>
      <c r="O223" s="88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9" t="s">
        <v>157</v>
      </c>
      <c r="AT223" s="239" t="s">
        <v>164</v>
      </c>
      <c r="AU223" s="239" t="s">
        <v>85</v>
      </c>
      <c r="AY223" s="14" t="s">
        <v>149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4" t="s">
        <v>83</v>
      </c>
      <c r="BK223" s="240">
        <f>ROUND(I223*H223,1)</f>
        <v>0</v>
      </c>
      <c r="BL223" s="14" t="s">
        <v>157</v>
      </c>
      <c r="BM223" s="239" t="s">
        <v>741</v>
      </c>
    </row>
    <row r="224" s="2" customFormat="1">
      <c r="A224" s="35"/>
      <c r="B224" s="36"/>
      <c r="C224" s="37"/>
      <c r="D224" s="241" t="s">
        <v>159</v>
      </c>
      <c r="E224" s="37"/>
      <c r="F224" s="242" t="s">
        <v>582</v>
      </c>
      <c r="G224" s="37"/>
      <c r="H224" s="37"/>
      <c r="I224" s="243"/>
      <c r="J224" s="37"/>
      <c r="K224" s="37"/>
      <c r="L224" s="41"/>
      <c r="M224" s="244"/>
      <c r="N224" s="245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159</v>
      </c>
      <c r="AU224" s="14" t="s">
        <v>85</v>
      </c>
    </row>
    <row r="225" s="2" customFormat="1" ht="16.5" customHeight="1">
      <c r="A225" s="35"/>
      <c r="B225" s="36"/>
      <c r="C225" s="246" t="s">
        <v>347</v>
      </c>
      <c r="D225" s="246" t="s">
        <v>164</v>
      </c>
      <c r="E225" s="247" t="s">
        <v>502</v>
      </c>
      <c r="F225" s="248" t="s">
        <v>503</v>
      </c>
      <c r="G225" s="249" t="s">
        <v>171</v>
      </c>
      <c r="H225" s="250">
        <v>6</v>
      </c>
      <c r="I225" s="251"/>
      <c r="J225" s="252">
        <f>ROUND(I225*H225,1)</f>
        <v>0</v>
      </c>
      <c r="K225" s="253"/>
      <c r="L225" s="41"/>
      <c r="M225" s="254" t="s">
        <v>1</v>
      </c>
      <c r="N225" s="255" t="s">
        <v>42</v>
      </c>
      <c r="O225" s="88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9" t="s">
        <v>157</v>
      </c>
      <c r="AT225" s="239" t="s">
        <v>164</v>
      </c>
      <c r="AU225" s="239" t="s">
        <v>85</v>
      </c>
      <c r="AY225" s="14" t="s">
        <v>149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4" t="s">
        <v>83</v>
      </c>
      <c r="BK225" s="240">
        <f>ROUND(I225*H225,1)</f>
        <v>0</v>
      </c>
      <c r="BL225" s="14" t="s">
        <v>157</v>
      </c>
      <c r="BM225" s="239" t="s">
        <v>742</v>
      </c>
    </row>
    <row r="226" s="2" customFormat="1">
      <c r="A226" s="35"/>
      <c r="B226" s="36"/>
      <c r="C226" s="37"/>
      <c r="D226" s="241" t="s">
        <v>159</v>
      </c>
      <c r="E226" s="37"/>
      <c r="F226" s="242" t="s">
        <v>582</v>
      </c>
      <c r="G226" s="37"/>
      <c r="H226" s="37"/>
      <c r="I226" s="243"/>
      <c r="J226" s="37"/>
      <c r="K226" s="37"/>
      <c r="L226" s="41"/>
      <c r="M226" s="244"/>
      <c r="N226" s="245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159</v>
      </c>
      <c r="AU226" s="14" t="s">
        <v>85</v>
      </c>
    </row>
    <row r="227" s="2" customFormat="1" ht="16.5" customHeight="1">
      <c r="A227" s="35"/>
      <c r="B227" s="36"/>
      <c r="C227" s="246" t="s">
        <v>352</v>
      </c>
      <c r="D227" s="246" t="s">
        <v>164</v>
      </c>
      <c r="E227" s="247" t="s">
        <v>505</v>
      </c>
      <c r="F227" s="248" t="s">
        <v>506</v>
      </c>
      <c r="G227" s="249" t="s">
        <v>171</v>
      </c>
      <c r="H227" s="250">
        <v>11</v>
      </c>
      <c r="I227" s="251"/>
      <c r="J227" s="252">
        <f>ROUND(I227*H227,1)</f>
        <v>0</v>
      </c>
      <c r="K227" s="253"/>
      <c r="L227" s="41"/>
      <c r="M227" s="254" t="s">
        <v>1</v>
      </c>
      <c r="N227" s="255" t="s">
        <v>42</v>
      </c>
      <c r="O227" s="88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9" t="s">
        <v>157</v>
      </c>
      <c r="AT227" s="239" t="s">
        <v>164</v>
      </c>
      <c r="AU227" s="239" t="s">
        <v>85</v>
      </c>
      <c r="AY227" s="14" t="s">
        <v>149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4" t="s">
        <v>83</v>
      </c>
      <c r="BK227" s="240">
        <f>ROUND(I227*H227,1)</f>
        <v>0</v>
      </c>
      <c r="BL227" s="14" t="s">
        <v>157</v>
      </c>
      <c r="BM227" s="239" t="s">
        <v>743</v>
      </c>
    </row>
    <row r="228" s="2" customFormat="1">
      <c r="A228" s="35"/>
      <c r="B228" s="36"/>
      <c r="C228" s="37"/>
      <c r="D228" s="241" t="s">
        <v>159</v>
      </c>
      <c r="E228" s="37"/>
      <c r="F228" s="242" t="s">
        <v>582</v>
      </c>
      <c r="G228" s="37"/>
      <c r="H228" s="37"/>
      <c r="I228" s="243"/>
      <c r="J228" s="37"/>
      <c r="K228" s="37"/>
      <c r="L228" s="41"/>
      <c r="M228" s="244"/>
      <c r="N228" s="245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159</v>
      </c>
      <c r="AU228" s="14" t="s">
        <v>85</v>
      </c>
    </row>
    <row r="229" s="2" customFormat="1" ht="24.15" customHeight="1">
      <c r="A229" s="35"/>
      <c r="B229" s="36"/>
      <c r="C229" s="246" t="s">
        <v>356</v>
      </c>
      <c r="D229" s="246" t="s">
        <v>164</v>
      </c>
      <c r="E229" s="247" t="s">
        <v>744</v>
      </c>
      <c r="F229" s="248" t="s">
        <v>745</v>
      </c>
      <c r="G229" s="249" t="s">
        <v>171</v>
      </c>
      <c r="H229" s="250">
        <v>1</v>
      </c>
      <c r="I229" s="251"/>
      <c r="J229" s="252">
        <f>ROUND(I229*H229,1)</f>
        <v>0</v>
      </c>
      <c r="K229" s="253"/>
      <c r="L229" s="41"/>
      <c r="M229" s="254" t="s">
        <v>1</v>
      </c>
      <c r="N229" s="255" t="s">
        <v>42</v>
      </c>
      <c r="O229" s="88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9" t="s">
        <v>157</v>
      </c>
      <c r="AT229" s="239" t="s">
        <v>164</v>
      </c>
      <c r="AU229" s="239" t="s">
        <v>85</v>
      </c>
      <c r="AY229" s="14" t="s">
        <v>149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4" t="s">
        <v>83</v>
      </c>
      <c r="BK229" s="240">
        <f>ROUND(I229*H229,1)</f>
        <v>0</v>
      </c>
      <c r="BL229" s="14" t="s">
        <v>157</v>
      </c>
      <c r="BM229" s="239" t="s">
        <v>746</v>
      </c>
    </row>
    <row r="230" s="2" customFormat="1">
      <c r="A230" s="35"/>
      <c r="B230" s="36"/>
      <c r="C230" s="37"/>
      <c r="D230" s="241" t="s">
        <v>159</v>
      </c>
      <c r="E230" s="37"/>
      <c r="F230" s="242" t="s">
        <v>582</v>
      </c>
      <c r="G230" s="37"/>
      <c r="H230" s="37"/>
      <c r="I230" s="243"/>
      <c r="J230" s="37"/>
      <c r="K230" s="37"/>
      <c r="L230" s="41"/>
      <c r="M230" s="244"/>
      <c r="N230" s="245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159</v>
      </c>
      <c r="AU230" s="14" t="s">
        <v>85</v>
      </c>
    </row>
    <row r="231" s="2" customFormat="1" ht="24.15" customHeight="1">
      <c r="A231" s="35"/>
      <c r="B231" s="36"/>
      <c r="C231" s="246" t="s">
        <v>530</v>
      </c>
      <c r="D231" s="246" t="s">
        <v>164</v>
      </c>
      <c r="E231" s="247" t="s">
        <v>508</v>
      </c>
      <c r="F231" s="248" t="s">
        <v>509</v>
      </c>
      <c r="G231" s="249" t="s">
        <v>171</v>
      </c>
      <c r="H231" s="250">
        <v>1</v>
      </c>
      <c r="I231" s="251"/>
      <c r="J231" s="252">
        <f>ROUND(I231*H231,1)</f>
        <v>0</v>
      </c>
      <c r="K231" s="253"/>
      <c r="L231" s="41"/>
      <c r="M231" s="254" t="s">
        <v>1</v>
      </c>
      <c r="N231" s="255" t="s">
        <v>42</v>
      </c>
      <c r="O231" s="88"/>
      <c r="P231" s="237">
        <f>O231*H231</f>
        <v>0</v>
      </c>
      <c r="Q231" s="237">
        <v>0</v>
      </c>
      <c r="R231" s="237">
        <f>Q231*H231</f>
        <v>0</v>
      </c>
      <c r="S231" s="237">
        <v>0</v>
      </c>
      <c r="T231" s="23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9" t="s">
        <v>157</v>
      </c>
      <c r="AT231" s="239" t="s">
        <v>164</v>
      </c>
      <c r="AU231" s="239" t="s">
        <v>85</v>
      </c>
      <c r="AY231" s="14" t="s">
        <v>149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4" t="s">
        <v>83</v>
      </c>
      <c r="BK231" s="240">
        <f>ROUND(I231*H231,1)</f>
        <v>0</v>
      </c>
      <c r="BL231" s="14" t="s">
        <v>157</v>
      </c>
      <c r="BM231" s="239" t="s">
        <v>747</v>
      </c>
    </row>
    <row r="232" s="2" customFormat="1">
      <c r="A232" s="35"/>
      <c r="B232" s="36"/>
      <c r="C232" s="37"/>
      <c r="D232" s="241" t="s">
        <v>159</v>
      </c>
      <c r="E232" s="37"/>
      <c r="F232" s="242" t="s">
        <v>582</v>
      </c>
      <c r="G232" s="37"/>
      <c r="H232" s="37"/>
      <c r="I232" s="243"/>
      <c r="J232" s="37"/>
      <c r="K232" s="37"/>
      <c r="L232" s="41"/>
      <c r="M232" s="244"/>
      <c r="N232" s="245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159</v>
      </c>
      <c r="AU232" s="14" t="s">
        <v>85</v>
      </c>
    </row>
    <row r="233" s="2" customFormat="1" ht="24.15" customHeight="1">
      <c r="A233" s="35"/>
      <c r="B233" s="36"/>
      <c r="C233" s="246" t="s">
        <v>532</v>
      </c>
      <c r="D233" s="246" t="s">
        <v>164</v>
      </c>
      <c r="E233" s="247" t="s">
        <v>511</v>
      </c>
      <c r="F233" s="248" t="s">
        <v>512</v>
      </c>
      <c r="G233" s="249" t="s">
        <v>171</v>
      </c>
      <c r="H233" s="250">
        <v>5</v>
      </c>
      <c r="I233" s="251"/>
      <c r="J233" s="252">
        <f>ROUND(I233*H233,1)</f>
        <v>0</v>
      </c>
      <c r="K233" s="253"/>
      <c r="L233" s="41"/>
      <c r="M233" s="254" t="s">
        <v>1</v>
      </c>
      <c r="N233" s="255" t="s">
        <v>42</v>
      </c>
      <c r="O233" s="88"/>
      <c r="P233" s="237">
        <f>O233*H233</f>
        <v>0</v>
      </c>
      <c r="Q233" s="237">
        <v>0</v>
      </c>
      <c r="R233" s="237">
        <f>Q233*H233</f>
        <v>0</v>
      </c>
      <c r="S233" s="237">
        <v>0</v>
      </c>
      <c r="T233" s="23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9" t="s">
        <v>157</v>
      </c>
      <c r="AT233" s="239" t="s">
        <v>164</v>
      </c>
      <c r="AU233" s="239" t="s">
        <v>85</v>
      </c>
      <c r="AY233" s="14" t="s">
        <v>149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4" t="s">
        <v>83</v>
      </c>
      <c r="BK233" s="240">
        <f>ROUND(I233*H233,1)</f>
        <v>0</v>
      </c>
      <c r="BL233" s="14" t="s">
        <v>157</v>
      </c>
      <c r="BM233" s="239" t="s">
        <v>748</v>
      </c>
    </row>
    <row r="234" s="2" customFormat="1">
      <c r="A234" s="35"/>
      <c r="B234" s="36"/>
      <c r="C234" s="37"/>
      <c r="D234" s="241" t="s">
        <v>159</v>
      </c>
      <c r="E234" s="37"/>
      <c r="F234" s="242" t="s">
        <v>582</v>
      </c>
      <c r="G234" s="37"/>
      <c r="H234" s="37"/>
      <c r="I234" s="243"/>
      <c r="J234" s="37"/>
      <c r="K234" s="37"/>
      <c r="L234" s="41"/>
      <c r="M234" s="244"/>
      <c r="N234" s="245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159</v>
      </c>
      <c r="AU234" s="14" t="s">
        <v>85</v>
      </c>
    </row>
    <row r="235" s="2" customFormat="1" ht="24.15" customHeight="1">
      <c r="A235" s="35"/>
      <c r="B235" s="36"/>
      <c r="C235" s="246" t="s">
        <v>536</v>
      </c>
      <c r="D235" s="246" t="s">
        <v>164</v>
      </c>
      <c r="E235" s="247" t="s">
        <v>514</v>
      </c>
      <c r="F235" s="248" t="s">
        <v>515</v>
      </c>
      <c r="G235" s="249" t="s">
        <v>171</v>
      </c>
      <c r="H235" s="250">
        <v>1</v>
      </c>
      <c r="I235" s="251"/>
      <c r="J235" s="252">
        <f>ROUND(I235*H235,1)</f>
        <v>0</v>
      </c>
      <c r="K235" s="253"/>
      <c r="L235" s="41"/>
      <c r="M235" s="254" t="s">
        <v>1</v>
      </c>
      <c r="N235" s="255" t="s">
        <v>42</v>
      </c>
      <c r="O235" s="88"/>
      <c r="P235" s="237">
        <f>O235*H235</f>
        <v>0</v>
      </c>
      <c r="Q235" s="237">
        <v>0</v>
      </c>
      <c r="R235" s="237">
        <f>Q235*H235</f>
        <v>0</v>
      </c>
      <c r="S235" s="237">
        <v>0</v>
      </c>
      <c r="T235" s="23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9" t="s">
        <v>157</v>
      </c>
      <c r="AT235" s="239" t="s">
        <v>164</v>
      </c>
      <c r="AU235" s="239" t="s">
        <v>85</v>
      </c>
      <c r="AY235" s="14" t="s">
        <v>149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4" t="s">
        <v>83</v>
      </c>
      <c r="BK235" s="240">
        <f>ROUND(I235*H235,1)</f>
        <v>0</v>
      </c>
      <c r="BL235" s="14" t="s">
        <v>157</v>
      </c>
      <c r="BM235" s="239" t="s">
        <v>749</v>
      </c>
    </row>
    <row r="236" s="2" customFormat="1">
      <c r="A236" s="35"/>
      <c r="B236" s="36"/>
      <c r="C236" s="37"/>
      <c r="D236" s="241" t="s">
        <v>159</v>
      </c>
      <c r="E236" s="37"/>
      <c r="F236" s="242" t="s">
        <v>582</v>
      </c>
      <c r="G236" s="37"/>
      <c r="H236" s="37"/>
      <c r="I236" s="243"/>
      <c r="J236" s="37"/>
      <c r="K236" s="37"/>
      <c r="L236" s="41"/>
      <c r="M236" s="244"/>
      <c r="N236" s="245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159</v>
      </c>
      <c r="AU236" s="14" t="s">
        <v>85</v>
      </c>
    </row>
    <row r="237" s="2" customFormat="1" ht="24.15" customHeight="1">
      <c r="A237" s="35"/>
      <c r="B237" s="36"/>
      <c r="C237" s="246" t="s">
        <v>540</v>
      </c>
      <c r="D237" s="246" t="s">
        <v>164</v>
      </c>
      <c r="E237" s="247" t="s">
        <v>750</v>
      </c>
      <c r="F237" s="248" t="s">
        <v>751</v>
      </c>
      <c r="G237" s="249" t="s">
        <v>171</v>
      </c>
      <c r="H237" s="250">
        <v>9</v>
      </c>
      <c r="I237" s="251"/>
      <c r="J237" s="252">
        <f>ROUND(I237*H237,1)</f>
        <v>0</v>
      </c>
      <c r="K237" s="253"/>
      <c r="L237" s="41"/>
      <c r="M237" s="254" t="s">
        <v>1</v>
      </c>
      <c r="N237" s="255" t="s">
        <v>42</v>
      </c>
      <c r="O237" s="88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9" t="s">
        <v>157</v>
      </c>
      <c r="AT237" s="239" t="s">
        <v>164</v>
      </c>
      <c r="AU237" s="239" t="s">
        <v>85</v>
      </c>
      <c r="AY237" s="14" t="s">
        <v>149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4" t="s">
        <v>83</v>
      </c>
      <c r="BK237" s="240">
        <f>ROUND(I237*H237,1)</f>
        <v>0</v>
      </c>
      <c r="BL237" s="14" t="s">
        <v>157</v>
      </c>
      <c r="BM237" s="239" t="s">
        <v>752</v>
      </c>
    </row>
    <row r="238" s="2" customFormat="1">
      <c r="A238" s="35"/>
      <c r="B238" s="36"/>
      <c r="C238" s="37"/>
      <c r="D238" s="241" t="s">
        <v>159</v>
      </c>
      <c r="E238" s="37"/>
      <c r="F238" s="242" t="s">
        <v>582</v>
      </c>
      <c r="G238" s="37"/>
      <c r="H238" s="37"/>
      <c r="I238" s="243"/>
      <c r="J238" s="37"/>
      <c r="K238" s="37"/>
      <c r="L238" s="41"/>
      <c r="M238" s="244"/>
      <c r="N238" s="245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159</v>
      </c>
      <c r="AU238" s="14" t="s">
        <v>85</v>
      </c>
    </row>
    <row r="239" s="2" customFormat="1" ht="24.15" customHeight="1">
      <c r="A239" s="35"/>
      <c r="B239" s="36"/>
      <c r="C239" s="246" t="s">
        <v>544</v>
      </c>
      <c r="D239" s="246" t="s">
        <v>164</v>
      </c>
      <c r="E239" s="247" t="s">
        <v>753</v>
      </c>
      <c r="F239" s="248" t="s">
        <v>754</v>
      </c>
      <c r="G239" s="249" t="s">
        <v>171</v>
      </c>
      <c r="H239" s="250">
        <v>2</v>
      </c>
      <c r="I239" s="251"/>
      <c r="J239" s="252">
        <f>ROUND(I239*H239,1)</f>
        <v>0</v>
      </c>
      <c r="K239" s="253"/>
      <c r="L239" s="41"/>
      <c r="M239" s="254" t="s">
        <v>1</v>
      </c>
      <c r="N239" s="255" t="s">
        <v>42</v>
      </c>
      <c r="O239" s="88"/>
      <c r="P239" s="237">
        <f>O239*H239</f>
        <v>0</v>
      </c>
      <c r="Q239" s="237">
        <v>0</v>
      </c>
      <c r="R239" s="237">
        <f>Q239*H239</f>
        <v>0</v>
      </c>
      <c r="S239" s="237">
        <v>0</v>
      </c>
      <c r="T239" s="23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9" t="s">
        <v>157</v>
      </c>
      <c r="AT239" s="239" t="s">
        <v>164</v>
      </c>
      <c r="AU239" s="239" t="s">
        <v>85</v>
      </c>
      <c r="AY239" s="14" t="s">
        <v>149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4" t="s">
        <v>83</v>
      </c>
      <c r="BK239" s="240">
        <f>ROUND(I239*H239,1)</f>
        <v>0</v>
      </c>
      <c r="BL239" s="14" t="s">
        <v>157</v>
      </c>
      <c r="BM239" s="239" t="s">
        <v>755</v>
      </c>
    </row>
    <row r="240" s="2" customFormat="1">
      <c r="A240" s="35"/>
      <c r="B240" s="36"/>
      <c r="C240" s="37"/>
      <c r="D240" s="241" t="s">
        <v>159</v>
      </c>
      <c r="E240" s="37"/>
      <c r="F240" s="242" t="s">
        <v>582</v>
      </c>
      <c r="G240" s="37"/>
      <c r="H240" s="37"/>
      <c r="I240" s="243"/>
      <c r="J240" s="37"/>
      <c r="K240" s="37"/>
      <c r="L240" s="41"/>
      <c r="M240" s="244"/>
      <c r="N240" s="245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159</v>
      </c>
      <c r="AU240" s="14" t="s">
        <v>85</v>
      </c>
    </row>
    <row r="241" s="2" customFormat="1" ht="24.15" customHeight="1">
      <c r="A241" s="35"/>
      <c r="B241" s="36"/>
      <c r="C241" s="246" t="s">
        <v>546</v>
      </c>
      <c r="D241" s="246" t="s">
        <v>164</v>
      </c>
      <c r="E241" s="247" t="s">
        <v>517</v>
      </c>
      <c r="F241" s="248" t="s">
        <v>518</v>
      </c>
      <c r="G241" s="249" t="s">
        <v>171</v>
      </c>
      <c r="H241" s="250">
        <v>5</v>
      </c>
      <c r="I241" s="251"/>
      <c r="J241" s="252">
        <f>ROUND(I241*H241,1)</f>
        <v>0</v>
      </c>
      <c r="K241" s="253"/>
      <c r="L241" s="41"/>
      <c r="M241" s="254" t="s">
        <v>1</v>
      </c>
      <c r="N241" s="255" t="s">
        <v>42</v>
      </c>
      <c r="O241" s="88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9" t="s">
        <v>157</v>
      </c>
      <c r="AT241" s="239" t="s">
        <v>164</v>
      </c>
      <c r="AU241" s="239" t="s">
        <v>85</v>
      </c>
      <c r="AY241" s="14" t="s">
        <v>149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4" t="s">
        <v>83</v>
      </c>
      <c r="BK241" s="240">
        <f>ROUND(I241*H241,1)</f>
        <v>0</v>
      </c>
      <c r="BL241" s="14" t="s">
        <v>157</v>
      </c>
      <c r="BM241" s="239" t="s">
        <v>756</v>
      </c>
    </row>
    <row r="242" s="2" customFormat="1">
      <c r="A242" s="35"/>
      <c r="B242" s="36"/>
      <c r="C242" s="37"/>
      <c r="D242" s="241" t="s">
        <v>159</v>
      </c>
      <c r="E242" s="37"/>
      <c r="F242" s="242" t="s">
        <v>582</v>
      </c>
      <c r="G242" s="37"/>
      <c r="H242" s="37"/>
      <c r="I242" s="243"/>
      <c r="J242" s="37"/>
      <c r="K242" s="37"/>
      <c r="L242" s="41"/>
      <c r="M242" s="244"/>
      <c r="N242" s="245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159</v>
      </c>
      <c r="AU242" s="14" t="s">
        <v>85</v>
      </c>
    </row>
    <row r="243" s="2" customFormat="1" ht="24.15" customHeight="1">
      <c r="A243" s="35"/>
      <c r="B243" s="36"/>
      <c r="C243" s="246" t="s">
        <v>548</v>
      </c>
      <c r="D243" s="246" t="s">
        <v>164</v>
      </c>
      <c r="E243" s="247" t="s">
        <v>520</v>
      </c>
      <c r="F243" s="248" t="s">
        <v>521</v>
      </c>
      <c r="G243" s="249" t="s">
        <v>171</v>
      </c>
      <c r="H243" s="250">
        <v>2</v>
      </c>
      <c r="I243" s="251"/>
      <c r="J243" s="252">
        <f>ROUND(I243*H243,1)</f>
        <v>0</v>
      </c>
      <c r="K243" s="253"/>
      <c r="L243" s="41"/>
      <c r="M243" s="254" t="s">
        <v>1</v>
      </c>
      <c r="N243" s="255" t="s">
        <v>42</v>
      </c>
      <c r="O243" s="88"/>
      <c r="P243" s="237">
        <f>O243*H243</f>
        <v>0</v>
      </c>
      <c r="Q243" s="237">
        <v>0</v>
      </c>
      <c r="R243" s="237">
        <f>Q243*H243</f>
        <v>0</v>
      </c>
      <c r="S243" s="237">
        <v>0</v>
      </c>
      <c r="T243" s="238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9" t="s">
        <v>157</v>
      </c>
      <c r="AT243" s="239" t="s">
        <v>164</v>
      </c>
      <c r="AU243" s="239" t="s">
        <v>85</v>
      </c>
      <c r="AY243" s="14" t="s">
        <v>149</v>
      </c>
      <c r="BE243" s="240">
        <f>IF(N243="základní",J243,0)</f>
        <v>0</v>
      </c>
      <c r="BF243" s="240">
        <f>IF(N243="snížená",J243,0)</f>
        <v>0</v>
      </c>
      <c r="BG243" s="240">
        <f>IF(N243="zákl. přenesená",J243,0)</f>
        <v>0</v>
      </c>
      <c r="BH243" s="240">
        <f>IF(N243="sníž. přenesená",J243,0)</f>
        <v>0</v>
      </c>
      <c r="BI243" s="240">
        <f>IF(N243="nulová",J243,0)</f>
        <v>0</v>
      </c>
      <c r="BJ243" s="14" t="s">
        <v>83</v>
      </c>
      <c r="BK243" s="240">
        <f>ROUND(I243*H243,1)</f>
        <v>0</v>
      </c>
      <c r="BL243" s="14" t="s">
        <v>157</v>
      </c>
      <c r="BM243" s="239" t="s">
        <v>757</v>
      </c>
    </row>
    <row r="244" s="2" customFormat="1">
      <c r="A244" s="35"/>
      <c r="B244" s="36"/>
      <c r="C244" s="37"/>
      <c r="D244" s="241" t="s">
        <v>159</v>
      </c>
      <c r="E244" s="37"/>
      <c r="F244" s="242" t="s">
        <v>582</v>
      </c>
      <c r="G244" s="37"/>
      <c r="H244" s="37"/>
      <c r="I244" s="243"/>
      <c r="J244" s="37"/>
      <c r="K244" s="37"/>
      <c r="L244" s="41"/>
      <c r="M244" s="244"/>
      <c r="N244" s="245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159</v>
      </c>
      <c r="AU244" s="14" t="s">
        <v>85</v>
      </c>
    </row>
    <row r="245" s="2" customFormat="1" ht="16.5" customHeight="1">
      <c r="A245" s="35"/>
      <c r="B245" s="36"/>
      <c r="C245" s="246" t="s">
        <v>550</v>
      </c>
      <c r="D245" s="246" t="s">
        <v>164</v>
      </c>
      <c r="E245" s="247" t="s">
        <v>523</v>
      </c>
      <c r="F245" s="248" t="s">
        <v>524</v>
      </c>
      <c r="G245" s="249" t="s">
        <v>171</v>
      </c>
      <c r="H245" s="250">
        <v>27</v>
      </c>
      <c r="I245" s="251"/>
      <c r="J245" s="252">
        <f>ROUND(I245*H245,1)</f>
        <v>0</v>
      </c>
      <c r="K245" s="253"/>
      <c r="L245" s="41"/>
      <c r="M245" s="254" t="s">
        <v>1</v>
      </c>
      <c r="N245" s="255" t="s">
        <v>42</v>
      </c>
      <c r="O245" s="88"/>
      <c r="P245" s="237">
        <f>O245*H245</f>
        <v>0</v>
      </c>
      <c r="Q245" s="237">
        <v>0</v>
      </c>
      <c r="R245" s="237">
        <f>Q245*H245</f>
        <v>0</v>
      </c>
      <c r="S245" s="237">
        <v>0</v>
      </c>
      <c r="T245" s="238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9" t="s">
        <v>157</v>
      </c>
      <c r="AT245" s="239" t="s">
        <v>164</v>
      </c>
      <c r="AU245" s="239" t="s">
        <v>85</v>
      </c>
      <c r="AY245" s="14" t="s">
        <v>149</v>
      </c>
      <c r="BE245" s="240">
        <f>IF(N245="základní",J245,0)</f>
        <v>0</v>
      </c>
      <c r="BF245" s="240">
        <f>IF(N245="snížená",J245,0)</f>
        <v>0</v>
      </c>
      <c r="BG245" s="240">
        <f>IF(N245="zákl. přenesená",J245,0)</f>
        <v>0</v>
      </c>
      <c r="BH245" s="240">
        <f>IF(N245="sníž. přenesená",J245,0)</f>
        <v>0</v>
      </c>
      <c r="BI245" s="240">
        <f>IF(N245="nulová",J245,0)</f>
        <v>0</v>
      </c>
      <c r="BJ245" s="14" t="s">
        <v>83</v>
      </c>
      <c r="BK245" s="240">
        <f>ROUND(I245*H245,1)</f>
        <v>0</v>
      </c>
      <c r="BL245" s="14" t="s">
        <v>157</v>
      </c>
      <c r="BM245" s="239" t="s">
        <v>758</v>
      </c>
    </row>
    <row r="246" s="2" customFormat="1">
      <c r="A246" s="35"/>
      <c r="B246" s="36"/>
      <c r="C246" s="37"/>
      <c r="D246" s="241" t="s">
        <v>159</v>
      </c>
      <c r="E246" s="37"/>
      <c r="F246" s="242" t="s">
        <v>582</v>
      </c>
      <c r="G246" s="37"/>
      <c r="H246" s="37"/>
      <c r="I246" s="243"/>
      <c r="J246" s="37"/>
      <c r="K246" s="37"/>
      <c r="L246" s="41"/>
      <c r="M246" s="244"/>
      <c r="N246" s="245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159</v>
      </c>
      <c r="AU246" s="14" t="s">
        <v>85</v>
      </c>
    </row>
    <row r="247" s="2" customFormat="1" ht="16.5" customHeight="1">
      <c r="A247" s="35"/>
      <c r="B247" s="36"/>
      <c r="C247" s="246" t="s">
        <v>552</v>
      </c>
      <c r="D247" s="246" t="s">
        <v>164</v>
      </c>
      <c r="E247" s="247" t="s">
        <v>496</v>
      </c>
      <c r="F247" s="248" t="s">
        <v>497</v>
      </c>
      <c r="G247" s="249" t="s">
        <v>171</v>
      </c>
      <c r="H247" s="250">
        <v>2</v>
      </c>
      <c r="I247" s="251"/>
      <c r="J247" s="252">
        <f>ROUND(I247*H247,1)</f>
        <v>0</v>
      </c>
      <c r="K247" s="253"/>
      <c r="L247" s="41"/>
      <c r="M247" s="254" t="s">
        <v>1</v>
      </c>
      <c r="N247" s="255" t="s">
        <v>42</v>
      </c>
      <c r="O247" s="88"/>
      <c r="P247" s="237">
        <f>O247*H247</f>
        <v>0</v>
      </c>
      <c r="Q247" s="237">
        <v>0</v>
      </c>
      <c r="R247" s="237">
        <f>Q247*H247</f>
        <v>0</v>
      </c>
      <c r="S247" s="237">
        <v>0</v>
      </c>
      <c r="T247" s="238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9" t="s">
        <v>157</v>
      </c>
      <c r="AT247" s="239" t="s">
        <v>164</v>
      </c>
      <c r="AU247" s="239" t="s">
        <v>85</v>
      </c>
      <c r="AY247" s="14" t="s">
        <v>149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4" t="s">
        <v>83</v>
      </c>
      <c r="BK247" s="240">
        <f>ROUND(I247*H247,1)</f>
        <v>0</v>
      </c>
      <c r="BL247" s="14" t="s">
        <v>157</v>
      </c>
      <c r="BM247" s="239" t="s">
        <v>759</v>
      </c>
    </row>
    <row r="248" s="2" customFormat="1">
      <c r="A248" s="35"/>
      <c r="B248" s="36"/>
      <c r="C248" s="37"/>
      <c r="D248" s="241" t="s">
        <v>159</v>
      </c>
      <c r="E248" s="37"/>
      <c r="F248" s="242" t="s">
        <v>582</v>
      </c>
      <c r="G248" s="37"/>
      <c r="H248" s="37"/>
      <c r="I248" s="243"/>
      <c r="J248" s="37"/>
      <c r="K248" s="37"/>
      <c r="L248" s="41"/>
      <c r="M248" s="244"/>
      <c r="N248" s="245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159</v>
      </c>
      <c r="AU248" s="14" t="s">
        <v>85</v>
      </c>
    </row>
    <row r="249" s="2" customFormat="1" ht="16.5" customHeight="1">
      <c r="A249" s="35"/>
      <c r="B249" s="36"/>
      <c r="C249" s="246" t="s">
        <v>760</v>
      </c>
      <c r="D249" s="246" t="s">
        <v>164</v>
      </c>
      <c r="E249" s="247" t="s">
        <v>761</v>
      </c>
      <c r="F249" s="248" t="s">
        <v>762</v>
      </c>
      <c r="G249" s="249" t="s">
        <v>171</v>
      </c>
      <c r="H249" s="250">
        <v>1</v>
      </c>
      <c r="I249" s="251"/>
      <c r="J249" s="252">
        <f>ROUND(I249*H249,1)</f>
        <v>0</v>
      </c>
      <c r="K249" s="253"/>
      <c r="L249" s="41"/>
      <c r="M249" s="254" t="s">
        <v>1</v>
      </c>
      <c r="N249" s="255" t="s">
        <v>42</v>
      </c>
      <c r="O249" s="88"/>
      <c r="P249" s="237">
        <f>O249*H249</f>
        <v>0</v>
      </c>
      <c r="Q249" s="237">
        <v>0</v>
      </c>
      <c r="R249" s="237">
        <f>Q249*H249</f>
        <v>0</v>
      </c>
      <c r="S249" s="237">
        <v>0</v>
      </c>
      <c r="T249" s="23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9" t="s">
        <v>157</v>
      </c>
      <c r="AT249" s="239" t="s">
        <v>164</v>
      </c>
      <c r="AU249" s="239" t="s">
        <v>85</v>
      </c>
      <c r="AY249" s="14" t="s">
        <v>149</v>
      </c>
      <c r="BE249" s="240">
        <f>IF(N249="základní",J249,0)</f>
        <v>0</v>
      </c>
      <c r="BF249" s="240">
        <f>IF(N249="snížená",J249,0)</f>
        <v>0</v>
      </c>
      <c r="BG249" s="240">
        <f>IF(N249="zákl. přenesená",J249,0)</f>
        <v>0</v>
      </c>
      <c r="BH249" s="240">
        <f>IF(N249="sníž. přenesená",J249,0)</f>
        <v>0</v>
      </c>
      <c r="BI249" s="240">
        <f>IF(N249="nulová",J249,0)</f>
        <v>0</v>
      </c>
      <c r="BJ249" s="14" t="s">
        <v>83</v>
      </c>
      <c r="BK249" s="240">
        <f>ROUND(I249*H249,1)</f>
        <v>0</v>
      </c>
      <c r="BL249" s="14" t="s">
        <v>157</v>
      </c>
      <c r="BM249" s="239" t="s">
        <v>763</v>
      </c>
    </row>
    <row r="250" s="2" customFormat="1">
      <c r="A250" s="35"/>
      <c r="B250" s="36"/>
      <c r="C250" s="37"/>
      <c r="D250" s="241" t="s">
        <v>159</v>
      </c>
      <c r="E250" s="37"/>
      <c r="F250" s="242" t="s">
        <v>582</v>
      </c>
      <c r="G250" s="37"/>
      <c r="H250" s="37"/>
      <c r="I250" s="243"/>
      <c r="J250" s="37"/>
      <c r="K250" s="37"/>
      <c r="L250" s="41"/>
      <c r="M250" s="244"/>
      <c r="N250" s="245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159</v>
      </c>
      <c r="AU250" s="14" t="s">
        <v>85</v>
      </c>
    </row>
    <row r="251" s="2" customFormat="1" ht="24.15" customHeight="1">
      <c r="A251" s="35"/>
      <c r="B251" s="36"/>
      <c r="C251" s="246" t="s">
        <v>554</v>
      </c>
      <c r="D251" s="246" t="s">
        <v>164</v>
      </c>
      <c r="E251" s="247" t="s">
        <v>526</v>
      </c>
      <c r="F251" s="248" t="s">
        <v>527</v>
      </c>
      <c r="G251" s="249" t="s">
        <v>184</v>
      </c>
      <c r="H251" s="256"/>
      <c r="I251" s="251"/>
      <c r="J251" s="252">
        <f>ROUND(I251*H251,1)</f>
        <v>0</v>
      </c>
      <c r="K251" s="253"/>
      <c r="L251" s="41"/>
      <c r="M251" s="254" t="s">
        <v>1</v>
      </c>
      <c r="N251" s="255" t="s">
        <v>42</v>
      </c>
      <c r="O251" s="88"/>
      <c r="P251" s="237">
        <f>O251*H251</f>
        <v>0</v>
      </c>
      <c r="Q251" s="237">
        <v>0</v>
      </c>
      <c r="R251" s="237">
        <f>Q251*H251</f>
        <v>0</v>
      </c>
      <c r="S251" s="237">
        <v>0</v>
      </c>
      <c r="T251" s="238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9" t="s">
        <v>157</v>
      </c>
      <c r="AT251" s="239" t="s">
        <v>164</v>
      </c>
      <c r="AU251" s="239" t="s">
        <v>85</v>
      </c>
      <c r="AY251" s="14" t="s">
        <v>149</v>
      </c>
      <c r="BE251" s="240">
        <f>IF(N251="základní",J251,0)</f>
        <v>0</v>
      </c>
      <c r="BF251" s="240">
        <f>IF(N251="snížená",J251,0)</f>
        <v>0</v>
      </c>
      <c r="BG251" s="240">
        <f>IF(N251="zákl. přenesená",J251,0)</f>
        <v>0</v>
      </c>
      <c r="BH251" s="240">
        <f>IF(N251="sníž. přenesená",J251,0)</f>
        <v>0</v>
      </c>
      <c r="BI251" s="240">
        <f>IF(N251="nulová",J251,0)</f>
        <v>0</v>
      </c>
      <c r="BJ251" s="14" t="s">
        <v>83</v>
      </c>
      <c r="BK251" s="240">
        <f>ROUND(I251*H251,1)</f>
        <v>0</v>
      </c>
      <c r="BL251" s="14" t="s">
        <v>157</v>
      </c>
      <c r="BM251" s="239" t="s">
        <v>764</v>
      </c>
    </row>
    <row r="252" s="12" customFormat="1" ht="22.8" customHeight="1">
      <c r="A252" s="12"/>
      <c r="B252" s="210"/>
      <c r="C252" s="211"/>
      <c r="D252" s="212" t="s">
        <v>76</v>
      </c>
      <c r="E252" s="224" t="s">
        <v>301</v>
      </c>
      <c r="F252" s="224" t="s">
        <v>302</v>
      </c>
      <c r="G252" s="211"/>
      <c r="H252" s="211"/>
      <c r="I252" s="214"/>
      <c r="J252" s="225">
        <f>BK252</f>
        <v>0</v>
      </c>
      <c r="K252" s="211"/>
      <c r="L252" s="216"/>
      <c r="M252" s="217"/>
      <c r="N252" s="218"/>
      <c r="O252" s="218"/>
      <c r="P252" s="219">
        <f>SUM(P253:P257)</f>
        <v>0</v>
      </c>
      <c r="Q252" s="218"/>
      <c r="R252" s="219">
        <f>SUM(R253:R257)</f>
        <v>0.0046899999999999997</v>
      </c>
      <c r="S252" s="218"/>
      <c r="T252" s="220">
        <f>SUM(T253:T257)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1" t="s">
        <v>85</v>
      </c>
      <c r="AT252" s="222" t="s">
        <v>76</v>
      </c>
      <c r="AU252" s="222" t="s">
        <v>83</v>
      </c>
      <c r="AY252" s="221" t="s">
        <v>149</v>
      </c>
      <c r="BK252" s="223">
        <f>SUM(BK253:BK257)</f>
        <v>0</v>
      </c>
    </row>
    <row r="253" s="2" customFormat="1" ht="16.5" customHeight="1">
      <c r="A253" s="35"/>
      <c r="B253" s="36"/>
      <c r="C253" s="226" t="s">
        <v>558</v>
      </c>
      <c r="D253" s="226" t="s">
        <v>152</v>
      </c>
      <c r="E253" s="227" t="s">
        <v>304</v>
      </c>
      <c r="F253" s="228" t="s">
        <v>305</v>
      </c>
      <c r="G253" s="229" t="s">
        <v>306</v>
      </c>
      <c r="H253" s="230">
        <v>67</v>
      </c>
      <c r="I253" s="231"/>
      <c r="J253" s="232">
        <f>ROUND(I253*H253,1)</f>
        <v>0</v>
      </c>
      <c r="K253" s="233"/>
      <c r="L253" s="234"/>
      <c r="M253" s="235" t="s">
        <v>1</v>
      </c>
      <c r="N253" s="236" t="s">
        <v>42</v>
      </c>
      <c r="O253" s="88"/>
      <c r="P253" s="237">
        <f>O253*H253</f>
        <v>0</v>
      </c>
      <c r="Q253" s="237">
        <v>0</v>
      </c>
      <c r="R253" s="237">
        <f>Q253*H253</f>
        <v>0</v>
      </c>
      <c r="S253" s="237">
        <v>0</v>
      </c>
      <c r="T253" s="23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9" t="s">
        <v>156</v>
      </c>
      <c r="AT253" s="239" t="s">
        <v>152</v>
      </c>
      <c r="AU253" s="239" t="s">
        <v>85</v>
      </c>
      <c r="AY253" s="14" t="s">
        <v>149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4" t="s">
        <v>83</v>
      </c>
      <c r="BK253" s="240">
        <f>ROUND(I253*H253,1)</f>
        <v>0</v>
      </c>
      <c r="BL253" s="14" t="s">
        <v>157</v>
      </c>
      <c r="BM253" s="239" t="s">
        <v>765</v>
      </c>
    </row>
    <row r="254" s="2" customFormat="1">
      <c r="A254" s="35"/>
      <c r="B254" s="36"/>
      <c r="C254" s="37"/>
      <c r="D254" s="241" t="s">
        <v>159</v>
      </c>
      <c r="E254" s="37"/>
      <c r="F254" s="242" t="s">
        <v>582</v>
      </c>
      <c r="G254" s="37"/>
      <c r="H254" s="37"/>
      <c r="I254" s="243"/>
      <c r="J254" s="37"/>
      <c r="K254" s="37"/>
      <c r="L254" s="41"/>
      <c r="M254" s="244"/>
      <c r="N254" s="245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159</v>
      </c>
      <c r="AU254" s="14" t="s">
        <v>85</v>
      </c>
    </row>
    <row r="255" s="2" customFormat="1" ht="21.75" customHeight="1">
      <c r="A255" s="35"/>
      <c r="B255" s="36"/>
      <c r="C255" s="246" t="s">
        <v>560</v>
      </c>
      <c r="D255" s="246" t="s">
        <v>164</v>
      </c>
      <c r="E255" s="247" t="s">
        <v>309</v>
      </c>
      <c r="F255" s="248" t="s">
        <v>310</v>
      </c>
      <c r="G255" s="249" t="s">
        <v>306</v>
      </c>
      <c r="H255" s="250">
        <v>67</v>
      </c>
      <c r="I255" s="251"/>
      <c r="J255" s="252">
        <f>ROUND(I255*H255,1)</f>
        <v>0</v>
      </c>
      <c r="K255" s="253"/>
      <c r="L255" s="41"/>
      <c r="M255" s="254" t="s">
        <v>1</v>
      </c>
      <c r="N255" s="255" t="s">
        <v>42</v>
      </c>
      <c r="O255" s="88"/>
      <c r="P255" s="237">
        <f>O255*H255</f>
        <v>0</v>
      </c>
      <c r="Q255" s="237">
        <v>6.9999999999999994E-05</v>
      </c>
      <c r="R255" s="237">
        <f>Q255*H255</f>
        <v>0.0046899999999999997</v>
      </c>
      <c r="S255" s="237">
        <v>0</v>
      </c>
      <c r="T255" s="238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9" t="s">
        <v>157</v>
      </c>
      <c r="AT255" s="239" t="s">
        <v>164</v>
      </c>
      <c r="AU255" s="239" t="s">
        <v>85</v>
      </c>
      <c r="AY255" s="14" t="s">
        <v>149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4" t="s">
        <v>83</v>
      </c>
      <c r="BK255" s="240">
        <f>ROUND(I255*H255,1)</f>
        <v>0</v>
      </c>
      <c r="BL255" s="14" t="s">
        <v>157</v>
      </c>
      <c r="BM255" s="239" t="s">
        <v>766</v>
      </c>
    </row>
    <row r="256" s="2" customFormat="1">
      <c r="A256" s="35"/>
      <c r="B256" s="36"/>
      <c r="C256" s="37"/>
      <c r="D256" s="241" t="s">
        <v>159</v>
      </c>
      <c r="E256" s="37"/>
      <c r="F256" s="242" t="s">
        <v>582</v>
      </c>
      <c r="G256" s="37"/>
      <c r="H256" s="37"/>
      <c r="I256" s="243"/>
      <c r="J256" s="37"/>
      <c r="K256" s="37"/>
      <c r="L256" s="41"/>
      <c r="M256" s="244"/>
      <c r="N256" s="245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159</v>
      </c>
      <c r="AU256" s="14" t="s">
        <v>85</v>
      </c>
    </row>
    <row r="257" s="2" customFormat="1" ht="24.15" customHeight="1">
      <c r="A257" s="35"/>
      <c r="B257" s="36"/>
      <c r="C257" s="246" t="s">
        <v>562</v>
      </c>
      <c r="D257" s="246" t="s">
        <v>164</v>
      </c>
      <c r="E257" s="247" t="s">
        <v>533</v>
      </c>
      <c r="F257" s="248" t="s">
        <v>534</v>
      </c>
      <c r="G257" s="249" t="s">
        <v>184</v>
      </c>
      <c r="H257" s="256"/>
      <c r="I257" s="251"/>
      <c r="J257" s="252">
        <f>ROUND(I257*H257,1)</f>
        <v>0</v>
      </c>
      <c r="K257" s="253"/>
      <c r="L257" s="41"/>
      <c r="M257" s="254" t="s">
        <v>1</v>
      </c>
      <c r="N257" s="255" t="s">
        <v>42</v>
      </c>
      <c r="O257" s="88"/>
      <c r="P257" s="237">
        <f>O257*H257</f>
        <v>0</v>
      </c>
      <c r="Q257" s="237">
        <v>0</v>
      </c>
      <c r="R257" s="237">
        <f>Q257*H257</f>
        <v>0</v>
      </c>
      <c r="S257" s="237">
        <v>0</v>
      </c>
      <c r="T257" s="238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9" t="s">
        <v>157</v>
      </c>
      <c r="AT257" s="239" t="s">
        <v>164</v>
      </c>
      <c r="AU257" s="239" t="s">
        <v>85</v>
      </c>
      <c r="AY257" s="14" t="s">
        <v>149</v>
      </c>
      <c r="BE257" s="240">
        <f>IF(N257="základní",J257,0)</f>
        <v>0</v>
      </c>
      <c r="BF257" s="240">
        <f>IF(N257="snížená",J257,0)</f>
        <v>0</v>
      </c>
      <c r="BG257" s="240">
        <f>IF(N257="zákl. přenesená",J257,0)</f>
        <v>0</v>
      </c>
      <c r="BH257" s="240">
        <f>IF(N257="sníž. přenesená",J257,0)</f>
        <v>0</v>
      </c>
      <c r="BI257" s="240">
        <f>IF(N257="nulová",J257,0)</f>
        <v>0</v>
      </c>
      <c r="BJ257" s="14" t="s">
        <v>83</v>
      </c>
      <c r="BK257" s="240">
        <f>ROUND(I257*H257,1)</f>
        <v>0</v>
      </c>
      <c r="BL257" s="14" t="s">
        <v>157</v>
      </c>
      <c r="BM257" s="239" t="s">
        <v>767</v>
      </c>
    </row>
    <row r="258" s="12" customFormat="1" ht="22.8" customHeight="1">
      <c r="A258" s="12"/>
      <c r="B258" s="210"/>
      <c r="C258" s="211"/>
      <c r="D258" s="212" t="s">
        <v>76</v>
      </c>
      <c r="E258" s="224" t="s">
        <v>316</v>
      </c>
      <c r="F258" s="224" t="s">
        <v>317</v>
      </c>
      <c r="G258" s="211"/>
      <c r="H258" s="211"/>
      <c r="I258" s="214"/>
      <c r="J258" s="225">
        <f>BK258</f>
        <v>0</v>
      </c>
      <c r="K258" s="211"/>
      <c r="L258" s="216"/>
      <c r="M258" s="217"/>
      <c r="N258" s="218"/>
      <c r="O258" s="218"/>
      <c r="P258" s="219">
        <f>SUM(P259:P268)</f>
        <v>0</v>
      </c>
      <c r="Q258" s="218"/>
      <c r="R258" s="219">
        <f>SUM(R259:R268)</f>
        <v>0.012510000000000002</v>
      </c>
      <c r="S258" s="218"/>
      <c r="T258" s="220">
        <f>SUM(T259:T268)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1" t="s">
        <v>85</v>
      </c>
      <c r="AT258" s="222" t="s">
        <v>76</v>
      </c>
      <c r="AU258" s="222" t="s">
        <v>83</v>
      </c>
      <c r="AY258" s="221" t="s">
        <v>149</v>
      </c>
      <c r="BK258" s="223">
        <f>SUM(BK259:BK268)</f>
        <v>0</v>
      </c>
    </row>
    <row r="259" s="2" customFormat="1" ht="16.5" customHeight="1">
      <c r="A259" s="35"/>
      <c r="B259" s="36"/>
      <c r="C259" s="246" t="s">
        <v>564</v>
      </c>
      <c r="D259" s="246" t="s">
        <v>164</v>
      </c>
      <c r="E259" s="247" t="s">
        <v>537</v>
      </c>
      <c r="F259" s="248" t="s">
        <v>538</v>
      </c>
      <c r="G259" s="249" t="s">
        <v>155</v>
      </c>
      <c r="H259" s="250">
        <v>27</v>
      </c>
      <c r="I259" s="251"/>
      <c r="J259" s="252">
        <f>ROUND(I259*H259,1)</f>
        <v>0</v>
      </c>
      <c r="K259" s="253"/>
      <c r="L259" s="41"/>
      <c r="M259" s="254" t="s">
        <v>1</v>
      </c>
      <c r="N259" s="255" t="s">
        <v>42</v>
      </c>
      <c r="O259" s="88"/>
      <c r="P259" s="237">
        <f>O259*H259</f>
        <v>0</v>
      </c>
      <c r="Q259" s="237">
        <v>1.0000000000000001E-05</v>
      </c>
      <c r="R259" s="237">
        <f>Q259*H259</f>
        <v>0.00027</v>
      </c>
      <c r="S259" s="237">
        <v>0</v>
      </c>
      <c r="T259" s="23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9" t="s">
        <v>157</v>
      </c>
      <c r="AT259" s="239" t="s">
        <v>164</v>
      </c>
      <c r="AU259" s="239" t="s">
        <v>85</v>
      </c>
      <c r="AY259" s="14" t="s">
        <v>149</v>
      </c>
      <c r="BE259" s="240">
        <f>IF(N259="základní",J259,0)</f>
        <v>0</v>
      </c>
      <c r="BF259" s="240">
        <f>IF(N259="snížená",J259,0)</f>
        <v>0</v>
      </c>
      <c r="BG259" s="240">
        <f>IF(N259="zákl. přenesená",J259,0)</f>
        <v>0</v>
      </c>
      <c r="BH259" s="240">
        <f>IF(N259="sníž. přenesená",J259,0)</f>
        <v>0</v>
      </c>
      <c r="BI259" s="240">
        <f>IF(N259="nulová",J259,0)</f>
        <v>0</v>
      </c>
      <c r="BJ259" s="14" t="s">
        <v>83</v>
      </c>
      <c r="BK259" s="240">
        <f>ROUND(I259*H259,1)</f>
        <v>0</v>
      </c>
      <c r="BL259" s="14" t="s">
        <v>157</v>
      </c>
      <c r="BM259" s="239" t="s">
        <v>768</v>
      </c>
    </row>
    <row r="260" s="2" customFormat="1">
      <c r="A260" s="35"/>
      <c r="B260" s="36"/>
      <c r="C260" s="37"/>
      <c r="D260" s="241" t="s">
        <v>159</v>
      </c>
      <c r="E260" s="37"/>
      <c r="F260" s="242" t="s">
        <v>582</v>
      </c>
      <c r="G260" s="37"/>
      <c r="H260" s="37"/>
      <c r="I260" s="243"/>
      <c r="J260" s="37"/>
      <c r="K260" s="37"/>
      <c r="L260" s="41"/>
      <c r="M260" s="244"/>
      <c r="N260" s="245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159</v>
      </c>
      <c r="AU260" s="14" t="s">
        <v>85</v>
      </c>
    </row>
    <row r="261" s="2" customFormat="1" ht="24.15" customHeight="1">
      <c r="A261" s="35"/>
      <c r="B261" s="36"/>
      <c r="C261" s="246" t="s">
        <v>566</v>
      </c>
      <c r="D261" s="246" t="s">
        <v>164</v>
      </c>
      <c r="E261" s="247" t="s">
        <v>541</v>
      </c>
      <c r="F261" s="248" t="s">
        <v>542</v>
      </c>
      <c r="G261" s="249" t="s">
        <v>155</v>
      </c>
      <c r="H261" s="250">
        <v>27</v>
      </c>
      <c r="I261" s="251"/>
      <c r="J261" s="252">
        <f>ROUND(I261*H261,1)</f>
        <v>0</v>
      </c>
      <c r="K261" s="253"/>
      <c r="L261" s="41"/>
      <c r="M261" s="254" t="s">
        <v>1</v>
      </c>
      <c r="N261" s="255" t="s">
        <v>42</v>
      </c>
      <c r="O261" s="88"/>
      <c r="P261" s="237">
        <f>O261*H261</f>
        <v>0</v>
      </c>
      <c r="Q261" s="237">
        <v>2.0000000000000002E-05</v>
      </c>
      <c r="R261" s="237">
        <f>Q261*H261</f>
        <v>0.00054000000000000001</v>
      </c>
      <c r="S261" s="237">
        <v>0</v>
      </c>
      <c r="T261" s="238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9" t="s">
        <v>157</v>
      </c>
      <c r="AT261" s="239" t="s">
        <v>164</v>
      </c>
      <c r="AU261" s="239" t="s">
        <v>85</v>
      </c>
      <c r="AY261" s="14" t="s">
        <v>149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4" t="s">
        <v>83</v>
      </c>
      <c r="BK261" s="240">
        <f>ROUND(I261*H261,1)</f>
        <v>0</v>
      </c>
      <c r="BL261" s="14" t="s">
        <v>157</v>
      </c>
      <c r="BM261" s="239" t="s">
        <v>769</v>
      </c>
    </row>
    <row r="262" s="2" customFormat="1">
      <c r="A262" s="35"/>
      <c r="B262" s="36"/>
      <c r="C262" s="37"/>
      <c r="D262" s="241" t="s">
        <v>159</v>
      </c>
      <c r="E262" s="37"/>
      <c r="F262" s="242" t="s">
        <v>582</v>
      </c>
      <c r="G262" s="37"/>
      <c r="H262" s="37"/>
      <c r="I262" s="243"/>
      <c r="J262" s="37"/>
      <c r="K262" s="37"/>
      <c r="L262" s="41"/>
      <c r="M262" s="244"/>
      <c r="N262" s="245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159</v>
      </c>
      <c r="AU262" s="14" t="s">
        <v>85</v>
      </c>
    </row>
    <row r="263" s="2" customFormat="1" ht="24.15" customHeight="1">
      <c r="A263" s="35"/>
      <c r="B263" s="36"/>
      <c r="C263" s="246" t="s">
        <v>568</v>
      </c>
      <c r="D263" s="246" t="s">
        <v>164</v>
      </c>
      <c r="E263" s="247" t="s">
        <v>319</v>
      </c>
      <c r="F263" s="248" t="s">
        <v>320</v>
      </c>
      <c r="G263" s="249" t="s">
        <v>155</v>
      </c>
      <c r="H263" s="250">
        <v>228</v>
      </c>
      <c r="I263" s="251"/>
      <c r="J263" s="252">
        <f>ROUND(I263*H263,1)</f>
        <v>0</v>
      </c>
      <c r="K263" s="253"/>
      <c r="L263" s="41"/>
      <c r="M263" s="254" t="s">
        <v>1</v>
      </c>
      <c r="N263" s="255" t="s">
        <v>42</v>
      </c>
      <c r="O263" s="88"/>
      <c r="P263" s="237">
        <f>O263*H263</f>
        <v>0</v>
      </c>
      <c r="Q263" s="237">
        <v>2.0000000000000002E-05</v>
      </c>
      <c r="R263" s="237">
        <f>Q263*H263</f>
        <v>0.0045600000000000007</v>
      </c>
      <c r="S263" s="237">
        <v>0</v>
      </c>
      <c r="T263" s="238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9" t="s">
        <v>157</v>
      </c>
      <c r="AT263" s="239" t="s">
        <v>164</v>
      </c>
      <c r="AU263" s="239" t="s">
        <v>85</v>
      </c>
      <c r="AY263" s="14" t="s">
        <v>149</v>
      </c>
      <c r="BE263" s="240">
        <f>IF(N263="základní",J263,0)</f>
        <v>0</v>
      </c>
      <c r="BF263" s="240">
        <f>IF(N263="snížená",J263,0)</f>
        <v>0</v>
      </c>
      <c r="BG263" s="240">
        <f>IF(N263="zákl. přenesená",J263,0)</f>
        <v>0</v>
      </c>
      <c r="BH263" s="240">
        <f>IF(N263="sníž. přenesená",J263,0)</f>
        <v>0</v>
      </c>
      <c r="BI263" s="240">
        <f>IF(N263="nulová",J263,0)</f>
        <v>0</v>
      </c>
      <c r="BJ263" s="14" t="s">
        <v>83</v>
      </c>
      <c r="BK263" s="240">
        <f>ROUND(I263*H263,1)</f>
        <v>0</v>
      </c>
      <c r="BL263" s="14" t="s">
        <v>157</v>
      </c>
      <c r="BM263" s="239" t="s">
        <v>770</v>
      </c>
    </row>
    <row r="264" s="2" customFormat="1">
      <c r="A264" s="35"/>
      <c r="B264" s="36"/>
      <c r="C264" s="37"/>
      <c r="D264" s="241" t="s">
        <v>159</v>
      </c>
      <c r="E264" s="37"/>
      <c r="F264" s="242" t="s">
        <v>582</v>
      </c>
      <c r="G264" s="37"/>
      <c r="H264" s="37"/>
      <c r="I264" s="243"/>
      <c r="J264" s="37"/>
      <c r="K264" s="37"/>
      <c r="L264" s="41"/>
      <c r="M264" s="244"/>
      <c r="N264" s="245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159</v>
      </c>
      <c r="AU264" s="14" t="s">
        <v>85</v>
      </c>
    </row>
    <row r="265" s="2" customFormat="1" ht="24.15" customHeight="1">
      <c r="A265" s="35"/>
      <c r="B265" s="36"/>
      <c r="C265" s="246" t="s">
        <v>571</v>
      </c>
      <c r="D265" s="246" t="s">
        <v>164</v>
      </c>
      <c r="E265" s="247" t="s">
        <v>323</v>
      </c>
      <c r="F265" s="248" t="s">
        <v>324</v>
      </c>
      <c r="G265" s="249" t="s">
        <v>155</v>
      </c>
      <c r="H265" s="250">
        <v>228</v>
      </c>
      <c r="I265" s="251"/>
      <c r="J265" s="252">
        <f>ROUND(I265*H265,1)</f>
        <v>0</v>
      </c>
      <c r="K265" s="253"/>
      <c r="L265" s="41"/>
      <c r="M265" s="254" t="s">
        <v>1</v>
      </c>
      <c r="N265" s="255" t="s">
        <v>42</v>
      </c>
      <c r="O265" s="88"/>
      <c r="P265" s="237">
        <f>O265*H265</f>
        <v>0</v>
      </c>
      <c r="Q265" s="237">
        <v>2.0000000000000002E-05</v>
      </c>
      <c r="R265" s="237">
        <f>Q265*H265</f>
        <v>0.0045600000000000007</v>
      </c>
      <c r="S265" s="237">
        <v>0</v>
      </c>
      <c r="T265" s="238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9" t="s">
        <v>157</v>
      </c>
      <c r="AT265" s="239" t="s">
        <v>164</v>
      </c>
      <c r="AU265" s="239" t="s">
        <v>85</v>
      </c>
      <c r="AY265" s="14" t="s">
        <v>149</v>
      </c>
      <c r="BE265" s="240">
        <f>IF(N265="základní",J265,0)</f>
        <v>0</v>
      </c>
      <c r="BF265" s="240">
        <f>IF(N265="snížená",J265,0)</f>
        <v>0</v>
      </c>
      <c r="BG265" s="240">
        <f>IF(N265="zákl. přenesená",J265,0)</f>
        <v>0</v>
      </c>
      <c r="BH265" s="240">
        <f>IF(N265="sníž. přenesená",J265,0)</f>
        <v>0</v>
      </c>
      <c r="BI265" s="240">
        <f>IF(N265="nulová",J265,0)</f>
        <v>0</v>
      </c>
      <c r="BJ265" s="14" t="s">
        <v>83</v>
      </c>
      <c r="BK265" s="240">
        <f>ROUND(I265*H265,1)</f>
        <v>0</v>
      </c>
      <c r="BL265" s="14" t="s">
        <v>157</v>
      </c>
      <c r="BM265" s="239" t="s">
        <v>771</v>
      </c>
    </row>
    <row r="266" s="2" customFormat="1">
      <c r="A266" s="35"/>
      <c r="B266" s="36"/>
      <c r="C266" s="37"/>
      <c r="D266" s="241" t="s">
        <v>159</v>
      </c>
      <c r="E266" s="37"/>
      <c r="F266" s="242" t="s">
        <v>582</v>
      </c>
      <c r="G266" s="37"/>
      <c r="H266" s="37"/>
      <c r="I266" s="243"/>
      <c r="J266" s="37"/>
      <c r="K266" s="37"/>
      <c r="L266" s="41"/>
      <c r="M266" s="244"/>
      <c r="N266" s="245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159</v>
      </c>
      <c r="AU266" s="14" t="s">
        <v>85</v>
      </c>
    </row>
    <row r="267" s="2" customFormat="1" ht="24.15" customHeight="1">
      <c r="A267" s="35"/>
      <c r="B267" s="36"/>
      <c r="C267" s="246" t="s">
        <v>576</v>
      </c>
      <c r="D267" s="246" t="s">
        <v>164</v>
      </c>
      <c r="E267" s="247" t="s">
        <v>327</v>
      </c>
      <c r="F267" s="248" t="s">
        <v>328</v>
      </c>
      <c r="G267" s="249" t="s">
        <v>155</v>
      </c>
      <c r="H267" s="250">
        <v>86</v>
      </c>
      <c r="I267" s="251"/>
      <c r="J267" s="252">
        <f>ROUND(I267*H267,1)</f>
        <v>0</v>
      </c>
      <c r="K267" s="253"/>
      <c r="L267" s="41"/>
      <c r="M267" s="254" t="s">
        <v>1</v>
      </c>
      <c r="N267" s="255" t="s">
        <v>42</v>
      </c>
      <c r="O267" s="88"/>
      <c r="P267" s="237">
        <f>O267*H267</f>
        <v>0</v>
      </c>
      <c r="Q267" s="237">
        <v>3.0000000000000001E-05</v>
      </c>
      <c r="R267" s="237">
        <f>Q267*H267</f>
        <v>0.0025800000000000003</v>
      </c>
      <c r="S267" s="237">
        <v>0</v>
      </c>
      <c r="T267" s="238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9" t="s">
        <v>157</v>
      </c>
      <c r="AT267" s="239" t="s">
        <v>164</v>
      </c>
      <c r="AU267" s="239" t="s">
        <v>85</v>
      </c>
      <c r="AY267" s="14" t="s">
        <v>149</v>
      </c>
      <c r="BE267" s="240">
        <f>IF(N267="základní",J267,0)</f>
        <v>0</v>
      </c>
      <c r="BF267" s="240">
        <f>IF(N267="snížená",J267,0)</f>
        <v>0</v>
      </c>
      <c r="BG267" s="240">
        <f>IF(N267="zákl. přenesená",J267,0)</f>
        <v>0</v>
      </c>
      <c r="BH267" s="240">
        <f>IF(N267="sníž. přenesená",J267,0)</f>
        <v>0</v>
      </c>
      <c r="BI267" s="240">
        <f>IF(N267="nulová",J267,0)</f>
        <v>0</v>
      </c>
      <c r="BJ267" s="14" t="s">
        <v>83</v>
      </c>
      <c r="BK267" s="240">
        <f>ROUND(I267*H267,1)</f>
        <v>0</v>
      </c>
      <c r="BL267" s="14" t="s">
        <v>157</v>
      </c>
      <c r="BM267" s="239" t="s">
        <v>772</v>
      </c>
    </row>
    <row r="268" s="2" customFormat="1">
      <c r="A268" s="35"/>
      <c r="B268" s="36"/>
      <c r="C268" s="37"/>
      <c r="D268" s="241" t="s">
        <v>159</v>
      </c>
      <c r="E268" s="37"/>
      <c r="F268" s="242" t="s">
        <v>376</v>
      </c>
      <c r="G268" s="37"/>
      <c r="H268" s="37"/>
      <c r="I268" s="243"/>
      <c r="J268" s="37"/>
      <c r="K268" s="37"/>
      <c r="L268" s="41"/>
      <c r="M268" s="244"/>
      <c r="N268" s="245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159</v>
      </c>
      <c r="AU268" s="14" t="s">
        <v>85</v>
      </c>
    </row>
    <row r="269" s="12" customFormat="1" ht="25.92" customHeight="1">
      <c r="A269" s="12"/>
      <c r="B269" s="210"/>
      <c r="C269" s="211"/>
      <c r="D269" s="212" t="s">
        <v>76</v>
      </c>
      <c r="E269" s="213" t="s">
        <v>336</v>
      </c>
      <c r="F269" s="213" t="s">
        <v>337</v>
      </c>
      <c r="G269" s="211"/>
      <c r="H269" s="211"/>
      <c r="I269" s="214"/>
      <c r="J269" s="215">
        <f>BK269</f>
        <v>0</v>
      </c>
      <c r="K269" s="211"/>
      <c r="L269" s="216"/>
      <c r="M269" s="217"/>
      <c r="N269" s="218"/>
      <c r="O269" s="218"/>
      <c r="P269" s="219">
        <f>SUM(P270:P276)</f>
        <v>0</v>
      </c>
      <c r="Q269" s="218"/>
      <c r="R269" s="219">
        <f>SUM(R270:R276)</f>
        <v>0</v>
      </c>
      <c r="S269" s="218"/>
      <c r="T269" s="220">
        <f>SUM(T270:T276)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1" t="s">
        <v>168</v>
      </c>
      <c r="AT269" s="222" t="s">
        <v>76</v>
      </c>
      <c r="AU269" s="222" t="s">
        <v>77</v>
      </c>
      <c r="AY269" s="221" t="s">
        <v>149</v>
      </c>
      <c r="BK269" s="223">
        <f>SUM(BK270:BK276)</f>
        <v>0</v>
      </c>
    </row>
    <row r="270" s="2" customFormat="1" ht="16.5" customHeight="1">
      <c r="A270" s="35"/>
      <c r="B270" s="36"/>
      <c r="C270" s="246" t="s">
        <v>773</v>
      </c>
      <c r="D270" s="246" t="s">
        <v>164</v>
      </c>
      <c r="E270" s="247" t="s">
        <v>339</v>
      </c>
      <c r="F270" s="248" t="s">
        <v>340</v>
      </c>
      <c r="G270" s="249" t="s">
        <v>341</v>
      </c>
      <c r="H270" s="250">
        <v>24</v>
      </c>
      <c r="I270" s="251"/>
      <c r="J270" s="252">
        <f>ROUND(I270*H270,1)</f>
        <v>0</v>
      </c>
      <c r="K270" s="253"/>
      <c r="L270" s="41"/>
      <c r="M270" s="254" t="s">
        <v>1</v>
      </c>
      <c r="N270" s="255" t="s">
        <v>42</v>
      </c>
      <c r="O270" s="88"/>
      <c r="P270" s="237">
        <f>O270*H270</f>
        <v>0</v>
      </c>
      <c r="Q270" s="237">
        <v>0</v>
      </c>
      <c r="R270" s="237">
        <f>Q270*H270</f>
        <v>0</v>
      </c>
      <c r="S270" s="237">
        <v>0</v>
      </c>
      <c r="T270" s="238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9" t="s">
        <v>168</v>
      </c>
      <c r="AT270" s="239" t="s">
        <v>164</v>
      </c>
      <c r="AU270" s="239" t="s">
        <v>83</v>
      </c>
      <c r="AY270" s="14" t="s">
        <v>149</v>
      </c>
      <c r="BE270" s="240">
        <f>IF(N270="základní",J270,0)</f>
        <v>0</v>
      </c>
      <c r="BF270" s="240">
        <f>IF(N270="snížená",J270,0)</f>
        <v>0</v>
      </c>
      <c r="BG270" s="240">
        <f>IF(N270="zákl. přenesená",J270,0)</f>
        <v>0</v>
      </c>
      <c r="BH270" s="240">
        <f>IF(N270="sníž. přenesená",J270,0)</f>
        <v>0</v>
      </c>
      <c r="BI270" s="240">
        <f>IF(N270="nulová",J270,0)</f>
        <v>0</v>
      </c>
      <c r="BJ270" s="14" t="s">
        <v>83</v>
      </c>
      <c r="BK270" s="240">
        <f>ROUND(I270*H270,1)</f>
        <v>0</v>
      </c>
      <c r="BL270" s="14" t="s">
        <v>168</v>
      </c>
      <c r="BM270" s="239" t="s">
        <v>774</v>
      </c>
    </row>
    <row r="271" s="2" customFormat="1" ht="16.5" customHeight="1">
      <c r="A271" s="35"/>
      <c r="B271" s="36"/>
      <c r="C271" s="246" t="s">
        <v>775</v>
      </c>
      <c r="D271" s="246" t="s">
        <v>164</v>
      </c>
      <c r="E271" s="247" t="s">
        <v>344</v>
      </c>
      <c r="F271" s="248" t="s">
        <v>345</v>
      </c>
      <c r="G271" s="249" t="s">
        <v>341</v>
      </c>
      <c r="H271" s="250">
        <v>16</v>
      </c>
      <c r="I271" s="251"/>
      <c r="J271" s="252">
        <f>ROUND(I271*H271,1)</f>
        <v>0</v>
      </c>
      <c r="K271" s="253"/>
      <c r="L271" s="41"/>
      <c r="M271" s="254" t="s">
        <v>1</v>
      </c>
      <c r="N271" s="255" t="s">
        <v>42</v>
      </c>
      <c r="O271" s="88"/>
      <c r="P271" s="237">
        <f>O271*H271</f>
        <v>0</v>
      </c>
      <c r="Q271" s="237">
        <v>0</v>
      </c>
      <c r="R271" s="237">
        <f>Q271*H271</f>
        <v>0</v>
      </c>
      <c r="S271" s="237">
        <v>0</v>
      </c>
      <c r="T271" s="238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9" t="s">
        <v>168</v>
      </c>
      <c r="AT271" s="239" t="s">
        <v>164</v>
      </c>
      <c r="AU271" s="239" t="s">
        <v>83</v>
      </c>
      <c r="AY271" s="14" t="s">
        <v>149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4" t="s">
        <v>83</v>
      </c>
      <c r="BK271" s="240">
        <f>ROUND(I271*H271,1)</f>
        <v>0</v>
      </c>
      <c r="BL271" s="14" t="s">
        <v>168</v>
      </c>
      <c r="BM271" s="239" t="s">
        <v>776</v>
      </c>
    </row>
    <row r="272" s="2" customFormat="1" ht="16.5" customHeight="1">
      <c r="A272" s="35"/>
      <c r="B272" s="36"/>
      <c r="C272" s="246" t="s">
        <v>777</v>
      </c>
      <c r="D272" s="246" t="s">
        <v>164</v>
      </c>
      <c r="E272" s="247" t="s">
        <v>348</v>
      </c>
      <c r="F272" s="248" t="s">
        <v>349</v>
      </c>
      <c r="G272" s="249" t="s">
        <v>350</v>
      </c>
      <c r="H272" s="250">
        <v>10</v>
      </c>
      <c r="I272" s="251"/>
      <c r="J272" s="252">
        <f>ROUND(I272*H272,1)</f>
        <v>0</v>
      </c>
      <c r="K272" s="253"/>
      <c r="L272" s="41"/>
      <c r="M272" s="254" t="s">
        <v>1</v>
      </c>
      <c r="N272" s="255" t="s">
        <v>42</v>
      </c>
      <c r="O272" s="88"/>
      <c r="P272" s="237">
        <f>O272*H272</f>
        <v>0</v>
      </c>
      <c r="Q272" s="237">
        <v>0</v>
      </c>
      <c r="R272" s="237">
        <f>Q272*H272</f>
        <v>0</v>
      </c>
      <c r="S272" s="237">
        <v>0</v>
      </c>
      <c r="T272" s="238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9" t="s">
        <v>168</v>
      </c>
      <c r="AT272" s="239" t="s">
        <v>164</v>
      </c>
      <c r="AU272" s="239" t="s">
        <v>83</v>
      </c>
      <c r="AY272" s="14" t="s">
        <v>149</v>
      </c>
      <c r="BE272" s="240">
        <f>IF(N272="základní",J272,0)</f>
        <v>0</v>
      </c>
      <c r="BF272" s="240">
        <f>IF(N272="snížená",J272,0)</f>
        <v>0</v>
      </c>
      <c r="BG272" s="240">
        <f>IF(N272="zákl. přenesená",J272,0)</f>
        <v>0</v>
      </c>
      <c r="BH272" s="240">
        <f>IF(N272="sníž. přenesená",J272,0)</f>
        <v>0</v>
      </c>
      <c r="BI272" s="240">
        <f>IF(N272="nulová",J272,0)</f>
        <v>0</v>
      </c>
      <c r="BJ272" s="14" t="s">
        <v>83</v>
      </c>
      <c r="BK272" s="240">
        <f>ROUND(I272*H272,1)</f>
        <v>0</v>
      </c>
      <c r="BL272" s="14" t="s">
        <v>168</v>
      </c>
      <c r="BM272" s="239" t="s">
        <v>778</v>
      </c>
    </row>
    <row r="273" s="2" customFormat="1" ht="24.15" customHeight="1">
      <c r="A273" s="35"/>
      <c r="B273" s="36"/>
      <c r="C273" s="246" t="s">
        <v>779</v>
      </c>
      <c r="D273" s="246" t="s">
        <v>164</v>
      </c>
      <c r="E273" s="247" t="s">
        <v>353</v>
      </c>
      <c r="F273" s="248" t="s">
        <v>354</v>
      </c>
      <c r="G273" s="249" t="s">
        <v>341</v>
      </c>
      <c r="H273" s="250">
        <v>72</v>
      </c>
      <c r="I273" s="251"/>
      <c r="J273" s="252">
        <f>ROUND(I273*H273,1)</f>
        <v>0</v>
      </c>
      <c r="K273" s="253"/>
      <c r="L273" s="41"/>
      <c r="M273" s="254" t="s">
        <v>1</v>
      </c>
      <c r="N273" s="255" t="s">
        <v>42</v>
      </c>
      <c r="O273" s="88"/>
      <c r="P273" s="237">
        <f>O273*H273</f>
        <v>0</v>
      </c>
      <c r="Q273" s="237">
        <v>0</v>
      </c>
      <c r="R273" s="237">
        <f>Q273*H273</f>
        <v>0</v>
      </c>
      <c r="S273" s="237">
        <v>0</v>
      </c>
      <c r="T273" s="238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9" t="s">
        <v>168</v>
      </c>
      <c r="AT273" s="239" t="s">
        <v>164</v>
      </c>
      <c r="AU273" s="239" t="s">
        <v>83</v>
      </c>
      <c r="AY273" s="14" t="s">
        <v>149</v>
      </c>
      <c r="BE273" s="240">
        <f>IF(N273="základní",J273,0)</f>
        <v>0</v>
      </c>
      <c r="BF273" s="240">
        <f>IF(N273="snížená",J273,0)</f>
        <v>0</v>
      </c>
      <c r="BG273" s="240">
        <f>IF(N273="zákl. přenesená",J273,0)</f>
        <v>0</v>
      </c>
      <c r="BH273" s="240">
        <f>IF(N273="sníž. přenesená",J273,0)</f>
        <v>0</v>
      </c>
      <c r="BI273" s="240">
        <f>IF(N273="nulová",J273,0)</f>
        <v>0</v>
      </c>
      <c r="BJ273" s="14" t="s">
        <v>83</v>
      </c>
      <c r="BK273" s="240">
        <f>ROUND(I273*H273,1)</f>
        <v>0</v>
      </c>
      <c r="BL273" s="14" t="s">
        <v>168</v>
      </c>
      <c r="BM273" s="239" t="s">
        <v>780</v>
      </c>
    </row>
    <row r="274" s="2" customFormat="1" ht="21.75" customHeight="1">
      <c r="A274" s="35"/>
      <c r="B274" s="36"/>
      <c r="C274" s="246" t="s">
        <v>781</v>
      </c>
      <c r="D274" s="246" t="s">
        <v>164</v>
      </c>
      <c r="E274" s="247" t="s">
        <v>357</v>
      </c>
      <c r="F274" s="248" t="s">
        <v>358</v>
      </c>
      <c r="G274" s="249" t="s">
        <v>171</v>
      </c>
      <c r="H274" s="250">
        <v>1</v>
      </c>
      <c r="I274" s="251"/>
      <c r="J274" s="252">
        <f>ROUND(I274*H274,1)</f>
        <v>0</v>
      </c>
      <c r="K274" s="253"/>
      <c r="L274" s="41"/>
      <c r="M274" s="254" t="s">
        <v>1</v>
      </c>
      <c r="N274" s="255" t="s">
        <v>42</v>
      </c>
      <c r="O274" s="88"/>
      <c r="P274" s="237">
        <f>O274*H274</f>
        <v>0</v>
      </c>
      <c r="Q274" s="237">
        <v>0</v>
      </c>
      <c r="R274" s="237">
        <f>Q274*H274</f>
        <v>0</v>
      </c>
      <c r="S274" s="237">
        <v>0</v>
      </c>
      <c r="T274" s="238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9" t="s">
        <v>168</v>
      </c>
      <c r="AT274" s="239" t="s">
        <v>164</v>
      </c>
      <c r="AU274" s="239" t="s">
        <v>83</v>
      </c>
      <c r="AY274" s="14" t="s">
        <v>149</v>
      </c>
      <c r="BE274" s="240">
        <f>IF(N274="základní",J274,0)</f>
        <v>0</v>
      </c>
      <c r="BF274" s="240">
        <f>IF(N274="snížená",J274,0)</f>
        <v>0</v>
      </c>
      <c r="BG274" s="240">
        <f>IF(N274="zákl. přenesená",J274,0)</f>
        <v>0</v>
      </c>
      <c r="BH274" s="240">
        <f>IF(N274="sníž. přenesená",J274,0)</f>
        <v>0</v>
      </c>
      <c r="BI274" s="240">
        <f>IF(N274="nulová",J274,0)</f>
        <v>0</v>
      </c>
      <c r="BJ274" s="14" t="s">
        <v>83</v>
      </c>
      <c r="BK274" s="240">
        <f>ROUND(I274*H274,1)</f>
        <v>0</v>
      </c>
      <c r="BL274" s="14" t="s">
        <v>168</v>
      </c>
      <c r="BM274" s="239" t="s">
        <v>782</v>
      </c>
    </row>
    <row r="275" s="2" customFormat="1" ht="21.75" customHeight="1">
      <c r="A275" s="35"/>
      <c r="B275" s="36"/>
      <c r="C275" s="246" t="s">
        <v>783</v>
      </c>
      <c r="D275" s="246" t="s">
        <v>164</v>
      </c>
      <c r="E275" s="247" t="s">
        <v>572</v>
      </c>
      <c r="F275" s="248" t="s">
        <v>573</v>
      </c>
      <c r="G275" s="249" t="s">
        <v>574</v>
      </c>
      <c r="H275" s="250">
        <v>2.5299999999999998</v>
      </c>
      <c r="I275" s="251"/>
      <c r="J275" s="252">
        <f>ROUND(I275*H275,1)</f>
        <v>0</v>
      </c>
      <c r="K275" s="253"/>
      <c r="L275" s="41"/>
      <c r="M275" s="254" t="s">
        <v>1</v>
      </c>
      <c r="N275" s="255" t="s">
        <v>42</v>
      </c>
      <c r="O275" s="88"/>
      <c r="P275" s="237">
        <f>O275*H275</f>
        <v>0</v>
      </c>
      <c r="Q275" s="237">
        <v>0</v>
      </c>
      <c r="R275" s="237">
        <f>Q275*H275</f>
        <v>0</v>
      </c>
      <c r="S275" s="237">
        <v>0</v>
      </c>
      <c r="T275" s="238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9" t="s">
        <v>168</v>
      </c>
      <c r="AT275" s="239" t="s">
        <v>164</v>
      </c>
      <c r="AU275" s="239" t="s">
        <v>83</v>
      </c>
      <c r="AY275" s="14" t="s">
        <v>149</v>
      </c>
      <c r="BE275" s="240">
        <f>IF(N275="základní",J275,0)</f>
        <v>0</v>
      </c>
      <c r="BF275" s="240">
        <f>IF(N275="snížená",J275,0)</f>
        <v>0</v>
      </c>
      <c r="BG275" s="240">
        <f>IF(N275="zákl. přenesená",J275,0)</f>
        <v>0</v>
      </c>
      <c r="BH275" s="240">
        <f>IF(N275="sníž. přenesená",J275,0)</f>
        <v>0</v>
      </c>
      <c r="BI275" s="240">
        <f>IF(N275="nulová",J275,0)</f>
        <v>0</v>
      </c>
      <c r="BJ275" s="14" t="s">
        <v>83</v>
      </c>
      <c r="BK275" s="240">
        <f>ROUND(I275*H275,1)</f>
        <v>0</v>
      </c>
      <c r="BL275" s="14" t="s">
        <v>168</v>
      </c>
      <c r="BM275" s="239" t="s">
        <v>784</v>
      </c>
    </row>
    <row r="276" s="2" customFormat="1" ht="24.15" customHeight="1">
      <c r="A276" s="35"/>
      <c r="B276" s="36"/>
      <c r="C276" s="246" t="s">
        <v>785</v>
      </c>
      <c r="D276" s="246" t="s">
        <v>164</v>
      </c>
      <c r="E276" s="247" t="s">
        <v>577</v>
      </c>
      <c r="F276" s="248" t="s">
        <v>578</v>
      </c>
      <c r="G276" s="249" t="s">
        <v>341</v>
      </c>
      <c r="H276" s="250">
        <v>20</v>
      </c>
      <c r="I276" s="251"/>
      <c r="J276" s="252">
        <f>ROUND(I276*H276,1)</f>
        <v>0</v>
      </c>
      <c r="K276" s="253"/>
      <c r="L276" s="41"/>
      <c r="M276" s="257" t="s">
        <v>1</v>
      </c>
      <c r="N276" s="258" t="s">
        <v>42</v>
      </c>
      <c r="O276" s="259"/>
      <c r="P276" s="260">
        <f>O276*H276</f>
        <v>0</v>
      </c>
      <c r="Q276" s="260">
        <v>0</v>
      </c>
      <c r="R276" s="260">
        <f>Q276*H276</f>
        <v>0</v>
      </c>
      <c r="S276" s="260">
        <v>0</v>
      </c>
      <c r="T276" s="261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9" t="s">
        <v>168</v>
      </c>
      <c r="AT276" s="239" t="s">
        <v>164</v>
      </c>
      <c r="AU276" s="239" t="s">
        <v>83</v>
      </c>
      <c r="AY276" s="14" t="s">
        <v>149</v>
      </c>
      <c r="BE276" s="240">
        <f>IF(N276="základní",J276,0)</f>
        <v>0</v>
      </c>
      <c r="BF276" s="240">
        <f>IF(N276="snížená",J276,0)</f>
        <v>0</v>
      </c>
      <c r="BG276" s="240">
        <f>IF(N276="zákl. přenesená",J276,0)</f>
        <v>0</v>
      </c>
      <c r="BH276" s="240">
        <f>IF(N276="sníž. přenesená",J276,0)</f>
        <v>0</v>
      </c>
      <c r="BI276" s="240">
        <f>IF(N276="nulová",J276,0)</f>
        <v>0</v>
      </c>
      <c r="BJ276" s="14" t="s">
        <v>83</v>
      </c>
      <c r="BK276" s="240">
        <f>ROUND(I276*H276,1)</f>
        <v>0</v>
      </c>
      <c r="BL276" s="14" t="s">
        <v>168</v>
      </c>
      <c r="BM276" s="239" t="s">
        <v>786</v>
      </c>
    </row>
    <row r="277" s="2" customFormat="1" ht="6.96" customHeight="1">
      <c r="A277" s="35"/>
      <c r="B277" s="63"/>
      <c r="C277" s="64"/>
      <c r="D277" s="64"/>
      <c r="E277" s="64"/>
      <c r="F277" s="64"/>
      <c r="G277" s="64"/>
      <c r="H277" s="64"/>
      <c r="I277" s="64"/>
      <c r="J277" s="64"/>
      <c r="K277" s="64"/>
      <c r="L277" s="41"/>
      <c r="M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</row>
  </sheetData>
  <sheetProtection sheet="1" autoFilter="0" formatColumns="0" formatRows="0" objects="1" scenarios="1" spinCount="100000" saltValue="5gUuSt/hPEAt5H+n0QlB+Xdeykl9Fzv4M5If7FWCb4ZJ6G1AUMSxGFVzsSAPbLQKC7TcZTAxVF75/txyxnSHrA==" hashValue="ai8c5u1qqbCGRDJuOegcPkebHFzjFPmYgOmmTlqkYGlx7ixL2VzNzjiJEXRA2vWZZPNi8sUAFHqusMmzxjDBzQ==" algorithmName="SHA-512" password="D99E"/>
  <autoFilter ref="C131:K27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Ševčík</dc:creator>
  <cp:lastModifiedBy>Tomáš Ševčík</cp:lastModifiedBy>
  <dcterms:created xsi:type="dcterms:W3CDTF">2024-04-18T07:03:22Z</dcterms:created>
  <dcterms:modified xsi:type="dcterms:W3CDTF">2024-04-18T07:03:30Z</dcterms:modified>
</cp:coreProperties>
</file>