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Z:\JIKA\2024\J24007-CK-OS\3-DPS\_CD\VV\"/>
    </mc:Choice>
  </mc:AlternateContent>
  <xr:revisionPtr revIDLastSave="0" documentId="13_ncr:1_{0CE18EB9-00FD-4CF3-AC72-775547CD53BE}" xr6:coauthVersionLast="47" xr6:coauthVersionMax="47" xr10:uidLastSave="{00000000-0000-0000-0000-000000000000}"/>
  <bookViews>
    <workbookView xWindow="2250" yWindow="2250" windowWidth="27180" windowHeight="16485" xr2:uid="{00000000-000D-0000-FFFF-FFFF00000000}"/>
  </bookViews>
  <sheets>
    <sheet name="Rekapitulace stavby" sheetId="1" r:id="rId1"/>
    <sheet name="2.NP_1 - Čistá vestavba -..." sheetId="2" r:id="rId2"/>
    <sheet name="2.NP_2.0 - Stavební práce" sheetId="3" r:id="rId3"/>
    <sheet name="2.NP_ČP.1 - Operační sál" sheetId="4" r:id="rId4"/>
    <sheet name="2.NP_ČP.2 - Dospávací pokoj" sheetId="5" r:id="rId5"/>
    <sheet name="2.NP_ČP.3 - Lékárna" sheetId="6" r:id="rId6"/>
    <sheet name="2.NP_ČP.4 - Příprava lékařů" sheetId="7" r:id="rId7"/>
    <sheet name="2.NP_2.2 - Elektroinstalace" sheetId="8" r:id="rId8"/>
    <sheet name="2.NP_2.3 - Rozvody medici..." sheetId="9" r:id="rId9"/>
    <sheet name="2.NP_2.4 - Rozvody VZT" sheetId="10" r:id="rId10"/>
    <sheet name="2.NP_3 - Vedlejší rozpočt..." sheetId="11" r:id="rId11"/>
  </sheets>
  <definedNames>
    <definedName name="_xlnm._FilterDatabase" localSheetId="1" hidden="1">'2.NP_1 - Čistá vestavba -...'!$C$134:$K$334</definedName>
    <definedName name="_xlnm._FilterDatabase" localSheetId="2" hidden="1">'2.NP_2.0 - Stavební práce'!$C$126:$K$189</definedName>
    <definedName name="_xlnm._FilterDatabase" localSheetId="7" hidden="1">'2.NP_2.2 - Elektroinstalace'!$C$128:$K$254</definedName>
    <definedName name="_xlnm._FilterDatabase" localSheetId="8" hidden="1">'2.NP_2.3 - Rozvody medici...'!$C$122:$K$190</definedName>
    <definedName name="_xlnm._FilterDatabase" localSheetId="9" hidden="1">'2.NP_2.4 - Rozvody VZT'!$C$121:$K$148</definedName>
    <definedName name="_xlnm._FilterDatabase" localSheetId="10" hidden="1">'2.NP_3 - Vedlejší rozpočt...'!$C$123:$K$160</definedName>
    <definedName name="_xlnm._FilterDatabase" localSheetId="3" hidden="1">'2.NP_ČP.1 - Operační sál'!$C$129:$K$172</definedName>
    <definedName name="_xlnm._FilterDatabase" localSheetId="4" hidden="1">'2.NP_ČP.2 - Dospávací pokoj'!$C$129:$K$152</definedName>
    <definedName name="_xlnm._FilterDatabase" localSheetId="5" hidden="1">'2.NP_ČP.3 - Lékárna'!$C$129:$K$154</definedName>
    <definedName name="_xlnm._FilterDatabase" localSheetId="6" hidden="1">'2.NP_ČP.4 - Příprava lékařů'!$C$129:$K$154</definedName>
    <definedName name="_xlnm.Print_Titles" localSheetId="1">'2.NP_1 - Čistá vestavba -...'!$134:$134</definedName>
    <definedName name="_xlnm.Print_Titles" localSheetId="2">'2.NP_2.0 - Stavební práce'!$126:$126</definedName>
    <definedName name="_xlnm.Print_Titles" localSheetId="7">'2.NP_2.2 - Elektroinstalace'!$128:$128</definedName>
    <definedName name="_xlnm.Print_Titles" localSheetId="8">'2.NP_2.3 - Rozvody medici...'!$122:$122</definedName>
    <definedName name="_xlnm.Print_Titles" localSheetId="9">'2.NP_2.4 - Rozvody VZT'!$121:$121</definedName>
    <definedName name="_xlnm.Print_Titles" localSheetId="10">'2.NP_3 - Vedlejší rozpočt...'!$123:$123</definedName>
    <definedName name="_xlnm.Print_Titles" localSheetId="3">'2.NP_ČP.1 - Operační sál'!$129:$129</definedName>
    <definedName name="_xlnm.Print_Titles" localSheetId="4">'2.NP_ČP.2 - Dospávací pokoj'!$129:$129</definedName>
    <definedName name="_xlnm.Print_Titles" localSheetId="5">'2.NP_ČP.3 - Lékárna'!$129:$129</definedName>
    <definedName name="_xlnm.Print_Titles" localSheetId="6">'2.NP_ČP.4 - Příprava lékařů'!$129:$129</definedName>
    <definedName name="_xlnm.Print_Titles" localSheetId="0">'Rekapitulace stavby'!$92:$92</definedName>
    <definedName name="_xlnm.Print_Area" localSheetId="1">'2.NP_1 - Čistá vestavba -...'!$C$4:$J$76,'2.NP_1 - Čistá vestavba -...'!$C$82:$J$116,'2.NP_1 - Čistá vestavba -...'!$C$122:$J$334</definedName>
    <definedName name="_xlnm.Print_Area" localSheetId="2">'2.NP_2.0 - Stavební práce'!$C$4:$J$76,'2.NP_2.0 - Stavební práce'!$C$82:$J$106,'2.NP_2.0 - Stavební práce'!$C$112:$J$189</definedName>
    <definedName name="_xlnm.Print_Area" localSheetId="7">'2.NP_2.2 - Elektroinstalace'!$C$4:$J$76,'2.NP_2.2 - Elektroinstalace'!$C$82:$J$108,'2.NP_2.2 - Elektroinstalace'!$C$114:$J$254</definedName>
    <definedName name="_xlnm.Print_Area" localSheetId="8">'2.NP_2.3 - Rozvody medici...'!$C$4:$J$76,'2.NP_2.3 - Rozvody medici...'!$C$82:$J$102,'2.NP_2.3 - Rozvody medici...'!$C$108:$J$190</definedName>
    <definedName name="_xlnm.Print_Area" localSheetId="9">'2.NP_2.4 - Rozvody VZT'!$C$4:$J$76,'2.NP_2.4 - Rozvody VZT'!$C$82:$J$101,'2.NP_2.4 - Rozvody VZT'!$C$107:$J$148</definedName>
    <definedName name="_xlnm.Print_Area" localSheetId="10">'2.NP_3 - Vedlejší rozpočt...'!$C$4:$J$76,'2.NP_3 - Vedlejší rozpočt...'!$C$82:$J$105,'2.NP_3 - Vedlejší rozpočt...'!$C$111:$J$160</definedName>
    <definedName name="_xlnm.Print_Area" localSheetId="3">'2.NP_ČP.1 - Operační sál'!$C$4:$J$76,'2.NP_ČP.1 - Operační sál'!$C$82:$J$107,'2.NP_ČP.1 - Operační sál'!$C$113:$J$172</definedName>
    <definedName name="_xlnm.Print_Area" localSheetId="4">'2.NP_ČP.2 - Dospávací pokoj'!$C$4:$J$76,'2.NP_ČP.2 - Dospávací pokoj'!$C$82:$J$107,'2.NP_ČP.2 - Dospávací pokoj'!$C$113:$J$152</definedName>
    <definedName name="_xlnm.Print_Area" localSheetId="5">'2.NP_ČP.3 - Lékárna'!$C$4:$J$76,'2.NP_ČP.3 - Lékárna'!$C$82:$J$107,'2.NP_ČP.3 - Lékárna'!$C$113:$J$154</definedName>
    <definedName name="_xlnm.Print_Area" localSheetId="6">'2.NP_ČP.4 - Příprava lékařů'!$C$4:$J$76,'2.NP_ČP.4 - Příprava lékařů'!$C$82:$J$107,'2.NP_ČP.4 - Příprava lékařů'!$C$113:$J$154</definedName>
    <definedName name="_xlnm.Print_Area" localSheetId="0">'Rekapitulace stavby'!$D$4:$AO$76,'Rekapitulace stavby'!$C$82:$AQ$107</definedName>
  </definedNames>
  <calcPr calcId="191029"/>
</workbook>
</file>

<file path=xl/calcChain.xml><?xml version="1.0" encoding="utf-8"?>
<calcChain xmlns="http://schemas.openxmlformats.org/spreadsheetml/2006/main">
  <c r="T126" i="11" l="1"/>
  <c r="J37" i="11"/>
  <c r="J36" i="11"/>
  <c r="AY106" i="1"/>
  <c r="J35" i="11"/>
  <c r="AX106" i="1"/>
  <c r="BI160" i="11"/>
  <c r="BH160" i="11"/>
  <c r="BG160" i="11"/>
  <c r="BF160" i="11"/>
  <c r="T160" i="11"/>
  <c r="R160" i="11"/>
  <c r="P160" i="11"/>
  <c r="BI159" i="11"/>
  <c r="BH159" i="11"/>
  <c r="BG159" i="11"/>
  <c r="BF159" i="11"/>
  <c r="T159" i="11"/>
  <c r="R159" i="11"/>
  <c r="P159" i="11"/>
  <c r="BI158" i="11"/>
  <c r="BH158" i="11"/>
  <c r="BG158" i="11"/>
  <c r="BF158" i="11"/>
  <c r="T158" i="11"/>
  <c r="R158" i="11"/>
  <c r="P158" i="11"/>
  <c r="BI157" i="11"/>
  <c r="BH157" i="11"/>
  <c r="BG157" i="11"/>
  <c r="BF157" i="11"/>
  <c r="T157" i="11"/>
  <c r="R157" i="11"/>
  <c r="P157" i="11"/>
  <c r="BI155" i="11"/>
  <c r="BH155" i="11"/>
  <c r="BG155" i="11"/>
  <c r="BF155" i="11"/>
  <c r="T155" i="11"/>
  <c r="R155" i="11"/>
  <c r="P155" i="11"/>
  <c r="BI153" i="11"/>
  <c r="BH153" i="11"/>
  <c r="BG153" i="11"/>
  <c r="BF153" i="11"/>
  <c r="T153" i="11"/>
  <c r="T152" i="11"/>
  <c r="R153" i="11"/>
  <c r="R152" i="11"/>
  <c r="P153" i="11"/>
  <c r="P152" i="11"/>
  <c r="BI151" i="11"/>
  <c r="BH151" i="11"/>
  <c r="BG151" i="11"/>
  <c r="BF151" i="11"/>
  <c r="T151" i="11"/>
  <c r="T150" i="11"/>
  <c r="R151" i="11"/>
  <c r="R150" i="11"/>
  <c r="P151" i="11"/>
  <c r="P150" i="11"/>
  <c r="BI149" i="11"/>
  <c r="BH149" i="11"/>
  <c r="BG149" i="11"/>
  <c r="BF149" i="11"/>
  <c r="T149" i="11"/>
  <c r="R149" i="11"/>
  <c r="P149" i="11"/>
  <c r="BI148" i="11"/>
  <c r="BH148" i="11"/>
  <c r="BG148" i="11"/>
  <c r="BF148" i="11"/>
  <c r="T148" i="11"/>
  <c r="R148" i="11"/>
  <c r="P148" i="11"/>
  <c r="BI146" i="11"/>
  <c r="BH146" i="11"/>
  <c r="BG146" i="11"/>
  <c r="BF146" i="11"/>
  <c r="T146" i="11"/>
  <c r="R146" i="11"/>
  <c r="P146" i="11"/>
  <c r="BI145" i="11"/>
  <c r="BH145" i="11"/>
  <c r="BG145" i="11"/>
  <c r="BF145" i="11"/>
  <c r="T145" i="11"/>
  <c r="R145" i="11"/>
  <c r="P145" i="11"/>
  <c r="BI144" i="11"/>
  <c r="BH144" i="11"/>
  <c r="BG144" i="11"/>
  <c r="BF144" i="11"/>
  <c r="T144" i="11"/>
  <c r="R144" i="11"/>
  <c r="P144" i="11"/>
  <c r="BI143" i="11"/>
  <c r="BH143" i="11"/>
  <c r="BG143" i="11"/>
  <c r="BF143" i="11"/>
  <c r="T143" i="11"/>
  <c r="R143" i="11"/>
  <c r="P143" i="11"/>
  <c r="BI142" i="11"/>
  <c r="BH142" i="11"/>
  <c r="BG142" i="11"/>
  <c r="BF142" i="11"/>
  <c r="T142" i="11"/>
  <c r="R142" i="11"/>
  <c r="P142" i="11"/>
  <c r="BI138" i="11"/>
  <c r="BH138" i="11"/>
  <c r="BG138" i="11"/>
  <c r="BF138" i="11"/>
  <c r="T138" i="11"/>
  <c r="R138" i="11"/>
  <c r="P138" i="11"/>
  <c r="BI137" i="11"/>
  <c r="BH137" i="11"/>
  <c r="BG137" i="11"/>
  <c r="BF137" i="11"/>
  <c r="T137" i="11"/>
  <c r="R137" i="11"/>
  <c r="P137" i="11"/>
  <c r="BI136" i="11"/>
  <c r="BH136" i="11"/>
  <c r="BG136" i="11"/>
  <c r="BF136" i="11"/>
  <c r="T136" i="11"/>
  <c r="R136" i="11"/>
  <c r="P136" i="11"/>
  <c r="BI135" i="11"/>
  <c r="BH135" i="11"/>
  <c r="BG135" i="11"/>
  <c r="BF135" i="11"/>
  <c r="T135" i="11"/>
  <c r="R135" i="11"/>
  <c r="P135" i="11"/>
  <c r="BI133" i="11"/>
  <c r="BH133" i="11"/>
  <c r="BG133" i="11"/>
  <c r="BF133" i="11"/>
  <c r="T133" i="11"/>
  <c r="R133" i="11"/>
  <c r="P133" i="11"/>
  <c r="BI131" i="11"/>
  <c r="BH131" i="11"/>
  <c r="BG131" i="11"/>
  <c r="BF131" i="11"/>
  <c r="T131" i="11"/>
  <c r="R131" i="11"/>
  <c r="P131" i="11"/>
  <c r="BI130" i="11"/>
  <c r="BH130" i="11"/>
  <c r="BG130" i="11"/>
  <c r="BF130" i="11"/>
  <c r="T130" i="11"/>
  <c r="R130" i="11"/>
  <c r="P130" i="11"/>
  <c r="BI129" i="11"/>
  <c r="BH129" i="11"/>
  <c r="BG129" i="11"/>
  <c r="BF129" i="11"/>
  <c r="T129" i="11"/>
  <c r="R129" i="11"/>
  <c r="P129" i="11"/>
  <c r="BI128" i="11"/>
  <c r="BH128" i="11"/>
  <c r="BG128" i="11"/>
  <c r="BF128" i="11"/>
  <c r="T128" i="11"/>
  <c r="R128" i="11"/>
  <c r="P128" i="11"/>
  <c r="BI127" i="11"/>
  <c r="BH127" i="11"/>
  <c r="BG127" i="11"/>
  <c r="BF127" i="11"/>
  <c r="T127" i="11"/>
  <c r="R127" i="11"/>
  <c r="P127" i="11"/>
  <c r="F118" i="11"/>
  <c r="E116" i="11"/>
  <c r="F89" i="11"/>
  <c r="E87" i="11"/>
  <c r="J24" i="11"/>
  <c r="E24" i="11"/>
  <c r="J92" i="11"/>
  <c r="J23" i="11"/>
  <c r="J21" i="11"/>
  <c r="E21" i="11"/>
  <c r="J91" i="11"/>
  <c r="J20" i="11"/>
  <c r="J18" i="11"/>
  <c r="E18" i="11"/>
  <c r="F121" i="11"/>
  <c r="J17" i="11"/>
  <c r="J15" i="11"/>
  <c r="E15" i="11"/>
  <c r="F120" i="11"/>
  <c r="J14" i="11"/>
  <c r="J12" i="11"/>
  <c r="J118" i="11"/>
  <c r="E7" i="11"/>
  <c r="E114" i="11"/>
  <c r="J39" i="10"/>
  <c r="J38" i="10"/>
  <c r="AY105" i="1"/>
  <c r="J37" i="10"/>
  <c r="AX105" i="1"/>
  <c r="BI147" i="10"/>
  <c r="BH147" i="10"/>
  <c r="BG147" i="10"/>
  <c r="BF147" i="10"/>
  <c r="T147" i="10"/>
  <c r="R147" i="10"/>
  <c r="P147" i="10"/>
  <c r="BI146" i="10"/>
  <c r="BH146" i="10"/>
  <c r="BG146" i="10"/>
  <c r="BF146" i="10"/>
  <c r="T146" i="10"/>
  <c r="R146" i="10"/>
  <c r="P146" i="10"/>
  <c r="BI145" i="10"/>
  <c r="BH145" i="10"/>
  <c r="BG145" i="10"/>
  <c r="BF145" i="10"/>
  <c r="T145" i="10"/>
  <c r="R145" i="10"/>
  <c r="P145" i="10"/>
  <c r="BI144" i="10"/>
  <c r="BH144" i="10"/>
  <c r="BG144" i="10"/>
  <c r="BF144" i="10"/>
  <c r="T144" i="10"/>
  <c r="R144" i="10"/>
  <c r="P144" i="10"/>
  <c r="BI143" i="10"/>
  <c r="BH143" i="10"/>
  <c r="BG143" i="10"/>
  <c r="BF143" i="10"/>
  <c r="T143" i="10"/>
  <c r="R143" i="10"/>
  <c r="P143" i="10"/>
  <c r="BI142" i="10"/>
  <c r="BH142" i="10"/>
  <c r="BG142" i="10"/>
  <c r="BF142" i="10"/>
  <c r="T142" i="10"/>
  <c r="R142" i="10"/>
  <c r="P142" i="10"/>
  <c r="BI141" i="10"/>
  <c r="BH141" i="10"/>
  <c r="BG141" i="10"/>
  <c r="BF141" i="10"/>
  <c r="T141" i="10"/>
  <c r="R141" i="10"/>
  <c r="P141" i="10"/>
  <c r="BI140" i="10"/>
  <c r="BH140" i="10"/>
  <c r="BG140" i="10"/>
  <c r="BF140" i="10"/>
  <c r="T140" i="10"/>
  <c r="R140" i="10"/>
  <c r="P140" i="10"/>
  <c r="BI138" i="10"/>
  <c r="BH138" i="10"/>
  <c r="BG138" i="10"/>
  <c r="BF138" i="10"/>
  <c r="T138" i="10"/>
  <c r="R138" i="10"/>
  <c r="P138" i="10"/>
  <c r="BI137" i="10"/>
  <c r="BH137" i="10"/>
  <c r="BG137" i="10"/>
  <c r="BF137" i="10"/>
  <c r="T137" i="10"/>
  <c r="R137" i="10"/>
  <c r="P137" i="10"/>
  <c r="BI135" i="10"/>
  <c r="BH135" i="10"/>
  <c r="BG135" i="10"/>
  <c r="BF135" i="10"/>
  <c r="T135" i="10"/>
  <c r="R135" i="10"/>
  <c r="P135" i="10"/>
  <c r="BI133" i="10"/>
  <c r="BH133" i="10"/>
  <c r="BG133" i="10"/>
  <c r="BF133" i="10"/>
  <c r="T133" i="10"/>
  <c r="R133" i="10"/>
  <c r="P133" i="10"/>
  <c r="BI132" i="10"/>
  <c r="BH132" i="10"/>
  <c r="BG132" i="10"/>
  <c r="BF132" i="10"/>
  <c r="T132" i="10"/>
  <c r="R132" i="10"/>
  <c r="P132" i="10"/>
  <c r="BI131" i="10"/>
  <c r="BH131" i="10"/>
  <c r="BG131" i="10"/>
  <c r="BF131" i="10"/>
  <c r="T131" i="10"/>
  <c r="R131" i="10"/>
  <c r="P131" i="10"/>
  <c r="BI130" i="10"/>
  <c r="BH130" i="10"/>
  <c r="BG130" i="10"/>
  <c r="BF130" i="10"/>
  <c r="T130" i="10"/>
  <c r="R130" i="10"/>
  <c r="P130" i="10"/>
  <c r="BI129" i="10"/>
  <c r="BH129" i="10"/>
  <c r="BG129" i="10"/>
  <c r="BF129" i="10"/>
  <c r="T129" i="10"/>
  <c r="R129" i="10"/>
  <c r="P129" i="10"/>
  <c r="BI128" i="10"/>
  <c r="BH128" i="10"/>
  <c r="BG128" i="10"/>
  <c r="BF128" i="10"/>
  <c r="T128" i="10"/>
  <c r="R128" i="10"/>
  <c r="P128" i="10"/>
  <c r="BI127" i="10"/>
  <c r="BH127" i="10"/>
  <c r="BG127" i="10"/>
  <c r="BF127" i="10"/>
  <c r="T127" i="10"/>
  <c r="R127" i="10"/>
  <c r="P127" i="10"/>
  <c r="BI126" i="10"/>
  <c r="BH126" i="10"/>
  <c r="BG126" i="10"/>
  <c r="BF126" i="10"/>
  <c r="T126" i="10"/>
  <c r="R126" i="10"/>
  <c r="P126" i="10"/>
  <c r="BI125" i="10"/>
  <c r="BH125" i="10"/>
  <c r="BG125" i="10"/>
  <c r="BF125" i="10"/>
  <c r="T125" i="10"/>
  <c r="R125" i="10"/>
  <c r="P125" i="10"/>
  <c r="F116" i="10"/>
  <c r="E114" i="10"/>
  <c r="F91" i="10"/>
  <c r="E89" i="10"/>
  <c r="J26" i="10"/>
  <c r="E26" i="10"/>
  <c r="J119" i="10"/>
  <c r="J25" i="10"/>
  <c r="J23" i="10"/>
  <c r="E23" i="10"/>
  <c r="J118" i="10"/>
  <c r="J22" i="10"/>
  <c r="J20" i="10"/>
  <c r="E20" i="10"/>
  <c r="F119" i="10"/>
  <c r="J19" i="10"/>
  <c r="J17" i="10"/>
  <c r="E17" i="10"/>
  <c r="F118" i="10"/>
  <c r="J16" i="10"/>
  <c r="J14" i="10"/>
  <c r="J116" i="10"/>
  <c r="E7" i="10"/>
  <c r="E85" i="10"/>
  <c r="J39" i="9"/>
  <c r="J38" i="9"/>
  <c r="AY104" i="1"/>
  <c r="J37" i="9"/>
  <c r="AX104" i="1"/>
  <c r="BI189" i="9"/>
  <c r="BH189" i="9"/>
  <c r="BG189" i="9"/>
  <c r="BF189" i="9"/>
  <c r="T189" i="9"/>
  <c r="R189" i="9"/>
  <c r="P189" i="9"/>
  <c r="BI187" i="9"/>
  <c r="BH187" i="9"/>
  <c r="BG187" i="9"/>
  <c r="BF187" i="9"/>
  <c r="T187" i="9"/>
  <c r="R187" i="9"/>
  <c r="P187" i="9"/>
  <c r="BI185" i="9"/>
  <c r="BH185" i="9"/>
  <c r="BG185" i="9"/>
  <c r="BF185" i="9"/>
  <c r="T185" i="9"/>
  <c r="R185" i="9"/>
  <c r="P185" i="9"/>
  <c r="BI182" i="9"/>
  <c r="BH182" i="9"/>
  <c r="BG182" i="9"/>
  <c r="BF182" i="9"/>
  <c r="T182" i="9"/>
  <c r="R182" i="9"/>
  <c r="P182" i="9"/>
  <c r="BI180" i="9"/>
  <c r="BH180" i="9"/>
  <c r="BG180" i="9"/>
  <c r="BF180" i="9"/>
  <c r="T180" i="9"/>
  <c r="R180" i="9"/>
  <c r="P180" i="9"/>
  <c r="BI178" i="9"/>
  <c r="BH178" i="9"/>
  <c r="BG178" i="9"/>
  <c r="BF178" i="9"/>
  <c r="T178" i="9"/>
  <c r="R178" i="9"/>
  <c r="P178" i="9"/>
  <c r="BI176" i="9"/>
  <c r="BH176" i="9"/>
  <c r="BG176" i="9"/>
  <c r="BF176" i="9"/>
  <c r="T176" i="9"/>
  <c r="R176" i="9"/>
  <c r="P176" i="9"/>
  <c r="BI174" i="9"/>
  <c r="BH174" i="9"/>
  <c r="BG174" i="9"/>
  <c r="BF174" i="9"/>
  <c r="T174" i="9"/>
  <c r="R174" i="9"/>
  <c r="P174" i="9"/>
  <c r="BI172" i="9"/>
  <c r="BH172" i="9"/>
  <c r="BG172" i="9"/>
  <c r="BF172" i="9"/>
  <c r="T172" i="9"/>
  <c r="R172" i="9"/>
  <c r="P172" i="9"/>
  <c r="BI169" i="9"/>
  <c r="BH169" i="9"/>
  <c r="BG169" i="9"/>
  <c r="BF169" i="9"/>
  <c r="T169" i="9"/>
  <c r="R169" i="9"/>
  <c r="P169" i="9"/>
  <c r="BI167" i="9"/>
  <c r="BH167" i="9"/>
  <c r="BG167" i="9"/>
  <c r="BF167" i="9"/>
  <c r="T167" i="9"/>
  <c r="R167" i="9"/>
  <c r="P167" i="9"/>
  <c r="BI165" i="9"/>
  <c r="BH165" i="9"/>
  <c r="BG165" i="9"/>
  <c r="BF165" i="9"/>
  <c r="T165" i="9"/>
  <c r="R165" i="9"/>
  <c r="P165" i="9"/>
  <c r="BI163" i="9"/>
  <c r="BH163" i="9"/>
  <c r="BG163" i="9"/>
  <c r="BF163" i="9"/>
  <c r="T163" i="9"/>
  <c r="R163" i="9"/>
  <c r="P163" i="9"/>
  <c r="BI161" i="9"/>
  <c r="BH161" i="9"/>
  <c r="BG161" i="9"/>
  <c r="BF161" i="9"/>
  <c r="T161" i="9"/>
  <c r="R161" i="9"/>
  <c r="P161" i="9"/>
  <c r="BI159" i="9"/>
  <c r="BH159" i="9"/>
  <c r="BG159" i="9"/>
  <c r="BF159" i="9"/>
  <c r="T159" i="9"/>
  <c r="R159" i="9"/>
  <c r="P159" i="9"/>
  <c r="BI157" i="9"/>
  <c r="BH157" i="9"/>
  <c r="BG157" i="9"/>
  <c r="BF157" i="9"/>
  <c r="T157" i="9"/>
  <c r="R157" i="9"/>
  <c r="P157" i="9"/>
  <c r="BI155" i="9"/>
  <c r="BH155" i="9"/>
  <c r="BG155" i="9"/>
  <c r="BF155" i="9"/>
  <c r="T155" i="9"/>
  <c r="R155" i="9"/>
  <c r="P155" i="9"/>
  <c r="BI153" i="9"/>
  <c r="BH153" i="9"/>
  <c r="BG153" i="9"/>
  <c r="BF153" i="9"/>
  <c r="T153" i="9"/>
  <c r="R153" i="9"/>
  <c r="P153" i="9"/>
  <c r="BI151" i="9"/>
  <c r="BH151" i="9"/>
  <c r="BG151" i="9"/>
  <c r="BF151" i="9"/>
  <c r="T151" i="9"/>
  <c r="R151" i="9"/>
  <c r="P151" i="9"/>
  <c r="BI149" i="9"/>
  <c r="BH149" i="9"/>
  <c r="BG149" i="9"/>
  <c r="BF149" i="9"/>
  <c r="T149" i="9"/>
  <c r="R149" i="9"/>
  <c r="P149" i="9"/>
  <c r="BI147" i="9"/>
  <c r="BH147" i="9"/>
  <c r="BG147" i="9"/>
  <c r="BF147" i="9"/>
  <c r="T147" i="9"/>
  <c r="R147" i="9"/>
  <c r="P147" i="9"/>
  <c r="BI145" i="9"/>
  <c r="BH145" i="9"/>
  <c r="BG145" i="9"/>
  <c r="BF145" i="9"/>
  <c r="T145" i="9"/>
  <c r="R145" i="9"/>
  <c r="P145" i="9"/>
  <c r="BI143" i="9"/>
  <c r="BH143" i="9"/>
  <c r="BG143" i="9"/>
  <c r="BF143" i="9"/>
  <c r="T143" i="9"/>
  <c r="R143" i="9"/>
  <c r="P143" i="9"/>
  <c r="BI141" i="9"/>
  <c r="BH141" i="9"/>
  <c r="BG141" i="9"/>
  <c r="BF141" i="9"/>
  <c r="T141" i="9"/>
  <c r="R141" i="9"/>
  <c r="P141" i="9"/>
  <c r="BI139" i="9"/>
  <c r="BH139" i="9"/>
  <c r="BG139" i="9"/>
  <c r="BF139" i="9"/>
  <c r="T139" i="9"/>
  <c r="R139" i="9"/>
  <c r="P139" i="9"/>
  <c r="BI137" i="9"/>
  <c r="BH137" i="9"/>
  <c r="BG137" i="9"/>
  <c r="BF137" i="9"/>
  <c r="T137" i="9"/>
  <c r="R137" i="9"/>
  <c r="P137" i="9"/>
  <c r="BI135" i="9"/>
  <c r="BH135" i="9"/>
  <c r="BG135" i="9"/>
  <c r="BF135" i="9"/>
  <c r="T135" i="9"/>
  <c r="R135" i="9"/>
  <c r="P135" i="9"/>
  <c r="BI133" i="9"/>
  <c r="BH133" i="9"/>
  <c r="BG133" i="9"/>
  <c r="BF133" i="9"/>
  <c r="T133" i="9"/>
  <c r="R133" i="9"/>
  <c r="P133" i="9"/>
  <c r="BI131" i="9"/>
  <c r="BH131" i="9"/>
  <c r="BG131" i="9"/>
  <c r="BF131" i="9"/>
  <c r="T131" i="9"/>
  <c r="R131" i="9"/>
  <c r="P131" i="9"/>
  <c r="BI129" i="9"/>
  <c r="BH129" i="9"/>
  <c r="BG129" i="9"/>
  <c r="BF129" i="9"/>
  <c r="T129" i="9"/>
  <c r="R129" i="9"/>
  <c r="P129" i="9"/>
  <c r="BI127" i="9"/>
  <c r="BH127" i="9"/>
  <c r="BG127" i="9"/>
  <c r="BF127" i="9"/>
  <c r="T127" i="9"/>
  <c r="R127" i="9"/>
  <c r="P127" i="9"/>
  <c r="BI125" i="9"/>
  <c r="BH125" i="9"/>
  <c r="BG125" i="9"/>
  <c r="BF125" i="9"/>
  <c r="T125" i="9"/>
  <c r="R125" i="9"/>
  <c r="P125" i="9"/>
  <c r="F117" i="9"/>
  <c r="E115" i="9"/>
  <c r="F91" i="9"/>
  <c r="E89" i="9"/>
  <c r="J26" i="9"/>
  <c r="E26" i="9"/>
  <c r="J94" i="9"/>
  <c r="J25" i="9"/>
  <c r="J23" i="9"/>
  <c r="E23" i="9"/>
  <c r="J93" i="9"/>
  <c r="J22" i="9"/>
  <c r="J20" i="9"/>
  <c r="E20" i="9"/>
  <c r="F120" i="9"/>
  <c r="J19" i="9"/>
  <c r="J17" i="9"/>
  <c r="E17" i="9"/>
  <c r="F119" i="9"/>
  <c r="J16" i="9"/>
  <c r="J14" i="9"/>
  <c r="J91" i="9"/>
  <c r="E7" i="9"/>
  <c r="E85" i="9"/>
  <c r="J39" i="8"/>
  <c r="J38" i="8"/>
  <c r="AY103" i="1"/>
  <c r="J37" i="8"/>
  <c r="AX103" i="1"/>
  <c r="BI253" i="8"/>
  <c r="BH253" i="8"/>
  <c r="BG253" i="8"/>
  <c r="BF253" i="8"/>
  <c r="T253" i="8"/>
  <c r="R253" i="8"/>
  <c r="P253" i="8"/>
  <c r="BI251" i="8"/>
  <c r="BH251" i="8"/>
  <c r="BG251" i="8"/>
  <c r="BF251" i="8"/>
  <c r="T251" i="8"/>
  <c r="R251" i="8"/>
  <c r="P251" i="8"/>
  <c r="BI249" i="8"/>
  <c r="BH249" i="8"/>
  <c r="BG249" i="8"/>
  <c r="BF249" i="8"/>
  <c r="T249" i="8"/>
  <c r="R249" i="8"/>
  <c r="P249" i="8"/>
  <c r="BI247" i="8"/>
  <c r="BH247" i="8"/>
  <c r="BG247" i="8"/>
  <c r="BF247" i="8"/>
  <c r="T247" i="8"/>
  <c r="R247" i="8"/>
  <c r="P247" i="8"/>
  <c r="BI245" i="8"/>
  <c r="BH245" i="8"/>
  <c r="BG245" i="8"/>
  <c r="BF245" i="8"/>
  <c r="T245" i="8"/>
  <c r="R245" i="8"/>
  <c r="P245" i="8"/>
  <c r="BI243" i="8"/>
  <c r="BH243" i="8"/>
  <c r="BG243" i="8"/>
  <c r="BF243" i="8"/>
  <c r="T243" i="8"/>
  <c r="R243" i="8"/>
  <c r="P243" i="8"/>
  <c r="BI241" i="8"/>
  <c r="BH241" i="8"/>
  <c r="BG241" i="8"/>
  <c r="BF241" i="8"/>
  <c r="T241" i="8"/>
  <c r="R241" i="8"/>
  <c r="P241" i="8"/>
  <c r="BI238" i="8"/>
  <c r="BH238" i="8"/>
  <c r="BG238" i="8"/>
  <c r="BF238" i="8"/>
  <c r="T238" i="8"/>
  <c r="T237" i="8"/>
  <c r="R238" i="8"/>
  <c r="R237" i="8"/>
  <c r="P238" i="8"/>
  <c r="P237" i="8"/>
  <c r="BI235" i="8"/>
  <c r="BH235" i="8"/>
  <c r="BG235" i="8"/>
  <c r="BF235" i="8"/>
  <c r="T235" i="8"/>
  <c r="T234" i="8"/>
  <c r="R235" i="8"/>
  <c r="R234" i="8"/>
  <c r="P235" i="8"/>
  <c r="P234" i="8"/>
  <c r="BI232" i="8"/>
  <c r="BH232" i="8"/>
  <c r="BG232" i="8"/>
  <c r="BF232" i="8"/>
  <c r="T232" i="8"/>
  <c r="R232" i="8"/>
  <c r="P232" i="8"/>
  <c r="BI230" i="8"/>
  <c r="BH230" i="8"/>
  <c r="BG230" i="8"/>
  <c r="BF230" i="8"/>
  <c r="T230" i="8"/>
  <c r="R230" i="8"/>
  <c r="P230" i="8"/>
  <c r="BI228" i="8"/>
  <c r="BH228" i="8"/>
  <c r="BG228" i="8"/>
  <c r="BF228" i="8"/>
  <c r="T228" i="8"/>
  <c r="R228" i="8"/>
  <c r="P228" i="8"/>
  <c r="BI226" i="8"/>
  <c r="BH226" i="8"/>
  <c r="BG226" i="8"/>
  <c r="BF226" i="8"/>
  <c r="T226" i="8"/>
  <c r="R226" i="8"/>
  <c r="P226" i="8"/>
  <c r="BI224" i="8"/>
  <c r="BH224" i="8"/>
  <c r="BG224" i="8"/>
  <c r="BF224" i="8"/>
  <c r="T224" i="8"/>
  <c r="R224" i="8"/>
  <c r="P224" i="8"/>
  <c r="BI222" i="8"/>
  <c r="BH222" i="8"/>
  <c r="BG222" i="8"/>
  <c r="BF222" i="8"/>
  <c r="T222" i="8"/>
  <c r="R222" i="8"/>
  <c r="P222" i="8"/>
  <c r="BI220" i="8"/>
  <c r="BH220" i="8"/>
  <c r="BG220" i="8"/>
  <c r="BF220" i="8"/>
  <c r="T220" i="8"/>
  <c r="R220" i="8"/>
  <c r="P220" i="8"/>
  <c r="BI218" i="8"/>
  <c r="BH218" i="8"/>
  <c r="BG218" i="8"/>
  <c r="BF218" i="8"/>
  <c r="T218" i="8"/>
  <c r="R218" i="8"/>
  <c r="P218" i="8"/>
  <c r="BI216" i="8"/>
  <c r="BH216" i="8"/>
  <c r="BG216" i="8"/>
  <c r="BF216" i="8"/>
  <c r="T216" i="8"/>
  <c r="R216" i="8"/>
  <c r="P216" i="8"/>
  <c r="BI214" i="8"/>
  <c r="BH214" i="8"/>
  <c r="BG214" i="8"/>
  <c r="BF214" i="8"/>
  <c r="T214" i="8"/>
  <c r="R214" i="8"/>
  <c r="P214" i="8"/>
  <c r="BI212" i="8"/>
  <c r="BH212" i="8"/>
  <c r="BG212" i="8"/>
  <c r="BF212" i="8"/>
  <c r="T212" i="8"/>
  <c r="R212" i="8"/>
  <c r="P212" i="8"/>
  <c r="BI210" i="8"/>
  <c r="BH210" i="8"/>
  <c r="BG210" i="8"/>
  <c r="BF210" i="8"/>
  <c r="T210" i="8"/>
  <c r="R210" i="8"/>
  <c r="P210" i="8"/>
  <c r="BI207" i="8"/>
  <c r="BH207" i="8"/>
  <c r="BG207" i="8"/>
  <c r="BF207" i="8"/>
  <c r="T207" i="8"/>
  <c r="R207" i="8"/>
  <c r="P207" i="8"/>
  <c r="BI205" i="8"/>
  <c r="BH205" i="8"/>
  <c r="BG205" i="8"/>
  <c r="BF205" i="8"/>
  <c r="T205" i="8"/>
  <c r="R205" i="8"/>
  <c r="P205" i="8"/>
  <c r="BI203" i="8"/>
  <c r="BH203" i="8"/>
  <c r="BG203" i="8"/>
  <c r="BF203" i="8"/>
  <c r="T203" i="8"/>
  <c r="R203" i="8"/>
  <c r="P203" i="8"/>
  <c r="BI201" i="8"/>
  <c r="BH201" i="8"/>
  <c r="BG201" i="8"/>
  <c r="BF201" i="8"/>
  <c r="T201" i="8"/>
  <c r="R201" i="8"/>
  <c r="P201" i="8"/>
  <c r="BI199" i="8"/>
  <c r="BH199" i="8"/>
  <c r="BG199" i="8"/>
  <c r="BF199" i="8"/>
  <c r="T199" i="8"/>
  <c r="R199" i="8"/>
  <c r="P199" i="8"/>
  <c r="BI197" i="8"/>
  <c r="BH197" i="8"/>
  <c r="BG197" i="8"/>
  <c r="BF197" i="8"/>
  <c r="T197" i="8"/>
  <c r="R197" i="8"/>
  <c r="P197" i="8"/>
  <c r="BI195" i="8"/>
  <c r="BH195" i="8"/>
  <c r="BG195" i="8"/>
  <c r="BF195" i="8"/>
  <c r="T195" i="8"/>
  <c r="R195" i="8"/>
  <c r="P195" i="8"/>
  <c r="BI193" i="8"/>
  <c r="BH193" i="8"/>
  <c r="BG193" i="8"/>
  <c r="BF193" i="8"/>
  <c r="T193" i="8"/>
  <c r="R193" i="8"/>
  <c r="P193" i="8"/>
  <c r="BI191" i="8"/>
  <c r="BH191" i="8"/>
  <c r="BG191" i="8"/>
  <c r="BF191" i="8"/>
  <c r="T191" i="8"/>
  <c r="R191" i="8"/>
  <c r="P191" i="8"/>
  <c r="BI189" i="8"/>
  <c r="BH189" i="8"/>
  <c r="BG189" i="8"/>
  <c r="BF189" i="8"/>
  <c r="T189" i="8"/>
  <c r="R189" i="8"/>
  <c r="P189" i="8"/>
  <c r="BI187" i="8"/>
  <c r="BH187" i="8"/>
  <c r="BG187" i="8"/>
  <c r="BF187" i="8"/>
  <c r="T187" i="8"/>
  <c r="R187" i="8"/>
  <c r="P187" i="8"/>
  <c r="BI185" i="8"/>
  <c r="BH185" i="8"/>
  <c r="BG185" i="8"/>
  <c r="BF185" i="8"/>
  <c r="T185" i="8"/>
  <c r="R185" i="8"/>
  <c r="P185" i="8"/>
  <c r="BI183" i="8"/>
  <c r="BH183" i="8"/>
  <c r="BG183" i="8"/>
  <c r="BF183" i="8"/>
  <c r="T183" i="8"/>
  <c r="R183" i="8"/>
  <c r="P183" i="8"/>
  <c r="BI181" i="8"/>
  <c r="BH181" i="8"/>
  <c r="BG181" i="8"/>
  <c r="BF181" i="8"/>
  <c r="T181" i="8"/>
  <c r="R181" i="8"/>
  <c r="P181" i="8"/>
  <c r="BI179" i="8"/>
  <c r="BH179" i="8"/>
  <c r="BG179" i="8"/>
  <c r="BF179" i="8"/>
  <c r="T179" i="8"/>
  <c r="R179" i="8"/>
  <c r="P179" i="8"/>
  <c r="BI177" i="8"/>
  <c r="BH177" i="8"/>
  <c r="BG177" i="8"/>
  <c r="BF177" i="8"/>
  <c r="T177" i="8"/>
  <c r="R177" i="8"/>
  <c r="P177" i="8"/>
  <c r="BI174" i="8"/>
  <c r="BH174" i="8"/>
  <c r="BG174" i="8"/>
  <c r="BF174" i="8"/>
  <c r="T174" i="8"/>
  <c r="R174" i="8"/>
  <c r="P174" i="8"/>
  <c r="BI172" i="8"/>
  <c r="BH172" i="8"/>
  <c r="BG172" i="8"/>
  <c r="BF172" i="8"/>
  <c r="T172" i="8"/>
  <c r="R172" i="8"/>
  <c r="P172" i="8"/>
  <c r="BI170" i="8"/>
  <c r="BH170" i="8"/>
  <c r="BG170" i="8"/>
  <c r="BF170" i="8"/>
  <c r="T170" i="8"/>
  <c r="R170" i="8"/>
  <c r="P170" i="8"/>
  <c r="BI168" i="8"/>
  <c r="BH168" i="8"/>
  <c r="BG168" i="8"/>
  <c r="BF168" i="8"/>
  <c r="T168" i="8"/>
  <c r="R168" i="8"/>
  <c r="P168" i="8"/>
  <c r="BI166" i="8"/>
  <c r="BH166" i="8"/>
  <c r="BG166" i="8"/>
  <c r="BF166" i="8"/>
  <c r="T166" i="8"/>
  <c r="R166" i="8"/>
  <c r="P166" i="8"/>
  <c r="BI164" i="8"/>
  <c r="BH164" i="8"/>
  <c r="BG164" i="8"/>
  <c r="BF164" i="8"/>
  <c r="T164" i="8"/>
  <c r="R164" i="8"/>
  <c r="P164" i="8"/>
  <c r="BI161" i="8"/>
  <c r="BH161" i="8"/>
  <c r="BG161" i="8"/>
  <c r="BF161" i="8"/>
  <c r="T161" i="8"/>
  <c r="R161" i="8"/>
  <c r="P161" i="8"/>
  <c r="BI159" i="8"/>
  <c r="BH159" i="8"/>
  <c r="BG159" i="8"/>
  <c r="BF159" i="8"/>
  <c r="T159" i="8"/>
  <c r="R159" i="8"/>
  <c r="P159" i="8"/>
  <c r="BI157" i="8"/>
  <c r="BH157" i="8"/>
  <c r="BG157" i="8"/>
  <c r="BF157" i="8"/>
  <c r="T157" i="8"/>
  <c r="R157" i="8"/>
  <c r="P157" i="8"/>
  <c r="BI154" i="8"/>
  <c r="BH154" i="8"/>
  <c r="BG154" i="8"/>
  <c r="BF154" i="8"/>
  <c r="T154" i="8"/>
  <c r="R154" i="8"/>
  <c r="P154" i="8"/>
  <c r="BI152" i="8"/>
  <c r="BH152" i="8"/>
  <c r="BG152" i="8"/>
  <c r="BF152" i="8"/>
  <c r="T152" i="8"/>
  <c r="R152" i="8"/>
  <c r="P152" i="8"/>
  <c r="BI150" i="8"/>
  <c r="BH150" i="8"/>
  <c r="BG150" i="8"/>
  <c r="BF150" i="8"/>
  <c r="T150" i="8"/>
  <c r="R150" i="8"/>
  <c r="P150" i="8"/>
  <c r="BI148" i="8"/>
  <c r="BH148" i="8"/>
  <c r="BG148" i="8"/>
  <c r="BF148" i="8"/>
  <c r="T148" i="8"/>
  <c r="R148" i="8"/>
  <c r="P148" i="8"/>
  <c r="BI146" i="8"/>
  <c r="BH146" i="8"/>
  <c r="BG146" i="8"/>
  <c r="BF146" i="8"/>
  <c r="T146" i="8"/>
  <c r="R146" i="8"/>
  <c r="P146" i="8"/>
  <c r="BI144" i="8"/>
  <c r="BH144" i="8"/>
  <c r="BG144" i="8"/>
  <c r="BF144" i="8"/>
  <c r="T144" i="8"/>
  <c r="R144" i="8"/>
  <c r="P144" i="8"/>
  <c r="BI142" i="8"/>
  <c r="BH142" i="8"/>
  <c r="BG142" i="8"/>
  <c r="BF142" i="8"/>
  <c r="T142" i="8"/>
  <c r="R142" i="8"/>
  <c r="P142" i="8"/>
  <c r="BI139" i="8"/>
  <c r="BH139" i="8"/>
  <c r="BG139" i="8"/>
  <c r="BF139" i="8"/>
  <c r="T139" i="8"/>
  <c r="R139" i="8"/>
  <c r="P139" i="8"/>
  <c r="BI137" i="8"/>
  <c r="BH137" i="8"/>
  <c r="BG137" i="8"/>
  <c r="BF137" i="8"/>
  <c r="T137" i="8"/>
  <c r="R137" i="8"/>
  <c r="P137" i="8"/>
  <c r="BI135" i="8"/>
  <c r="BH135" i="8"/>
  <c r="BG135" i="8"/>
  <c r="BF135" i="8"/>
  <c r="T135" i="8"/>
  <c r="R135" i="8"/>
  <c r="P135" i="8"/>
  <c r="BI133" i="8"/>
  <c r="BH133" i="8"/>
  <c r="BG133" i="8"/>
  <c r="BF133" i="8"/>
  <c r="T133" i="8"/>
  <c r="R133" i="8"/>
  <c r="P133" i="8"/>
  <c r="BI131" i="8"/>
  <c r="BH131" i="8"/>
  <c r="BG131" i="8"/>
  <c r="BF131" i="8"/>
  <c r="T131" i="8"/>
  <c r="R131" i="8"/>
  <c r="P131" i="8"/>
  <c r="F123" i="8"/>
  <c r="E121" i="8"/>
  <c r="F91" i="8"/>
  <c r="E89" i="8"/>
  <c r="J26" i="8"/>
  <c r="E26" i="8"/>
  <c r="J94" i="8"/>
  <c r="J25" i="8"/>
  <c r="J23" i="8"/>
  <c r="E23" i="8"/>
  <c r="J93" i="8"/>
  <c r="J22" i="8"/>
  <c r="J20" i="8"/>
  <c r="E20" i="8"/>
  <c r="F126" i="8"/>
  <c r="J19" i="8"/>
  <c r="J17" i="8"/>
  <c r="E17" i="8"/>
  <c r="F125" i="8"/>
  <c r="J16" i="8"/>
  <c r="J14" i="8"/>
  <c r="J91" i="8"/>
  <c r="E7" i="8"/>
  <c r="E117" i="8"/>
  <c r="J41" i="7"/>
  <c r="J40" i="7"/>
  <c r="AY102" i="1"/>
  <c r="J39" i="7"/>
  <c r="AX102" i="1"/>
  <c r="BI153" i="7"/>
  <c r="BH153" i="7"/>
  <c r="BG153" i="7"/>
  <c r="BF153" i="7"/>
  <c r="T153" i="7"/>
  <c r="R153" i="7"/>
  <c r="P153" i="7"/>
  <c r="BI151" i="7"/>
  <c r="BH151" i="7"/>
  <c r="BG151" i="7"/>
  <c r="BF151" i="7"/>
  <c r="T151" i="7"/>
  <c r="R151" i="7"/>
  <c r="P151" i="7"/>
  <c r="BI148" i="7"/>
  <c r="BH148" i="7"/>
  <c r="BG148" i="7"/>
  <c r="BF148" i="7"/>
  <c r="T148" i="7"/>
  <c r="R148" i="7"/>
  <c r="P148" i="7"/>
  <c r="BI146" i="7"/>
  <c r="BH146" i="7"/>
  <c r="BG146" i="7"/>
  <c r="BF146" i="7"/>
  <c r="T146" i="7"/>
  <c r="R146" i="7"/>
  <c r="P146" i="7"/>
  <c r="BI143" i="7"/>
  <c r="BH143" i="7"/>
  <c r="BG143" i="7"/>
  <c r="BF143" i="7"/>
  <c r="T143" i="7"/>
  <c r="R143" i="7"/>
  <c r="P143" i="7"/>
  <c r="BI141" i="7"/>
  <c r="BH141" i="7"/>
  <c r="BG141" i="7"/>
  <c r="BF141" i="7"/>
  <c r="T141" i="7"/>
  <c r="R141" i="7"/>
  <c r="P141" i="7"/>
  <c r="BI138" i="7"/>
  <c r="BH138" i="7"/>
  <c r="BG138" i="7"/>
  <c r="BF138" i="7"/>
  <c r="T138" i="7"/>
  <c r="T137" i="7"/>
  <c r="R138" i="7"/>
  <c r="R137" i="7"/>
  <c r="P138" i="7"/>
  <c r="P137" i="7"/>
  <c r="BI135" i="7"/>
  <c r="BH135" i="7"/>
  <c r="BG135" i="7"/>
  <c r="BF135" i="7"/>
  <c r="T135" i="7"/>
  <c r="R135" i="7"/>
  <c r="P135" i="7"/>
  <c r="BI133" i="7"/>
  <c r="BH133" i="7"/>
  <c r="BG133" i="7"/>
  <c r="BF133" i="7"/>
  <c r="T133" i="7"/>
  <c r="R133" i="7"/>
  <c r="P133" i="7"/>
  <c r="F124" i="7"/>
  <c r="E122" i="7"/>
  <c r="F93" i="7"/>
  <c r="E91" i="7"/>
  <c r="J28" i="7"/>
  <c r="E28" i="7"/>
  <c r="J127" i="7"/>
  <c r="J27" i="7"/>
  <c r="J25" i="7"/>
  <c r="E25" i="7"/>
  <c r="J126" i="7"/>
  <c r="J24" i="7"/>
  <c r="J22" i="7"/>
  <c r="E22" i="7"/>
  <c r="F127" i="7"/>
  <c r="J21" i="7"/>
  <c r="J19" i="7"/>
  <c r="E19" i="7"/>
  <c r="F95" i="7"/>
  <c r="J18" i="7"/>
  <c r="J16" i="7"/>
  <c r="J124" i="7"/>
  <c r="E7" i="7"/>
  <c r="E116" i="7"/>
  <c r="J41" i="6"/>
  <c r="J40" i="6"/>
  <c r="AY101" i="1"/>
  <c r="J39" i="6"/>
  <c r="AX101" i="1"/>
  <c r="BI153" i="6"/>
  <c r="BH153" i="6"/>
  <c r="BG153" i="6"/>
  <c r="BF153" i="6"/>
  <c r="T153" i="6"/>
  <c r="R153" i="6"/>
  <c r="P153" i="6"/>
  <c r="BI151" i="6"/>
  <c r="BH151" i="6"/>
  <c r="BG151" i="6"/>
  <c r="BF151" i="6"/>
  <c r="T151" i="6"/>
  <c r="R151" i="6"/>
  <c r="P151" i="6"/>
  <c r="BI148" i="6"/>
  <c r="BH148" i="6"/>
  <c r="BG148" i="6"/>
  <c r="BF148" i="6"/>
  <c r="T148" i="6"/>
  <c r="R148" i="6"/>
  <c r="P148" i="6"/>
  <c r="BI146" i="6"/>
  <c r="BH146" i="6"/>
  <c r="BG146" i="6"/>
  <c r="BF146" i="6"/>
  <c r="T146" i="6"/>
  <c r="R146" i="6"/>
  <c r="P146" i="6"/>
  <c r="BI143" i="6"/>
  <c r="BH143" i="6"/>
  <c r="BG143" i="6"/>
  <c r="BF143" i="6"/>
  <c r="T143" i="6"/>
  <c r="R143" i="6"/>
  <c r="P143" i="6"/>
  <c r="BI141" i="6"/>
  <c r="BH141" i="6"/>
  <c r="BG141" i="6"/>
  <c r="BF141" i="6"/>
  <c r="T141" i="6"/>
  <c r="R141" i="6"/>
  <c r="P141" i="6"/>
  <c r="BI138" i="6"/>
  <c r="BH138" i="6"/>
  <c r="BG138" i="6"/>
  <c r="BF138" i="6"/>
  <c r="T138" i="6"/>
  <c r="T137" i="6"/>
  <c r="R138" i="6"/>
  <c r="R137" i="6"/>
  <c r="P138" i="6"/>
  <c r="P137" i="6"/>
  <c r="BI135" i="6"/>
  <c r="BH135" i="6"/>
  <c r="BG135" i="6"/>
  <c r="BF135" i="6"/>
  <c r="T135" i="6"/>
  <c r="R135" i="6"/>
  <c r="P135" i="6"/>
  <c r="BI133" i="6"/>
  <c r="BH133" i="6"/>
  <c r="BG133" i="6"/>
  <c r="BF133" i="6"/>
  <c r="T133" i="6"/>
  <c r="R133" i="6"/>
  <c r="P133" i="6"/>
  <c r="F124" i="6"/>
  <c r="E122" i="6"/>
  <c r="F93" i="6"/>
  <c r="E91" i="6"/>
  <c r="J28" i="6"/>
  <c r="E28" i="6"/>
  <c r="J127" i="6"/>
  <c r="J27" i="6"/>
  <c r="J25" i="6"/>
  <c r="E25" i="6"/>
  <c r="J95" i="6"/>
  <c r="J24" i="6"/>
  <c r="J22" i="6"/>
  <c r="E22" i="6"/>
  <c r="F96" i="6"/>
  <c r="J21" i="6"/>
  <c r="J19" i="6"/>
  <c r="E19" i="6"/>
  <c r="F126" i="6"/>
  <c r="J18" i="6"/>
  <c r="J16" i="6"/>
  <c r="J124" i="6"/>
  <c r="E7" i="6"/>
  <c r="E116" i="6"/>
  <c r="J41" i="5"/>
  <c r="J40" i="5"/>
  <c r="AY100" i="1"/>
  <c r="J39" i="5"/>
  <c r="AX100" i="1"/>
  <c r="BI151" i="5"/>
  <c r="BH151" i="5"/>
  <c r="BG151" i="5"/>
  <c r="BF151" i="5"/>
  <c r="T151" i="5"/>
  <c r="R151" i="5"/>
  <c r="P151" i="5"/>
  <c r="BI149" i="5"/>
  <c r="BH149" i="5"/>
  <c r="BG149" i="5"/>
  <c r="BF149" i="5"/>
  <c r="T149" i="5"/>
  <c r="R149" i="5"/>
  <c r="P149" i="5"/>
  <c r="BI146" i="5"/>
  <c r="BH146" i="5"/>
  <c r="BG146" i="5"/>
  <c r="BF146" i="5"/>
  <c r="T146" i="5"/>
  <c r="R146" i="5"/>
  <c r="P146" i="5"/>
  <c r="BI144" i="5"/>
  <c r="BH144" i="5"/>
  <c r="BG144" i="5"/>
  <c r="BF144" i="5"/>
  <c r="T144" i="5"/>
  <c r="R144" i="5"/>
  <c r="P144" i="5"/>
  <c r="BI141" i="5"/>
  <c r="BH141" i="5"/>
  <c r="BG141" i="5"/>
  <c r="BF141" i="5"/>
  <c r="T141" i="5"/>
  <c r="T140" i="5"/>
  <c r="R141" i="5"/>
  <c r="R140" i="5"/>
  <c r="P141" i="5"/>
  <c r="P140" i="5"/>
  <c r="BI138" i="5"/>
  <c r="BH138" i="5"/>
  <c r="BG138" i="5"/>
  <c r="BF138" i="5"/>
  <c r="T138" i="5"/>
  <c r="T137" i="5"/>
  <c r="R138" i="5"/>
  <c r="R137" i="5"/>
  <c r="P138" i="5"/>
  <c r="P137" i="5"/>
  <c r="BI135" i="5"/>
  <c r="BH135" i="5"/>
  <c r="BG135" i="5"/>
  <c r="BF135" i="5"/>
  <c r="T135" i="5"/>
  <c r="R135" i="5"/>
  <c r="P135" i="5"/>
  <c r="BI133" i="5"/>
  <c r="BH133" i="5"/>
  <c r="BG133" i="5"/>
  <c r="BF133" i="5"/>
  <c r="T133" i="5"/>
  <c r="R133" i="5"/>
  <c r="P133" i="5"/>
  <c r="F124" i="5"/>
  <c r="E122" i="5"/>
  <c r="F93" i="5"/>
  <c r="E91" i="5"/>
  <c r="J28" i="5"/>
  <c r="E28" i="5"/>
  <c r="J127" i="5"/>
  <c r="J27" i="5"/>
  <c r="J25" i="5"/>
  <c r="E25" i="5"/>
  <c r="J95" i="5"/>
  <c r="J24" i="5"/>
  <c r="J22" i="5"/>
  <c r="E22" i="5"/>
  <c r="F127" i="5"/>
  <c r="J21" i="5"/>
  <c r="J19" i="5"/>
  <c r="E19" i="5"/>
  <c r="F126" i="5"/>
  <c r="J18" i="5"/>
  <c r="J16" i="5"/>
  <c r="J124" i="5"/>
  <c r="E7" i="5"/>
  <c r="E85" i="5"/>
  <c r="J41" i="4"/>
  <c r="J40" i="4"/>
  <c r="AY99" i="1"/>
  <c r="J39" i="4"/>
  <c r="AX99" i="1"/>
  <c r="BI171" i="4"/>
  <c r="BH171" i="4"/>
  <c r="BG171" i="4"/>
  <c r="BF171" i="4"/>
  <c r="T171" i="4"/>
  <c r="R171" i="4"/>
  <c r="P171" i="4"/>
  <c r="BI169" i="4"/>
  <c r="BH169" i="4"/>
  <c r="BG169" i="4"/>
  <c r="BF169" i="4"/>
  <c r="T169" i="4"/>
  <c r="R169" i="4"/>
  <c r="P169" i="4"/>
  <c r="BI167" i="4"/>
  <c r="BH167" i="4"/>
  <c r="BG167" i="4"/>
  <c r="BF167" i="4"/>
  <c r="T167" i="4"/>
  <c r="R167" i="4"/>
  <c r="P167" i="4"/>
  <c r="BI165" i="4"/>
  <c r="BH165" i="4"/>
  <c r="BG165" i="4"/>
  <c r="BF165" i="4"/>
  <c r="T165" i="4"/>
  <c r="R165" i="4"/>
  <c r="P165" i="4"/>
  <c r="BI163" i="4"/>
  <c r="BH163" i="4"/>
  <c r="BG163" i="4"/>
  <c r="BF163" i="4"/>
  <c r="T163" i="4"/>
  <c r="R163" i="4"/>
  <c r="P163" i="4"/>
  <c r="BI161" i="4"/>
  <c r="BH161" i="4"/>
  <c r="BG161" i="4"/>
  <c r="BF161" i="4"/>
  <c r="T161" i="4"/>
  <c r="R161" i="4"/>
  <c r="P161" i="4"/>
  <c r="BI158" i="4"/>
  <c r="BH158" i="4"/>
  <c r="BG158" i="4"/>
  <c r="BF158" i="4"/>
  <c r="T158" i="4"/>
  <c r="R158" i="4"/>
  <c r="P158" i="4"/>
  <c r="BI156" i="4"/>
  <c r="BH156" i="4"/>
  <c r="BG156" i="4"/>
  <c r="BF156" i="4"/>
  <c r="T156" i="4"/>
  <c r="R156" i="4"/>
  <c r="P156" i="4"/>
  <c r="BI153" i="4"/>
  <c r="BH153" i="4"/>
  <c r="BG153" i="4"/>
  <c r="BF153" i="4"/>
  <c r="T153" i="4"/>
  <c r="R153" i="4"/>
  <c r="P153" i="4"/>
  <c r="BI151" i="4"/>
  <c r="BH151" i="4"/>
  <c r="BG151" i="4"/>
  <c r="BF151" i="4"/>
  <c r="T151" i="4"/>
  <c r="R151" i="4"/>
  <c r="P151" i="4"/>
  <c r="BI148" i="4"/>
  <c r="BH148" i="4"/>
  <c r="BG148" i="4"/>
  <c r="BF148" i="4"/>
  <c r="T148" i="4"/>
  <c r="R148" i="4"/>
  <c r="P148" i="4"/>
  <c r="BI146" i="4"/>
  <c r="BH146" i="4"/>
  <c r="BG146" i="4"/>
  <c r="BF146" i="4"/>
  <c r="T146" i="4"/>
  <c r="R146" i="4"/>
  <c r="P146" i="4"/>
  <c r="BI144" i="4"/>
  <c r="BH144" i="4"/>
  <c r="BG144" i="4"/>
  <c r="BF144" i="4"/>
  <c r="T144" i="4"/>
  <c r="R144" i="4"/>
  <c r="P144" i="4"/>
  <c r="BI142" i="4"/>
  <c r="BH142" i="4"/>
  <c r="BG142" i="4"/>
  <c r="BF142" i="4"/>
  <c r="T142" i="4"/>
  <c r="R142" i="4"/>
  <c r="P142" i="4"/>
  <c r="BI140" i="4"/>
  <c r="BH140" i="4"/>
  <c r="BG140" i="4"/>
  <c r="BF140" i="4"/>
  <c r="T140" i="4"/>
  <c r="R140" i="4"/>
  <c r="P140" i="4"/>
  <c r="BI137" i="4"/>
  <c r="BH137" i="4"/>
  <c r="BG137" i="4"/>
  <c r="BF137" i="4"/>
  <c r="T137" i="4"/>
  <c r="R137" i="4"/>
  <c r="P137" i="4"/>
  <c r="BI135" i="4"/>
  <c r="BH135" i="4"/>
  <c r="BG135" i="4"/>
  <c r="BF135" i="4"/>
  <c r="T135" i="4"/>
  <c r="R135" i="4"/>
  <c r="P135" i="4"/>
  <c r="BI133" i="4"/>
  <c r="BH133" i="4"/>
  <c r="BG133" i="4"/>
  <c r="BF133" i="4"/>
  <c r="T133" i="4"/>
  <c r="R133" i="4"/>
  <c r="P133" i="4"/>
  <c r="F124" i="4"/>
  <c r="E122" i="4"/>
  <c r="F93" i="4"/>
  <c r="E91" i="4"/>
  <c r="J28" i="4"/>
  <c r="E28" i="4"/>
  <c r="J127" i="4"/>
  <c r="J27" i="4"/>
  <c r="J25" i="4"/>
  <c r="E25" i="4"/>
  <c r="J126" i="4"/>
  <c r="J24" i="4"/>
  <c r="J22" i="4"/>
  <c r="E22" i="4"/>
  <c r="F96" i="4"/>
  <c r="J21" i="4"/>
  <c r="J19" i="4"/>
  <c r="E19" i="4"/>
  <c r="F95" i="4"/>
  <c r="J18" i="4"/>
  <c r="J16" i="4"/>
  <c r="J93" i="4"/>
  <c r="E7" i="4"/>
  <c r="E116" i="4"/>
  <c r="J39" i="3"/>
  <c r="J38" i="3"/>
  <c r="AY97" i="1"/>
  <c r="J37" i="3"/>
  <c r="AX97" i="1"/>
  <c r="BI188" i="3"/>
  <c r="BH188" i="3"/>
  <c r="BG188" i="3"/>
  <c r="BF188" i="3"/>
  <c r="T188" i="3"/>
  <c r="R188" i="3"/>
  <c r="P188" i="3"/>
  <c r="BI187" i="3"/>
  <c r="BH187" i="3"/>
  <c r="BG187" i="3"/>
  <c r="BF187" i="3"/>
  <c r="T187" i="3"/>
  <c r="R187" i="3"/>
  <c r="P187" i="3"/>
  <c r="BI186" i="3"/>
  <c r="BH186" i="3"/>
  <c r="BG186" i="3"/>
  <c r="BF186" i="3"/>
  <c r="T186" i="3"/>
  <c r="R186" i="3"/>
  <c r="P186" i="3"/>
  <c r="BI184" i="3"/>
  <c r="BH184" i="3"/>
  <c r="BG184" i="3"/>
  <c r="BF184" i="3"/>
  <c r="T184" i="3"/>
  <c r="R184" i="3"/>
  <c r="P184" i="3"/>
  <c r="BI183" i="3"/>
  <c r="BH183" i="3"/>
  <c r="BG183" i="3"/>
  <c r="BF183" i="3"/>
  <c r="T183" i="3"/>
  <c r="R183" i="3"/>
  <c r="P183" i="3"/>
  <c r="BI182" i="3"/>
  <c r="BH182" i="3"/>
  <c r="BG182" i="3"/>
  <c r="BF182" i="3"/>
  <c r="T182" i="3"/>
  <c r="R182" i="3"/>
  <c r="P182" i="3"/>
  <c r="BI175" i="3"/>
  <c r="BH175" i="3"/>
  <c r="BG175" i="3"/>
  <c r="BF175" i="3"/>
  <c r="T175" i="3"/>
  <c r="R175" i="3"/>
  <c r="P175" i="3"/>
  <c r="BI169" i="3"/>
  <c r="BH169" i="3"/>
  <c r="BG169" i="3"/>
  <c r="BF169" i="3"/>
  <c r="T169" i="3"/>
  <c r="R169" i="3"/>
  <c r="P169" i="3"/>
  <c r="BI167" i="3"/>
  <c r="BH167" i="3"/>
  <c r="BG167" i="3"/>
  <c r="BF167" i="3"/>
  <c r="T167" i="3"/>
  <c r="R167" i="3"/>
  <c r="P167" i="3"/>
  <c r="BI161" i="3"/>
  <c r="BH161" i="3"/>
  <c r="BG161" i="3"/>
  <c r="BF161" i="3"/>
  <c r="T161" i="3"/>
  <c r="R161" i="3"/>
  <c r="P161" i="3"/>
  <c r="BI158" i="3"/>
  <c r="BH158" i="3"/>
  <c r="BG158" i="3"/>
  <c r="BF158" i="3"/>
  <c r="T158" i="3"/>
  <c r="R158" i="3"/>
  <c r="P158" i="3"/>
  <c r="BI157" i="3"/>
  <c r="BH157" i="3"/>
  <c r="BG157" i="3"/>
  <c r="BF157" i="3"/>
  <c r="T157" i="3"/>
  <c r="R157" i="3"/>
  <c r="P157" i="3"/>
  <c r="BI156" i="3"/>
  <c r="BH156" i="3"/>
  <c r="BG156" i="3"/>
  <c r="BF156" i="3"/>
  <c r="T156" i="3"/>
  <c r="R156" i="3"/>
  <c r="P156" i="3"/>
  <c r="BI155" i="3"/>
  <c r="BH155" i="3"/>
  <c r="BG155" i="3"/>
  <c r="BF155" i="3"/>
  <c r="T155" i="3"/>
  <c r="R155" i="3"/>
  <c r="P155" i="3"/>
  <c r="BI154" i="3"/>
  <c r="BH154" i="3"/>
  <c r="BG154" i="3"/>
  <c r="BF154" i="3"/>
  <c r="T154" i="3"/>
  <c r="R154" i="3"/>
  <c r="P154" i="3"/>
  <c r="BI153" i="3"/>
  <c r="BH153" i="3"/>
  <c r="BG153" i="3"/>
  <c r="BF153" i="3"/>
  <c r="T153" i="3"/>
  <c r="R153" i="3"/>
  <c r="P153" i="3"/>
  <c r="BI150" i="3"/>
  <c r="BH150" i="3"/>
  <c r="BG150" i="3"/>
  <c r="BF150" i="3"/>
  <c r="T150" i="3"/>
  <c r="R150" i="3"/>
  <c r="P150" i="3"/>
  <c r="BI149" i="3"/>
  <c r="BH149" i="3"/>
  <c r="BG149" i="3"/>
  <c r="BF149" i="3"/>
  <c r="T149" i="3"/>
  <c r="R149" i="3"/>
  <c r="P149" i="3"/>
  <c r="BI148" i="3"/>
  <c r="BH148" i="3"/>
  <c r="BG148" i="3"/>
  <c r="BF148" i="3"/>
  <c r="T148" i="3"/>
  <c r="R148" i="3"/>
  <c r="P148" i="3"/>
  <c r="BI147" i="3"/>
  <c r="BH147" i="3"/>
  <c r="BG147" i="3"/>
  <c r="BF147" i="3"/>
  <c r="T147" i="3"/>
  <c r="R147" i="3"/>
  <c r="P147" i="3"/>
  <c r="BI146" i="3"/>
  <c r="BH146" i="3"/>
  <c r="BG146" i="3"/>
  <c r="BF146" i="3"/>
  <c r="T146" i="3"/>
  <c r="R146" i="3"/>
  <c r="P146" i="3"/>
  <c r="BI143" i="3"/>
  <c r="BH143" i="3"/>
  <c r="BG143" i="3"/>
  <c r="BF143" i="3"/>
  <c r="T143" i="3"/>
  <c r="R143" i="3"/>
  <c r="P143" i="3"/>
  <c r="BI142" i="3"/>
  <c r="BH142" i="3"/>
  <c r="BG142" i="3"/>
  <c r="BF142" i="3"/>
  <c r="T142" i="3"/>
  <c r="R142" i="3"/>
  <c r="P142" i="3"/>
  <c r="BI140" i="3"/>
  <c r="BH140" i="3"/>
  <c r="BG140" i="3"/>
  <c r="BF140" i="3"/>
  <c r="T140" i="3"/>
  <c r="R140" i="3"/>
  <c r="P140" i="3"/>
  <c r="BI139" i="3"/>
  <c r="BH139" i="3"/>
  <c r="BG139" i="3"/>
  <c r="BF139" i="3"/>
  <c r="T139" i="3"/>
  <c r="R139" i="3"/>
  <c r="P139" i="3"/>
  <c r="BI138" i="3"/>
  <c r="BH138" i="3"/>
  <c r="BG138" i="3"/>
  <c r="BF138" i="3"/>
  <c r="T138" i="3"/>
  <c r="R138" i="3"/>
  <c r="P138" i="3"/>
  <c r="BI137" i="3"/>
  <c r="BH137" i="3"/>
  <c r="BG137" i="3"/>
  <c r="BF137" i="3"/>
  <c r="T137" i="3"/>
  <c r="R137" i="3"/>
  <c r="P137" i="3"/>
  <c r="BI131" i="3"/>
  <c r="BH131" i="3"/>
  <c r="BG131" i="3"/>
  <c r="BF131" i="3"/>
  <c r="T131" i="3"/>
  <c r="R131" i="3"/>
  <c r="P131" i="3"/>
  <c r="BI130" i="3"/>
  <c r="BH130" i="3"/>
  <c r="BG130" i="3"/>
  <c r="BF130" i="3"/>
  <c r="T130" i="3"/>
  <c r="R130" i="3"/>
  <c r="P130" i="3"/>
  <c r="F121" i="3"/>
  <c r="E119" i="3"/>
  <c r="F91" i="3"/>
  <c r="E89" i="3"/>
  <c r="J26" i="3"/>
  <c r="E26" i="3"/>
  <c r="J124" i="3"/>
  <c r="J25" i="3"/>
  <c r="J23" i="3"/>
  <c r="E23" i="3"/>
  <c r="J93" i="3"/>
  <c r="J22" i="3"/>
  <c r="J20" i="3"/>
  <c r="E20" i="3"/>
  <c r="F124" i="3"/>
  <c r="J19" i="3"/>
  <c r="J17" i="3"/>
  <c r="E17" i="3"/>
  <c r="F93" i="3"/>
  <c r="J16" i="3"/>
  <c r="J14" i="3"/>
  <c r="J121" i="3"/>
  <c r="E7" i="3"/>
  <c r="E85" i="3"/>
  <c r="J37" i="2"/>
  <c r="J36" i="2"/>
  <c r="AY95" i="1"/>
  <c r="J35" i="2"/>
  <c r="AX95" i="1"/>
  <c r="BI334" i="2"/>
  <c r="BH334" i="2"/>
  <c r="BG334" i="2"/>
  <c r="BF334" i="2"/>
  <c r="T334" i="2"/>
  <c r="T333" i="2"/>
  <c r="R334" i="2"/>
  <c r="R333" i="2"/>
  <c r="P334" i="2"/>
  <c r="P333" i="2"/>
  <c r="BI327" i="2"/>
  <c r="BH327" i="2"/>
  <c r="BG327" i="2"/>
  <c r="BF327" i="2"/>
  <c r="T327" i="2"/>
  <c r="T326" i="2"/>
  <c r="R327" i="2"/>
  <c r="R326" i="2"/>
  <c r="P327" i="2"/>
  <c r="P326" i="2"/>
  <c r="BI318" i="2"/>
  <c r="BH318" i="2"/>
  <c r="BG318" i="2"/>
  <c r="BF318" i="2"/>
  <c r="T318" i="2"/>
  <c r="R318" i="2"/>
  <c r="P318" i="2"/>
  <c r="BI310" i="2"/>
  <c r="BH310" i="2"/>
  <c r="BG310" i="2"/>
  <c r="BF310" i="2"/>
  <c r="T310" i="2"/>
  <c r="R310" i="2"/>
  <c r="P310" i="2"/>
  <c r="BI302" i="2"/>
  <c r="BH302" i="2"/>
  <c r="BG302" i="2"/>
  <c r="BF302" i="2"/>
  <c r="T302" i="2"/>
  <c r="R302" i="2"/>
  <c r="P302" i="2"/>
  <c r="BI298" i="2"/>
  <c r="BH298" i="2"/>
  <c r="BG298" i="2"/>
  <c r="BF298" i="2"/>
  <c r="T298" i="2"/>
  <c r="R298" i="2"/>
  <c r="P298" i="2"/>
  <c r="BI295" i="2"/>
  <c r="BH295" i="2"/>
  <c r="BG295" i="2"/>
  <c r="BF295" i="2"/>
  <c r="T295" i="2"/>
  <c r="R295" i="2"/>
  <c r="P295" i="2"/>
  <c r="BI292" i="2"/>
  <c r="BH292" i="2"/>
  <c r="BG292" i="2"/>
  <c r="BF292" i="2"/>
  <c r="T292" i="2"/>
  <c r="R292" i="2"/>
  <c r="P292" i="2"/>
  <c r="BI289" i="2"/>
  <c r="BH289" i="2"/>
  <c r="BG289" i="2"/>
  <c r="BF289" i="2"/>
  <c r="T289" i="2"/>
  <c r="R289" i="2"/>
  <c r="P289" i="2"/>
  <c r="BI286" i="2"/>
  <c r="BH286" i="2"/>
  <c r="BG286" i="2"/>
  <c r="BF286" i="2"/>
  <c r="T286" i="2"/>
  <c r="R286" i="2"/>
  <c r="P286" i="2"/>
  <c r="BI282" i="2"/>
  <c r="BH282" i="2"/>
  <c r="BG282" i="2"/>
  <c r="BF282" i="2"/>
  <c r="T282" i="2"/>
  <c r="R282" i="2"/>
  <c r="P282" i="2"/>
  <c r="BI278" i="2"/>
  <c r="BH278" i="2"/>
  <c r="BG278" i="2"/>
  <c r="BF278" i="2"/>
  <c r="T278" i="2"/>
  <c r="R278" i="2"/>
  <c r="P278" i="2"/>
  <c r="BI270" i="2"/>
  <c r="BH270" i="2"/>
  <c r="BG270" i="2"/>
  <c r="BF270" i="2"/>
  <c r="T270" i="2"/>
  <c r="T269" i="2"/>
  <c r="R270" i="2"/>
  <c r="R269" i="2"/>
  <c r="P270" i="2"/>
  <c r="P269" i="2"/>
  <c r="BI267" i="2"/>
  <c r="BH267" i="2"/>
  <c r="BG267" i="2"/>
  <c r="BF267" i="2"/>
  <c r="T267" i="2"/>
  <c r="R267" i="2"/>
  <c r="P267" i="2"/>
  <c r="BI265" i="2"/>
  <c r="BH265" i="2"/>
  <c r="BG265" i="2"/>
  <c r="BF265" i="2"/>
  <c r="T265" i="2"/>
  <c r="R265" i="2"/>
  <c r="P265" i="2"/>
  <c r="BI263" i="2"/>
  <c r="BH263" i="2"/>
  <c r="BG263" i="2"/>
  <c r="BF263" i="2"/>
  <c r="T263" i="2"/>
  <c r="R263" i="2"/>
  <c r="P263" i="2"/>
  <c r="BI255" i="2"/>
  <c r="BH255" i="2"/>
  <c r="BG255" i="2"/>
  <c r="BF255" i="2"/>
  <c r="T255" i="2"/>
  <c r="R255" i="2"/>
  <c r="P255" i="2"/>
  <c r="BI253" i="2"/>
  <c r="BH253" i="2"/>
  <c r="BG253" i="2"/>
  <c r="BF253" i="2"/>
  <c r="T253" i="2"/>
  <c r="R253" i="2"/>
  <c r="P253" i="2"/>
  <c r="BI249" i="2"/>
  <c r="BH249" i="2"/>
  <c r="BG249" i="2"/>
  <c r="BF249" i="2"/>
  <c r="T249" i="2"/>
  <c r="T248" i="2"/>
  <c r="R249" i="2"/>
  <c r="R248" i="2"/>
  <c r="P249" i="2"/>
  <c r="P248" i="2"/>
  <c r="BI246" i="2"/>
  <c r="BH246" i="2"/>
  <c r="BG246" i="2"/>
  <c r="BF246" i="2"/>
  <c r="T246" i="2"/>
  <c r="T245" i="2"/>
  <c r="R246" i="2"/>
  <c r="R245" i="2"/>
  <c r="P246" i="2"/>
  <c r="P245" i="2"/>
  <c r="BI243" i="2"/>
  <c r="BH243" i="2"/>
  <c r="BG243" i="2"/>
  <c r="BF243" i="2"/>
  <c r="T243" i="2"/>
  <c r="T242" i="2"/>
  <c r="R243" i="2"/>
  <c r="R242" i="2"/>
  <c r="P243" i="2"/>
  <c r="P242" i="2"/>
  <c r="BI240" i="2"/>
  <c r="BH240" i="2"/>
  <c r="BG240" i="2"/>
  <c r="BF240" i="2"/>
  <c r="T240" i="2"/>
  <c r="R240" i="2"/>
  <c r="P240" i="2"/>
  <c r="BI238" i="2"/>
  <c r="BH238" i="2"/>
  <c r="BG238" i="2"/>
  <c r="BF238" i="2"/>
  <c r="T238" i="2"/>
  <c r="R238" i="2"/>
  <c r="P238" i="2"/>
  <c r="BI235" i="2"/>
  <c r="BH235" i="2"/>
  <c r="BG235" i="2"/>
  <c r="BF235" i="2"/>
  <c r="T235" i="2"/>
  <c r="R235" i="2"/>
  <c r="P235" i="2"/>
  <c r="BI233" i="2"/>
  <c r="BH233" i="2"/>
  <c r="BG233" i="2"/>
  <c r="BF233" i="2"/>
  <c r="T233" i="2"/>
  <c r="R233" i="2"/>
  <c r="P233" i="2"/>
  <c r="BI231" i="2"/>
  <c r="BH231" i="2"/>
  <c r="BG231" i="2"/>
  <c r="BF231" i="2"/>
  <c r="T231" i="2"/>
  <c r="R231" i="2"/>
  <c r="P231" i="2"/>
  <c r="BI229" i="2"/>
  <c r="BH229" i="2"/>
  <c r="BG229" i="2"/>
  <c r="BF229" i="2"/>
  <c r="T229" i="2"/>
  <c r="R229" i="2"/>
  <c r="P229" i="2"/>
  <c r="BI227" i="2"/>
  <c r="BH227" i="2"/>
  <c r="BG227" i="2"/>
  <c r="BF227" i="2"/>
  <c r="T227" i="2"/>
  <c r="R227" i="2"/>
  <c r="P227" i="2"/>
  <c r="BI225" i="2"/>
  <c r="BH225" i="2"/>
  <c r="BG225" i="2"/>
  <c r="BF225" i="2"/>
  <c r="T225" i="2"/>
  <c r="R225" i="2"/>
  <c r="P225" i="2"/>
  <c r="BI223" i="2"/>
  <c r="BH223" i="2"/>
  <c r="BG223" i="2"/>
  <c r="BF223" i="2"/>
  <c r="T223" i="2"/>
  <c r="R223" i="2"/>
  <c r="P223" i="2"/>
  <c r="BI221" i="2"/>
  <c r="BH221" i="2"/>
  <c r="BG221" i="2"/>
  <c r="BF221" i="2"/>
  <c r="T221" i="2"/>
  <c r="R221" i="2"/>
  <c r="P221" i="2"/>
  <c r="BI219" i="2"/>
  <c r="BH219" i="2"/>
  <c r="BG219" i="2"/>
  <c r="BF219" i="2"/>
  <c r="T219" i="2"/>
  <c r="R219" i="2"/>
  <c r="P219" i="2"/>
  <c r="BI216" i="2"/>
  <c r="BH216" i="2"/>
  <c r="BG216" i="2"/>
  <c r="BF216" i="2"/>
  <c r="T216" i="2"/>
  <c r="R216" i="2"/>
  <c r="P216" i="2"/>
  <c r="BI215" i="2"/>
  <c r="BH215" i="2"/>
  <c r="BG215" i="2"/>
  <c r="BF215" i="2"/>
  <c r="T215" i="2"/>
  <c r="R215" i="2"/>
  <c r="P215" i="2"/>
  <c r="BI213" i="2"/>
  <c r="BH213" i="2"/>
  <c r="BG213" i="2"/>
  <c r="BF213" i="2"/>
  <c r="T213" i="2"/>
  <c r="R213" i="2"/>
  <c r="P213" i="2"/>
  <c r="BI212" i="2"/>
  <c r="BH212" i="2"/>
  <c r="BG212" i="2"/>
  <c r="BF212" i="2"/>
  <c r="T212" i="2"/>
  <c r="R212" i="2"/>
  <c r="P212" i="2"/>
  <c r="BI211" i="2"/>
  <c r="BH211" i="2"/>
  <c r="BG211" i="2"/>
  <c r="BF211" i="2"/>
  <c r="T211" i="2"/>
  <c r="R211" i="2"/>
  <c r="P211" i="2"/>
  <c r="BI210" i="2"/>
  <c r="BH210" i="2"/>
  <c r="BG210" i="2"/>
  <c r="BF210" i="2"/>
  <c r="T210" i="2"/>
  <c r="R210" i="2"/>
  <c r="P210" i="2"/>
  <c r="BI208" i="2"/>
  <c r="BH208" i="2"/>
  <c r="BG208" i="2"/>
  <c r="BF208" i="2"/>
  <c r="T208" i="2"/>
  <c r="R208" i="2"/>
  <c r="P208" i="2"/>
  <c r="BI207" i="2"/>
  <c r="BH207" i="2"/>
  <c r="BG207" i="2"/>
  <c r="BF207" i="2"/>
  <c r="T207" i="2"/>
  <c r="R207" i="2"/>
  <c r="P207" i="2"/>
  <c r="BI205" i="2"/>
  <c r="BH205" i="2"/>
  <c r="BG205" i="2"/>
  <c r="BF205" i="2"/>
  <c r="T205" i="2"/>
  <c r="R205" i="2"/>
  <c r="P205" i="2"/>
  <c r="BI204" i="2"/>
  <c r="BH204" i="2"/>
  <c r="BG204" i="2"/>
  <c r="BF204" i="2"/>
  <c r="T204" i="2"/>
  <c r="R204" i="2"/>
  <c r="P204" i="2"/>
  <c r="BI203" i="2"/>
  <c r="BH203" i="2"/>
  <c r="BG203" i="2"/>
  <c r="BF203" i="2"/>
  <c r="T203" i="2"/>
  <c r="R203" i="2"/>
  <c r="P203" i="2"/>
  <c r="BI201" i="2"/>
  <c r="BH201" i="2"/>
  <c r="BG201" i="2"/>
  <c r="BF201" i="2"/>
  <c r="T201" i="2"/>
  <c r="R201" i="2"/>
  <c r="P201" i="2"/>
  <c r="BI200" i="2"/>
  <c r="BH200" i="2"/>
  <c r="BG200" i="2"/>
  <c r="BF200" i="2"/>
  <c r="T200" i="2"/>
  <c r="R200" i="2"/>
  <c r="P200" i="2"/>
  <c r="BI199" i="2"/>
  <c r="BH199" i="2"/>
  <c r="BG199" i="2"/>
  <c r="BF199" i="2"/>
  <c r="T199" i="2"/>
  <c r="R199" i="2"/>
  <c r="P199" i="2"/>
  <c r="BI197" i="2"/>
  <c r="BH197" i="2"/>
  <c r="BG197" i="2"/>
  <c r="BF197" i="2"/>
  <c r="T197" i="2"/>
  <c r="R197" i="2"/>
  <c r="P197" i="2"/>
  <c r="BI196" i="2"/>
  <c r="BH196" i="2"/>
  <c r="BG196" i="2"/>
  <c r="BF196" i="2"/>
  <c r="T196" i="2"/>
  <c r="R196" i="2"/>
  <c r="P196" i="2"/>
  <c r="BI195" i="2"/>
  <c r="BH195" i="2"/>
  <c r="BG195" i="2"/>
  <c r="BF195" i="2"/>
  <c r="T195" i="2"/>
  <c r="R195" i="2"/>
  <c r="P195" i="2"/>
  <c r="BI194" i="2"/>
  <c r="BH194" i="2"/>
  <c r="BG194" i="2"/>
  <c r="BF194" i="2"/>
  <c r="T194" i="2"/>
  <c r="R194" i="2"/>
  <c r="P194" i="2"/>
  <c r="BI193" i="2"/>
  <c r="BH193" i="2"/>
  <c r="BG193" i="2"/>
  <c r="BF193" i="2"/>
  <c r="T193" i="2"/>
  <c r="R193" i="2"/>
  <c r="P193" i="2"/>
  <c r="BI192" i="2"/>
  <c r="BH192" i="2"/>
  <c r="BG192" i="2"/>
  <c r="BF192" i="2"/>
  <c r="T192" i="2"/>
  <c r="R192" i="2"/>
  <c r="P192" i="2"/>
  <c r="BI191" i="2"/>
  <c r="BH191" i="2"/>
  <c r="BG191" i="2"/>
  <c r="BF191" i="2"/>
  <c r="T191" i="2"/>
  <c r="R191" i="2"/>
  <c r="P191" i="2"/>
  <c r="BI190" i="2"/>
  <c r="BH190" i="2"/>
  <c r="BG190" i="2"/>
  <c r="BF190" i="2"/>
  <c r="T190" i="2"/>
  <c r="R190" i="2"/>
  <c r="P190" i="2"/>
  <c r="BI189" i="2"/>
  <c r="BH189" i="2"/>
  <c r="BG189" i="2"/>
  <c r="BF189" i="2"/>
  <c r="T189" i="2"/>
  <c r="R189" i="2"/>
  <c r="P189" i="2"/>
  <c r="BI188" i="2"/>
  <c r="BH188" i="2"/>
  <c r="BG188" i="2"/>
  <c r="BF188" i="2"/>
  <c r="T188" i="2"/>
  <c r="R188" i="2"/>
  <c r="P188" i="2"/>
  <c r="BI187" i="2"/>
  <c r="BH187" i="2"/>
  <c r="BG187" i="2"/>
  <c r="BF187" i="2"/>
  <c r="T187" i="2"/>
  <c r="R187" i="2"/>
  <c r="P187" i="2"/>
  <c r="BI186" i="2"/>
  <c r="BH186" i="2"/>
  <c r="BG186" i="2"/>
  <c r="BF186" i="2"/>
  <c r="T186" i="2"/>
  <c r="R186" i="2"/>
  <c r="P186" i="2"/>
  <c r="BI185" i="2"/>
  <c r="BH185" i="2"/>
  <c r="BG185" i="2"/>
  <c r="BF185" i="2"/>
  <c r="T185" i="2"/>
  <c r="R185" i="2"/>
  <c r="P185" i="2"/>
  <c r="BI184" i="2"/>
  <c r="BH184" i="2"/>
  <c r="BG184" i="2"/>
  <c r="BF184" i="2"/>
  <c r="T184" i="2"/>
  <c r="R184" i="2"/>
  <c r="P184" i="2"/>
  <c r="BI182" i="2"/>
  <c r="BH182" i="2"/>
  <c r="BG182" i="2"/>
  <c r="BF182" i="2"/>
  <c r="T182" i="2"/>
  <c r="R182" i="2"/>
  <c r="P182" i="2"/>
  <c r="BI178" i="2"/>
  <c r="BH178" i="2"/>
  <c r="BG178" i="2"/>
  <c r="BF178" i="2"/>
  <c r="T178" i="2"/>
  <c r="R178" i="2"/>
  <c r="P178" i="2"/>
  <c r="BI174" i="2"/>
  <c r="BH174" i="2"/>
  <c r="BG174" i="2"/>
  <c r="BF174" i="2"/>
  <c r="T174" i="2"/>
  <c r="R174" i="2"/>
  <c r="P174" i="2"/>
  <c r="BI168" i="2"/>
  <c r="BH168" i="2"/>
  <c r="BG168" i="2"/>
  <c r="BF168" i="2"/>
  <c r="T168" i="2"/>
  <c r="R168" i="2"/>
  <c r="P168" i="2"/>
  <c r="BI162" i="2"/>
  <c r="BH162" i="2"/>
  <c r="BG162" i="2"/>
  <c r="BF162" i="2"/>
  <c r="T162" i="2"/>
  <c r="R162" i="2"/>
  <c r="P162" i="2"/>
  <c r="BI161" i="2"/>
  <c r="BH161" i="2"/>
  <c r="BG161" i="2"/>
  <c r="BF161" i="2"/>
  <c r="T161" i="2"/>
  <c r="R161" i="2"/>
  <c r="P161" i="2"/>
  <c r="BI156" i="2"/>
  <c r="BH156" i="2"/>
  <c r="BG156" i="2"/>
  <c r="BF156" i="2"/>
  <c r="T156" i="2"/>
  <c r="R156" i="2"/>
  <c r="P156" i="2"/>
  <c r="BI150" i="2"/>
  <c r="BH150" i="2"/>
  <c r="BG150" i="2"/>
  <c r="BF150" i="2"/>
  <c r="T150" i="2"/>
  <c r="R150" i="2"/>
  <c r="P150" i="2"/>
  <c r="BI144" i="2"/>
  <c r="BH144" i="2"/>
  <c r="BG144" i="2"/>
  <c r="BF144" i="2"/>
  <c r="T144" i="2"/>
  <c r="R144" i="2"/>
  <c r="P144" i="2"/>
  <c r="BI141" i="2"/>
  <c r="BH141" i="2"/>
  <c r="BG141" i="2"/>
  <c r="BF141" i="2"/>
  <c r="T141" i="2"/>
  <c r="R141" i="2"/>
  <c r="P141" i="2"/>
  <c r="BI140" i="2"/>
  <c r="BH140" i="2"/>
  <c r="BG140" i="2"/>
  <c r="BF140" i="2"/>
  <c r="T140" i="2"/>
  <c r="R140" i="2"/>
  <c r="P140" i="2"/>
  <c r="BI139" i="2"/>
  <c r="BH139" i="2"/>
  <c r="BG139" i="2"/>
  <c r="BF139" i="2"/>
  <c r="T139" i="2"/>
  <c r="R139" i="2"/>
  <c r="P139" i="2"/>
  <c r="BI138" i="2"/>
  <c r="BH138" i="2"/>
  <c r="BG138" i="2"/>
  <c r="BF138" i="2"/>
  <c r="T138" i="2"/>
  <c r="R138" i="2"/>
  <c r="P138" i="2"/>
  <c r="F129" i="2"/>
  <c r="E127" i="2"/>
  <c r="F89" i="2"/>
  <c r="E87" i="2"/>
  <c r="J24" i="2"/>
  <c r="E24" i="2"/>
  <c r="J132" i="2"/>
  <c r="J23" i="2"/>
  <c r="J21" i="2"/>
  <c r="E21" i="2"/>
  <c r="J91" i="2"/>
  <c r="J20" i="2"/>
  <c r="J18" i="2"/>
  <c r="E18" i="2"/>
  <c r="F132" i="2"/>
  <c r="J17" i="2"/>
  <c r="J15" i="2"/>
  <c r="E15" i="2"/>
  <c r="F131" i="2"/>
  <c r="J14" i="2"/>
  <c r="J12" i="2"/>
  <c r="J89" i="2"/>
  <c r="E7" i="2"/>
  <c r="E85" i="2"/>
  <c r="L90" i="1"/>
  <c r="AM90" i="1"/>
  <c r="AM89" i="1"/>
  <c r="L89" i="1"/>
  <c r="AM87" i="1"/>
  <c r="L87" i="1"/>
  <c r="L85" i="1"/>
  <c r="L84" i="1"/>
  <c r="BK282" i="2"/>
  <c r="J140" i="2"/>
  <c r="BK302" i="2"/>
  <c r="J144" i="2"/>
  <c r="BK182" i="3"/>
  <c r="J188" i="3"/>
  <c r="BK167" i="3"/>
  <c r="BK139" i="3"/>
  <c r="BK153" i="4"/>
  <c r="BK133" i="4"/>
  <c r="J137" i="4"/>
  <c r="J135" i="4"/>
  <c r="J138" i="5"/>
  <c r="BK133" i="5"/>
  <c r="J141" i="6"/>
  <c r="BK133" i="6"/>
  <c r="BK151" i="7"/>
  <c r="J243" i="8"/>
  <c r="BK220" i="8"/>
  <c r="BK152" i="8"/>
  <c r="BK205" i="8"/>
  <c r="J218" i="8"/>
  <c r="J245" i="8"/>
  <c r="BK195" i="8"/>
  <c r="BK210" i="8"/>
  <c r="BK207" i="8"/>
  <c r="BK222" i="8"/>
  <c r="J180" i="9"/>
  <c r="BK180" i="9"/>
  <c r="J159" i="9"/>
  <c r="J174" i="9"/>
  <c r="J143" i="9"/>
  <c r="BK137" i="10"/>
  <c r="BK145" i="10"/>
  <c r="J137" i="10"/>
  <c r="BK144" i="11"/>
  <c r="J146" i="11"/>
  <c r="BK127" i="11"/>
  <c r="J195" i="2"/>
  <c r="BK196" i="2"/>
  <c r="BK213" i="2"/>
  <c r="BK197" i="2"/>
  <c r="BK227" i="2"/>
  <c r="J192" i="2"/>
  <c r="BK201" i="2"/>
  <c r="BK240" i="2"/>
  <c r="J231" i="2"/>
  <c r="J186" i="2"/>
  <c r="J216" i="2"/>
  <c r="BK267" i="2"/>
  <c r="J182" i="3"/>
  <c r="J155" i="3"/>
  <c r="J140" i="3"/>
  <c r="J141" i="7"/>
  <c r="J170" i="8"/>
  <c r="J207" i="8"/>
  <c r="J228" i="8"/>
  <c r="BK235" i="8"/>
  <c r="BK146" i="8"/>
  <c r="J181" i="8"/>
  <c r="J185" i="8"/>
  <c r="J141" i="9"/>
  <c r="BK142" i="10"/>
  <c r="J133" i="10"/>
  <c r="J127" i="10"/>
  <c r="BK160" i="11"/>
  <c r="J155" i="11"/>
  <c r="J138" i="11"/>
  <c r="J128" i="11"/>
  <c r="J131" i="11"/>
  <c r="J187" i="2"/>
  <c r="J162" i="2"/>
  <c r="BK295" i="2"/>
  <c r="BK243" i="2"/>
  <c r="BK327" i="2"/>
  <c r="BK186" i="2"/>
  <c r="BK231" i="2"/>
  <c r="J223" i="2"/>
  <c r="J265" i="2"/>
  <c r="J197" i="2"/>
  <c r="BK194" i="2"/>
  <c r="J142" i="3"/>
  <c r="J156" i="3"/>
  <c r="BK155" i="3"/>
  <c r="J169" i="3"/>
  <c r="J156" i="4"/>
  <c r="BK161" i="4"/>
  <c r="J171" i="4"/>
  <c r="J135" i="5"/>
  <c r="J143" i="6"/>
  <c r="J138" i="6"/>
  <c r="J133" i="7"/>
  <c r="J235" i="8"/>
  <c r="BK238" i="8"/>
  <c r="J139" i="8"/>
  <c r="BK142" i="8"/>
  <c r="J168" i="8"/>
  <c r="BK251" i="8"/>
  <c r="J238" i="8"/>
  <c r="J193" i="8"/>
  <c r="J159" i="8"/>
  <c r="J183" i="8"/>
  <c r="BK185" i="9"/>
  <c r="BK182" i="9"/>
  <c r="BK153" i="9"/>
  <c r="BK172" i="9"/>
  <c r="BK163" i="9"/>
  <c r="BK131" i="9"/>
  <c r="J146" i="10"/>
  <c r="J128" i="10"/>
  <c r="J151" i="11"/>
  <c r="J149" i="11"/>
  <c r="BK131" i="11"/>
  <c r="BK130" i="11"/>
  <c r="J199" i="2"/>
  <c r="BK144" i="2"/>
  <c r="BK161" i="2"/>
  <c r="BK219" i="2"/>
  <c r="J150" i="3"/>
  <c r="BK184" i="3"/>
  <c r="J183" i="3"/>
  <c r="BK143" i="3"/>
  <c r="BK201" i="8"/>
  <c r="J241" i="8"/>
  <c r="J195" i="8"/>
  <c r="BK228" i="8"/>
  <c r="J133" i="8"/>
  <c r="BK161" i="8"/>
  <c r="BK245" i="8"/>
  <c r="BK139" i="8"/>
  <c r="BK161" i="9"/>
  <c r="J165" i="9"/>
  <c r="J139" i="9"/>
  <c r="J167" i="9"/>
  <c r="BK151" i="9"/>
  <c r="J133" i="9"/>
  <c r="J138" i="10"/>
  <c r="BK138" i="10"/>
  <c r="BK127" i="10"/>
  <c r="J126" i="10"/>
  <c r="BK148" i="11"/>
  <c r="BK151" i="11"/>
  <c r="J129" i="11"/>
  <c r="J302" i="2"/>
  <c r="BK141" i="2"/>
  <c r="BK195" i="2"/>
  <c r="BK185" i="2"/>
  <c r="J137" i="3"/>
  <c r="BK175" i="3"/>
  <c r="BK188" i="3"/>
  <c r="BK131" i="3"/>
  <c r="BK183" i="3"/>
  <c r="BK158" i="4"/>
  <c r="J146" i="4"/>
  <c r="BK135" i="4"/>
  <c r="J144" i="5"/>
  <c r="BK148" i="6"/>
  <c r="J148" i="6"/>
  <c r="J138" i="7"/>
  <c r="BK143" i="7"/>
  <c r="J144" i="8"/>
  <c r="J146" i="8"/>
  <c r="J169" i="9"/>
  <c r="BK187" i="9"/>
  <c r="J182" i="9"/>
  <c r="BK145" i="9"/>
  <c r="J125" i="9"/>
  <c r="J125" i="10"/>
  <c r="BK140" i="10"/>
  <c r="BK128" i="10"/>
  <c r="BK149" i="11"/>
  <c r="J159" i="11"/>
  <c r="BK133" i="11"/>
  <c r="BK128" i="11"/>
  <c r="BK270" i="2"/>
  <c r="J208" i="2"/>
  <c r="BK168" i="2"/>
  <c r="J238" i="2"/>
  <c r="BK235" i="2"/>
  <c r="BK238" i="2"/>
  <c r="J278" i="2"/>
  <c r="BK334" i="2"/>
  <c r="J267" i="2"/>
  <c r="BK178" i="2"/>
  <c r="J221" i="2"/>
  <c r="BK138" i="2"/>
  <c r="BK192" i="2"/>
  <c r="J187" i="3"/>
  <c r="BK186" i="3"/>
  <c r="BK187" i="3"/>
  <c r="BK146" i="3"/>
  <c r="J130" i="3"/>
  <c r="BK137" i="4"/>
  <c r="J169" i="4"/>
  <c r="BK138" i="5"/>
  <c r="BK141" i="5"/>
  <c r="BK135" i="6"/>
  <c r="J146" i="7"/>
  <c r="BK138" i="7"/>
  <c r="J131" i="8"/>
  <c r="BK197" i="8"/>
  <c r="BK144" i="8"/>
  <c r="J174" i="8"/>
  <c r="J247" i="8"/>
  <c r="J249" i="8"/>
  <c r="J224" i="8"/>
  <c r="BK226" i="8"/>
  <c r="BK183" i="8"/>
  <c r="BK137" i="8"/>
  <c r="J164" i="8"/>
  <c r="J131" i="9"/>
  <c r="J153" i="9"/>
  <c r="J161" i="9"/>
  <c r="J157" i="9"/>
  <c r="J137" i="9"/>
  <c r="BK149" i="9"/>
  <c r="J145" i="10"/>
  <c r="J141" i="10"/>
  <c r="J132" i="10"/>
  <c r="J143" i="11"/>
  <c r="J153" i="11"/>
  <c r="J145" i="11"/>
  <c r="BK200" i="2"/>
  <c r="BK208" i="2"/>
  <c r="BK184" i="2"/>
  <c r="J210" i="2"/>
  <c r="BK190" i="2"/>
  <c r="BK210" i="2"/>
  <c r="J211" i="2"/>
  <c r="BK278" i="2"/>
  <c r="AS98" i="1"/>
  <c r="J204" i="2"/>
  <c r="J334" i="2"/>
  <c r="J200" i="2"/>
  <c r="J270" i="2"/>
  <c r="J150" i="2"/>
  <c r="BK140" i="3"/>
  <c r="J161" i="3"/>
  <c r="J158" i="3"/>
  <c r="J184" i="3"/>
  <c r="J175" i="3"/>
  <c r="BK169" i="3"/>
  <c r="BK144" i="4"/>
  <c r="BK171" i="4"/>
  <c r="J163" i="4"/>
  <c r="BK165" i="4"/>
  <c r="BK146" i="5"/>
  <c r="J146" i="6"/>
  <c r="J151" i="6"/>
  <c r="J148" i="7"/>
  <c r="BK148" i="7"/>
  <c r="J222" i="8"/>
  <c r="BK181" i="8"/>
  <c r="BK218" i="8"/>
  <c r="J189" i="8"/>
  <c r="J137" i="8"/>
  <c r="J251" i="8"/>
  <c r="J189" i="9"/>
  <c r="J149" i="9"/>
  <c r="J145" i="9"/>
  <c r="J178" i="9"/>
  <c r="BK147" i="10"/>
  <c r="J194" i="2"/>
  <c r="J184" i="2"/>
  <c r="BK203" i="2"/>
  <c r="BK187" i="2"/>
  <c r="J182" i="2"/>
  <c r="BK253" i="2"/>
  <c r="J255" i="2"/>
  <c r="J178" i="2"/>
  <c r="J227" i="2"/>
  <c r="BK249" i="2"/>
  <c r="J235" i="2"/>
  <c r="J229" i="2"/>
  <c r="J249" i="2"/>
  <c r="J196" i="2"/>
  <c r="BK205" i="2"/>
  <c r="BK286" i="2"/>
  <c r="J188" i="2"/>
  <c r="J143" i="3"/>
  <c r="J147" i="3"/>
  <c r="BK130" i="3"/>
  <c r="BK141" i="6"/>
  <c r="J153" i="7"/>
  <c r="J230" i="8"/>
  <c r="BK170" i="8"/>
  <c r="J199" i="8"/>
  <c r="J203" i="8"/>
  <c r="J161" i="8"/>
  <c r="J216" i="8"/>
  <c r="BK214" i="8"/>
  <c r="BK157" i="8"/>
  <c r="BK232" i="8"/>
  <c r="BK203" i="8"/>
  <c r="BK241" i="8"/>
  <c r="J232" i="8"/>
  <c r="BK164" i="8"/>
  <c r="BK191" i="8"/>
  <c r="BK174" i="9"/>
  <c r="J172" i="9"/>
  <c r="BK141" i="9"/>
  <c r="J129" i="9"/>
  <c r="J187" i="9"/>
  <c r="BK139" i="9"/>
  <c r="J176" i="9"/>
  <c r="J151" i="9"/>
  <c r="BK129" i="9"/>
  <c r="BK144" i="10"/>
  <c r="BK143" i="10"/>
  <c r="BK141" i="10"/>
  <c r="BK129" i="10"/>
  <c r="J158" i="11"/>
  <c r="BK142" i="11"/>
  <c r="J157" i="11"/>
  <c r="J136" i="11"/>
  <c r="BK136" i="11"/>
  <c r="J141" i="2"/>
  <c r="BK215" i="2"/>
  <c r="BK199" i="2"/>
  <c r="BK174" i="2"/>
  <c r="J310" i="2"/>
  <c r="J193" i="2"/>
  <c r="J189" i="2"/>
  <c r="J240" i="2"/>
  <c r="BK156" i="2"/>
  <c r="BK221" i="2"/>
  <c r="BK193" i="2"/>
  <c r="J205" i="2"/>
  <c r="BK162" i="2"/>
  <c r="J233" i="2"/>
  <c r="BK150" i="2"/>
  <c r="BK191" i="2"/>
  <c r="J146" i="3"/>
  <c r="BK142" i="3"/>
  <c r="BK137" i="3"/>
  <c r="J153" i="3"/>
  <c r="BK157" i="3"/>
  <c r="BK142" i="4"/>
  <c r="J165" i="4"/>
  <c r="J133" i="4"/>
  <c r="BK163" i="4"/>
  <c r="J151" i="5"/>
  <c r="BK135" i="5"/>
  <c r="BK143" i="6"/>
  <c r="J135" i="6"/>
  <c r="J143" i="7"/>
  <c r="BK141" i="7"/>
  <c r="BK216" i="8"/>
  <c r="BK185" i="8"/>
  <c r="BK150" i="8"/>
  <c r="BK193" i="8"/>
  <c r="BK253" i="8"/>
  <c r="J152" i="8"/>
  <c r="BK189" i="8"/>
  <c r="J172" i="8"/>
  <c r="J166" i="8"/>
  <c r="J129" i="10"/>
  <c r="BK132" i="10"/>
  <c r="BK135" i="10"/>
  <c r="BK125" i="10"/>
  <c r="BK155" i="11"/>
  <c r="J148" i="11"/>
  <c r="J135" i="11"/>
  <c r="BK138" i="11"/>
  <c r="BK233" i="2"/>
  <c r="J139" i="2"/>
  <c r="BK207" i="2"/>
  <c r="J161" i="2"/>
  <c r="J168" i="2"/>
  <c r="BK263" i="2"/>
  <c r="J246" i="2"/>
  <c r="BK318" i="2"/>
  <c r="J174" i="2"/>
  <c r="J243" i="2"/>
  <c r="BK140" i="2"/>
  <c r="J225" i="2"/>
  <c r="BK298" i="2"/>
  <c r="BK151" i="4"/>
  <c r="J158" i="4"/>
  <c r="BK156" i="4"/>
  <c r="BK148" i="4"/>
  <c r="J141" i="5"/>
  <c r="BK153" i="6"/>
  <c r="J153" i="6"/>
  <c r="BK153" i="7"/>
  <c r="BK146" i="7"/>
  <c r="J214" i="8"/>
  <c r="BK212" i="8"/>
  <c r="J191" i="8"/>
  <c r="J220" i="8"/>
  <c r="BK224" i="8"/>
  <c r="BK135" i="8"/>
  <c r="BK243" i="8"/>
  <c r="BK247" i="8"/>
  <c r="J205" i="8"/>
  <c r="BK199" i="8"/>
  <c r="BK172" i="8"/>
  <c r="J142" i="8"/>
  <c r="BK159" i="9"/>
  <c r="J185" i="9"/>
  <c r="BK155" i="9"/>
  <c r="BK133" i="9"/>
  <c r="J147" i="9"/>
  <c r="J143" i="10"/>
  <c r="J147" i="10"/>
  <c r="BK131" i="10"/>
  <c r="J130" i="10"/>
  <c r="J131" i="10"/>
  <c r="BK126" i="10"/>
  <c r="BK146" i="11"/>
  <c r="BK129" i="11"/>
  <c r="BK145" i="11"/>
  <c r="J130" i="11"/>
  <c r="J144" i="11"/>
  <c r="J201" i="2"/>
  <c r="BK212" i="2"/>
  <c r="BK188" i="2"/>
  <c r="J298" i="2"/>
  <c r="J282" i="2"/>
  <c r="J286" i="2"/>
  <c r="J253" i="2"/>
  <c r="J219" i="2"/>
  <c r="BK292" i="2"/>
  <c r="J203" i="2"/>
  <c r="J292" i="2"/>
  <c r="J191" i="2"/>
  <c r="BK216" i="2"/>
  <c r="J131" i="3"/>
  <c r="BK161" i="3"/>
  <c r="J149" i="3"/>
  <c r="BK153" i="3"/>
  <c r="BK147" i="3"/>
  <c r="BK167" i="4"/>
  <c r="J140" i="4"/>
  <c r="J144" i="4"/>
  <c r="J149" i="5"/>
  <c r="J133" i="6"/>
  <c r="J135" i="7"/>
  <c r="J177" i="8"/>
  <c r="J212" i="8"/>
  <c r="J163" i="9"/>
  <c r="BK167" i="9"/>
  <c r="BK189" i="9"/>
  <c r="BK137" i="9"/>
  <c r="BK157" i="9"/>
  <c r="BK143" i="9"/>
  <c r="BK133" i="10"/>
  <c r="J135" i="10"/>
  <c r="BK159" i="11"/>
  <c r="BK153" i="11"/>
  <c r="J142" i="11"/>
  <c r="J137" i="11"/>
  <c r="J190" i="2"/>
  <c r="J207" i="2"/>
  <c r="J156" i="2"/>
  <c r="J289" i="2"/>
  <c r="BK289" i="2"/>
  <c r="BK310" i="2"/>
  <c r="BK211" i="2"/>
  <c r="BK223" i="2"/>
  <c r="BK255" i="2"/>
  <c r="BK189" i="2"/>
  <c r="J213" i="2"/>
  <c r="J295" i="2"/>
  <c r="J167" i="3"/>
  <c r="J138" i="3"/>
  <c r="J157" i="3"/>
  <c r="J186" i="3"/>
  <c r="J139" i="3"/>
  <c r="J153" i="4"/>
  <c r="BK169" i="4"/>
  <c r="BK146" i="4"/>
  <c r="J142" i="4"/>
  <c r="BK151" i="5"/>
  <c r="BK131" i="8"/>
  <c r="J154" i="8"/>
  <c r="BK159" i="8"/>
  <c r="J263" i="2"/>
  <c r="J185" i="2"/>
  <c r="BK204" i="2"/>
  <c r="BK139" i="2"/>
  <c r="J148" i="3"/>
  <c r="J154" i="3"/>
  <c r="BK149" i="3"/>
  <c r="BK158" i="3"/>
  <c r="J148" i="4"/>
  <c r="J151" i="4"/>
  <c r="BK149" i="5"/>
  <c r="J146" i="5"/>
  <c r="BK151" i="6"/>
  <c r="BK138" i="6"/>
  <c r="J151" i="7"/>
  <c r="J135" i="8"/>
  <c r="BK133" i="8"/>
  <c r="BK148" i="8"/>
  <c r="J148" i="8"/>
  <c r="J226" i="8"/>
  <c r="J253" i="8"/>
  <c r="BK249" i="8"/>
  <c r="J210" i="8"/>
  <c r="BK177" i="8"/>
  <c r="BK179" i="8"/>
  <c r="BK230" i="8"/>
  <c r="BK168" i="8"/>
  <c r="J155" i="9"/>
  <c r="BK165" i="9"/>
  <c r="BK125" i="9"/>
  <c r="BK169" i="9"/>
  <c r="J127" i="9"/>
  <c r="BK127" i="9"/>
  <c r="BK146" i="10"/>
  <c r="J140" i="10"/>
  <c r="J160" i="11"/>
  <c r="BK158" i="11"/>
  <c r="BK143" i="11"/>
  <c r="J133" i="11"/>
  <c r="J327" i="2"/>
  <c r="BK265" i="2"/>
  <c r="J138" i="2"/>
  <c r="BK225" i="2"/>
  <c r="BK246" i="2"/>
  <c r="J212" i="2"/>
  <c r="J318" i="2"/>
  <c r="BK182" i="2"/>
  <c r="J215" i="2"/>
  <c r="BK229" i="2"/>
  <c r="BK156" i="3"/>
  <c r="BK150" i="3"/>
  <c r="BK138" i="3"/>
  <c r="BK154" i="3"/>
  <c r="BK148" i="3"/>
  <c r="J167" i="4"/>
  <c r="J161" i="4"/>
  <c r="BK140" i="4"/>
  <c r="BK144" i="5"/>
  <c r="J133" i="5"/>
  <c r="BK146" i="6"/>
  <c r="BK133" i="7"/>
  <c r="BK135" i="7"/>
  <c r="J201" i="8"/>
  <c r="BK154" i="8"/>
  <c r="J187" i="8"/>
  <c r="J179" i="8"/>
  <c r="BK174" i="8"/>
  <c r="J197" i="8"/>
  <c r="BK187" i="8"/>
  <c r="J150" i="8"/>
  <c r="J157" i="8"/>
  <c r="BK166" i="8"/>
  <c r="BK176" i="9"/>
  <c r="BK147" i="9"/>
  <c r="BK178" i="9"/>
  <c r="BK135" i="9"/>
  <c r="J135" i="9"/>
  <c r="J144" i="10"/>
  <c r="J142" i="10"/>
  <c r="BK130" i="10"/>
  <c r="BK157" i="11"/>
  <c r="BK135" i="11"/>
  <c r="BK137" i="11"/>
  <c r="J127" i="11"/>
  <c r="BK176" i="8" l="1"/>
  <c r="J176" i="8" s="1"/>
  <c r="J103" i="8" s="1"/>
  <c r="T240" i="8"/>
  <c r="R202" i="2"/>
  <c r="R214" i="2"/>
  <c r="T252" i="2"/>
  <c r="R288" i="2"/>
  <c r="P141" i="3"/>
  <c r="BK152" i="3"/>
  <c r="J152" i="3" s="1"/>
  <c r="J104" i="3" s="1"/>
  <c r="BK150" i="4"/>
  <c r="J150" i="4" s="1"/>
  <c r="J104" i="4" s="1"/>
  <c r="R155" i="4"/>
  <c r="R132" i="5"/>
  <c r="T132" i="6"/>
  <c r="T140" i="6"/>
  <c r="T132" i="7"/>
  <c r="R145" i="7"/>
  <c r="BK202" i="2"/>
  <c r="J202" i="2" s="1"/>
  <c r="J101" i="2" s="1"/>
  <c r="T214" i="2"/>
  <c r="T288" i="2"/>
  <c r="T129" i="3"/>
  <c r="T145" i="3"/>
  <c r="P139" i="4"/>
  <c r="T150" i="4"/>
  <c r="BK132" i="5"/>
  <c r="J132" i="5"/>
  <c r="J102" i="5" s="1"/>
  <c r="T143" i="5"/>
  <c r="P132" i="7"/>
  <c r="T145" i="7"/>
  <c r="T130" i="8"/>
  <c r="R156" i="8"/>
  <c r="T209" i="8"/>
  <c r="BK160" i="2"/>
  <c r="J160" i="2"/>
  <c r="J100" i="2"/>
  <c r="BK237" i="2"/>
  <c r="J237" i="2" s="1"/>
  <c r="J105" i="2" s="1"/>
  <c r="T160" i="3"/>
  <c r="R132" i="4"/>
  <c r="P150" i="4"/>
  <c r="T155" i="4"/>
  <c r="P148" i="5"/>
  <c r="P140" i="6"/>
  <c r="T140" i="7"/>
  <c r="R176" i="8"/>
  <c r="R171" i="9"/>
  <c r="R123" i="9" s="1"/>
  <c r="R141" i="8"/>
  <c r="R129" i="8" s="1"/>
  <c r="T163" i="8"/>
  <c r="R240" i="8"/>
  <c r="T171" i="9"/>
  <c r="R124" i="10"/>
  <c r="R123" i="10" s="1"/>
  <c r="R122" i="10" s="1"/>
  <c r="T160" i="2"/>
  <c r="R139" i="4"/>
  <c r="R150" i="4"/>
  <c r="BK143" i="5"/>
  <c r="J143" i="5" s="1"/>
  <c r="J105" i="5" s="1"/>
  <c r="P132" i="6"/>
  <c r="R140" i="6"/>
  <c r="P150" i="7"/>
  <c r="BK130" i="8"/>
  <c r="J130" i="8" s="1"/>
  <c r="J99" i="8" s="1"/>
  <c r="P156" i="8"/>
  <c r="R209" i="8"/>
  <c r="R124" i="9"/>
  <c r="R184" i="9"/>
  <c r="T124" i="10"/>
  <c r="T123" i="10" s="1"/>
  <c r="T122" i="10" s="1"/>
  <c r="T143" i="2"/>
  <c r="R218" i="2"/>
  <c r="P288" i="2"/>
  <c r="P129" i="3"/>
  <c r="P128" i="3" s="1"/>
  <c r="P145" i="3"/>
  <c r="R143" i="5"/>
  <c r="T145" i="6"/>
  <c r="R140" i="7"/>
  <c r="R131" i="7" s="1"/>
  <c r="R130" i="7" s="1"/>
  <c r="P130" i="8"/>
  <c r="BK156" i="8"/>
  <c r="J156" i="8" s="1"/>
  <c r="J101" i="8" s="1"/>
  <c r="P209" i="8"/>
  <c r="P124" i="9"/>
  <c r="T184" i="9"/>
  <c r="P160" i="2"/>
  <c r="R237" i="2"/>
  <c r="P277" i="2"/>
  <c r="BK129" i="3"/>
  <c r="J129" i="3" s="1"/>
  <c r="J100" i="3" s="1"/>
  <c r="R141" i="3"/>
  <c r="P152" i="3"/>
  <c r="BK148" i="5"/>
  <c r="J148" i="5" s="1"/>
  <c r="J106" i="5" s="1"/>
  <c r="BK140" i="6"/>
  <c r="J140" i="6" s="1"/>
  <c r="J104" i="6" s="1"/>
  <c r="T150" i="6"/>
  <c r="BK132" i="7"/>
  <c r="T150" i="7"/>
  <c r="BK124" i="9"/>
  <c r="BK184" i="9"/>
  <c r="J184" i="9"/>
  <c r="J101" i="9" s="1"/>
  <c r="BK137" i="2"/>
  <c r="J137" i="2" s="1"/>
  <c r="J98" i="2" s="1"/>
  <c r="P202" i="2"/>
  <c r="P214" i="2"/>
  <c r="P252" i="2"/>
  <c r="BK288" i="2"/>
  <c r="J288" i="2"/>
  <c r="J112" i="2" s="1"/>
  <c r="T141" i="3"/>
  <c r="T152" i="3"/>
  <c r="R132" i="6"/>
  <c r="P145" i="6"/>
  <c r="BK150" i="7"/>
  <c r="J150" i="7"/>
  <c r="J106" i="7"/>
  <c r="P176" i="8"/>
  <c r="R143" i="2"/>
  <c r="T218" i="2"/>
  <c r="T277" i="2"/>
  <c r="BK141" i="3"/>
  <c r="J141" i="3"/>
  <c r="J101" i="3"/>
  <c r="BK160" i="4"/>
  <c r="J160" i="4"/>
  <c r="J106" i="4" s="1"/>
  <c r="BK150" i="6"/>
  <c r="J150" i="6" s="1"/>
  <c r="J106" i="6" s="1"/>
  <c r="BK140" i="7"/>
  <c r="J140" i="7"/>
  <c r="J104" i="7" s="1"/>
  <c r="BK141" i="8"/>
  <c r="J141" i="8" s="1"/>
  <c r="J100" i="8" s="1"/>
  <c r="BK163" i="8"/>
  <c r="J163" i="8"/>
  <c r="J102" i="8" s="1"/>
  <c r="P137" i="2"/>
  <c r="T202" i="2"/>
  <c r="BK252" i="2"/>
  <c r="J252" i="2"/>
  <c r="J109" i="2" s="1"/>
  <c r="R301" i="2"/>
  <c r="R129" i="3"/>
  <c r="R128" i="3"/>
  <c r="R145" i="3"/>
  <c r="T132" i="4"/>
  <c r="P155" i="4"/>
  <c r="T132" i="5"/>
  <c r="R148" i="5"/>
  <c r="P150" i="6"/>
  <c r="R132" i="7"/>
  <c r="R150" i="7"/>
  <c r="T176" i="8"/>
  <c r="BK126" i="11"/>
  <c r="J126" i="11" s="1"/>
  <c r="J98" i="11" s="1"/>
  <c r="BK143" i="2"/>
  <c r="J143" i="2" s="1"/>
  <c r="J99" i="2" s="1"/>
  <c r="T237" i="2"/>
  <c r="BK301" i="2"/>
  <c r="J301" i="2" s="1"/>
  <c r="J113" i="2" s="1"/>
  <c r="R160" i="3"/>
  <c r="BK132" i="4"/>
  <c r="T160" i="4"/>
  <c r="P132" i="5"/>
  <c r="R150" i="6"/>
  <c r="P145" i="7"/>
  <c r="T141" i="8"/>
  <c r="R163" i="8"/>
  <c r="P240" i="8"/>
  <c r="P143" i="2"/>
  <c r="P218" i="2"/>
  <c r="P301" i="2"/>
  <c r="BK160" i="3"/>
  <c r="J160" i="3" s="1"/>
  <c r="J105" i="3" s="1"/>
  <c r="P132" i="4"/>
  <c r="R160" i="4"/>
  <c r="P143" i="5"/>
  <c r="BK132" i="6"/>
  <c r="J132" i="6"/>
  <c r="J102" i="6" s="1"/>
  <c r="R145" i="6"/>
  <c r="T137" i="2"/>
  <c r="T136" i="2" s="1"/>
  <c r="P237" i="2"/>
  <c r="T301" i="2"/>
  <c r="P160" i="3"/>
  <c r="T139" i="4"/>
  <c r="BK155" i="4"/>
  <c r="J155" i="4"/>
  <c r="J105" i="4" s="1"/>
  <c r="T148" i="5"/>
  <c r="P141" i="8"/>
  <c r="BK209" i="8"/>
  <c r="J209" i="8" s="1"/>
  <c r="J104" i="8" s="1"/>
  <c r="T124" i="9"/>
  <c r="T123" i="9" s="1"/>
  <c r="P184" i="9"/>
  <c r="BK124" i="10"/>
  <c r="J124" i="10"/>
  <c r="J100" i="10" s="1"/>
  <c r="R126" i="11"/>
  <c r="P141" i="11"/>
  <c r="R160" i="2"/>
  <c r="BK214" i="2"/>
  <c r="J214" i="2" s="1"/>
  <c r="J102" i="2" s="1"/>
  <c r="BK277" i="2"/>
  <c r="J277" i="2" s="1"/>
  <c r="J111" i="2" s="1"/>
  <c r="BK145" i="3"/>
  <c r="BK144" i="3" s="1"/>
  <c r="J144" i="3" s="1"/>
  <c r="J102" i="3" s="1"/>
  <c r="R152" i="3"/>
  <c r="BK139" i="4"/>
  <c r="J139" i="4"/>
  <c r="J103" i="4" s="1"/>
  <c r="BK145" i="6"/>
  <c r="J145" i="6" s="1"/>
  <c r="J105" i="6" s="1"/>
  <c r="P140" i="7"/>
  <c r="BK171" i="9"/>
  <c r="J171" i="9"/>
  <c r="J100" i="9"/>
  <c r="P126" i="11"/>
  <c r="P132" i="11"/>
  <c r="T132" i="11"/>
  <c r="T125" i="11" s="1"/>
  <c r="T124" i="11" s="1"/>
  <c r="R141" i="11"/>
  <c r="T147" i="11"/>
  <c r="R137" i="2"/>
  <c r="BK218" i="2"/>
  <c r="R252" i="2"/>
  <c r="R277" i="2"/>
  <c r="P160" i="4"/>
  <c r="BK145" i="7"/>
  <c r="J145" i="7"/>
  <c r="J105" i="7"/>
  <c r="R130" i="8"/>
  <c r="T156" i="8"/>
  <c r="P163" i="8"/>
  <c r="BK240" i="8"/>
  <c r="J240" i="8" s="1"/>
  <c r="J107" i="8" s="1"/>
  <c r="P171" i="9"/>
  <c r="P124" i="10"/>
  <c r="P123" i="10" s="1"/>
  <c r="P122" i="10" s="1"/>
  <c r="AU105" i="1" s="1"/>
  <c r="BK132" i="11"/>
  <c r="J132" i="11" s="1"/>
  <c r="J99" i="11" s="1"/>
  <c r="R132" i="11"/>
  <c r="BK141" i="11"/>
  <c r="J141" i="11" s="1"/>
  <c r="J100" i="11" s="1"/>
  <c r="T141" i="11"/>
  <c r="BK147" i="11"/>
  <c r="J147" i="11"/>
  <c r="J101" i="11" s="1"/>
  <c r="P147" i="11"/>
  <c r="R147" i="11"/>
  <c r="BK154" i="11"/>
  <c r="J154" i="11"/>
  <c r="J104" i="11"/>
  <c r="P154" i="11"/>
  <c r="R154" i="11"/>
  <c r="T154" i="11"/>
  <c r="BK242" i="2"/>
  <c r="J242" i="2" s="1"/>
  <c r="J106" i="2" s="1"/>
  <c r="BK269" i="2"/>
  <c r="J269" i="2" s="1"/>
  <c r="J110" i="2" s="1"/>
  <c r="BK237" i="8"/>
  <c r="J237" i="8" s="1"/>
  <c r="J106" i="8" s="1"/>
  <c r="BK137" i="7"/>
  <c r="J137" i="7" s="1"/>
  <c r="J103" i="7" s="1"/>
  <c r="BK333" i="2"/>
  <c r="J333" i="2"/>
  <c r="J115" i="2" s="1"/>
  <c r="BK137" i="5"/>
  <c r="J137" i="5"/>
  <c r="J103" i="5"/>
  <c r="BK326" i="2"/>
  <c r="J326" i="2" s="1"/>
  <c r="J114" i="2" s="1"/>
  <c r="BK245" i="2"/>
  <c r="J245" i="2"/>
  <c r="J107" i="2" s="1"/>
  <c r="BK137" i="6"/>
  <c r="J137" i="6" s="1"/>
  <c r="J103" i="6" s="1"/>
  <c r="BK234" i="8"/>
  <c r="J234" i="8"/>
  <c r="J105" i="8" s="1"/>
  <c r="BK140" i="5"/>
  <c r="J140" i="5"/>
  <c r="J104" i="5"/>
  <c r="BK248" i="2"/>
  <c r="J248" i="2"/>
  <c r="J108" i="2"/>
  <c r="BK150" i="11"/>
  <c r="J150" i="11"/>
  <c r="J102" i="11" s="1"/>
  <c r="BK152" i="11"/>
  <c r="J152" i="11" s="1"/>
  <c r="J103" i="11" s="1"/>
  <c r="F91" i="11"/>
  <c r="F92" i="11"/>
  <c r="J120" i="11"/>
  <c r="BE133" i="11"/>
  <c r="BE142" i="11"/>
  <c r="BE146" i="11"/>
  <c r="E85" i="11"/>
  <c r="J89" i="11"/>
  <c r="J121" i="11"/>
  <c r="BE143" i="11"/>
  <c r="BE148" i="11"/>
  <c r="BE149" i="11"/>
  <c r="BE157" i="11"/>
  <c r="BE160" i="11"/>
  <c r="BE127" i="11"/>
  <c r="BE128" i="11"/>
  <c r="BE130" i="11"/>
  <c r="BE136" i="11"/>
  <c r="BE138" i="11"/>
  <c r="BE144" i="11"/>
  <c r="BE145" i="11"/>
  <c r="BE159" i="11"/>
  <c r="BE129" i="11"/>
  <c r="BE131" i="11"/>
  <c r="BE135" i="11"/>
  <c r="BE137" i="11"/>
  <c r="BE151" i="11"/>
  <c r="BE153" i="11"/>
  <c r="BE155" i="11"/>
  <c r="BE158" i="11"/>
  <c r="E110" i="10"/>
  <c r="F93" i="10"/>
  <c r="BE126" i="10"/>
  <c r="BE131" i="10"/>
  <c r="F94" i="10"/>
  <c r="BE127" i="10"/>
  <c r="BE132" i="10"/>
  <c r="J93" i="10"/>
  <c r="BE137" i="10"/>
  <c r="BE130" i="10"/>
  <c r="BE141" i="10"/>
  <c r="BE144" i="10"/>
  <c r="J124" i="9"/>
  <c r="J99" i="9" s="1"/>
  <c r="J91" i="10"/>
  <c r="BE128" i="10"/>
  <c r="BE146" i="10"/>
  <c r="J94" i="10"/>
  <c r="BE140" i="10"/>
  <c r="BE145" i="10"/>
  <c r="BE147" i="10"/>
  <c r="BE125" i="10"/>
  <c r="BE135" i="10"/>
  <c r="BE142" i="10"/>
  <c r="BE129" i="10"/>
  <c r="BE133" i="10"/>
  <c r="BE143" i="10"/>
  <c r="BE138" i="10"/>
  <c r="J117" i="9"/>
  <c r="BE129" i="9"/>
  <c r="F94" i="9"/>
  <c r="J120" i="9"/>
  <c r="BE145" i="9"/>
  <c r="BE180" i="9"/>
  <c r="BE125" i="9"/>
  <c r="BE137" i="9"/>
  <c r="BE165" i="9"/>
  <c r="BE169" i="9"/>
  <c r="BE159" i="9"/>
  <c r="E111" i="9"/>
  <c r="BE163" i="9"/>
  <c r="BE127" i="9"/>
  <c r="BE187" i="9"/>
  <c r="F93" i="9"/>
  <c r="J119" i="9"/>
  <c r="BE133" i="9"/>
  <c r="BE141" i="9"/>
  <c r="BE178" i="9"/>
  <c r="BE182" i="9"/>
  <c r="BE131" i="9"/>
  <c r="BE185" i="9"/>
  <c r="BE189" i="9"/>
  <c r="BE149" i="9"/>
  <c r="BE153" i="9"/>
  <c r="BE161" i="9"/>
  <c r="BE172" i="9"/>
  <c r="BE143" i="9"/>
  <c r="BE155" i="9"/>
  <c r="BE147" i="9"/>
  <c r="BE157" i="9"/>
  <c r="BE174" i="9"/>
  <c r="BE135" i="9"/>
  <c r="BE139" i="9"/>
  <c r="BE151" i="9"/>
  <c r="BE167" i="9"/>
  <c r="BE176" i="9"/>
  <c r="J125" i="8"/>
  <c r="BE168" i="8"/>
  <c r="BE203" i="8"/>
  <c r="BE152" i="8"/>
  <c r="BE179" i="8"/>
  <c r="BE187" i="8"/>
  <c r="BE205" i="8"/>
  <c r="BE220" i="8"/>
  <c r="J126" i="8"/>
  <c r="BE235" i="8"/>
  <c r="BE245" i="8"/>
  <c r="BE247" i="8"/>
  <c r="BE193" i="8"/>
  <c r="BE224" i="8"/>
  <c r="BE241" i="8"/>
  <c r="BE251" i="8"/>
  <c r="BE154" i="8"/>
  <c r="BE214" i="8"/>
  <c r="E85" i="8"/>
  <c r="J123" i="8"/>
  <c r="BE133" i="8"/>
  <c r="BE146" i="8"/>
  <c r="BE164" i="8"/>
  <c r="BE170" i="8"/>
  <c r="BE199" i="8"/>
  <c r="BE238" i="8"/>
  <c r="BE191" i="8"/>
  <c r="J132" i="7"/>
  <c r="J102" i="7"/>
  <c r="BE195" i="8"/>
  <c r="BE218" i="8"/>
  <c r="BE249" i="8"/>
  <c r="BE253" i="8"/>
  <c r="BE142" i="8"/>
  <c r="BE161" i="8"/>
  <c r="BE197" i="8"/>
  <c r="BE201" i="8"/>
  <c r="BE222" i="8"/>
  <c r="BE228" i="8"/>
  <c r="BE243" i="8"/>
  <c r="F94" i="8"/>
  <c r="BE166" i="8"/>
  <c r="F93" i="8"/>
  <c r="BE131" i="8"/>
  <c r="BE144" i="8"/>
  <c r="BE150" i="8"/>
  <c r="BE177" i="8"/>
  <c r="BE181" i="8"/>
  <c r="BE189" i="8"/>
  <c r="BE230" i="8"/>
  <c r="BE157" i="8"/>
  <c r="BE174" i="8"/>
  <c r="BE135" i="8"/>
  <c r="BE139" i="8"/>
  <c r="BE172" i="8"/>
  <c r="BE183" i="8"/>
  <c r="BE212" i="8"/>
  <c r="BE216" i="8"/>
  <c r="BE185" i="8"/>
  <c r="BE210" i="8"/>
  <c r="BE137" i="8"/>
  <c r="BE148" i="8"/>
  <c r="BE159" i="8"/>
  <c r="BE207" i="8"/>
  <c r="BE226" i="8"/>
  <c r="BE232" i="8"/>
  <c r="BK131" i="6"/>
  <c r="J131" i="6" s="1"/>
  <c r="J101" i="6" s="1"/>
  <c r="J95" i="7"/>
  <c r="BE133" i="7"/>
  <c r="F126" i="7"/>
  <c r="BE135" i="7"/>
  <c r="BE143" i="7"/>
  <c r="J96" i="7"/>
  <c r="BE153" i="7"/>
  <c r="BE138" i="7"/>
  <c r="F96" i="7"/>
  <c r="BE146" i="7"/>
  <c r="E85" i="7"/>
  <c r="BE148" i="7"/>
  <c r="J93" i="7"/>
  <c r="BE151" i="7"/>
  <c r="BE141" i="7"/>
  <c r="E85" i="6"/>
  <c r="J93" i="6"/>
  <c r="J96" i="6"/>
  <c r="J126" i="6"/>
  <c r="F95" i="6"/>
  <c r="BE143" i="6"/>
  <c r="F127" i="6"/>
  <c r="BE141" i="6"/>
  <c r="BE146" i="6"/>
  <c r="BE148" i="6"/>
  <c r="BE153" i="6"/>
  <c r="BE133" i="6"/>
  <c r="BE135" i="6"/>
  <c r="BE138" i="6"/>
  <c r="BE151" i="6"/>
  <c r="E116" i="5"/>
  <c r="F95" i="5"/>
  <c r="J126" i="5"/>
  <c r="J132" i="4"/>
  <c r="J102" i="4"/>
  <c r="F96" i="5"/>
  <c r="BE138" i="5"/>
  <c r="BE149" i="5"/>
  <c r="BE133" i="5"/>
  <c r="BE151" i="5"/>
  <c r="J96" i="5"/>
  <c r="BE135" i="5"/>
  <c r="BE144" i="5"/>
  <c r="J93" i="5"/>
  <c r="BE141" i="5"/>
  <c r="BE146" i="5"/>
  <c r="BK128" i="3"/>
  <c r="J128" i="3" s="1"/>
  <c r="J99" i="3" s="1"/>
  <c r="BE146" i="4"/>
  <c r="J145" i="3"/>
  <c r="J103" i="3"/>
  <c r="J95" i="4"/>
  <c r="F127" i="4"/>
  <c r="E85" i="4"/>
  <c r="J124" i="4"/>
  <c r="BE142" i="4"/>
  <c r="BE161" i="4"/>
  <c r="F126" i="4"/>
  <c r="BE144" i="4"/>
  <c r="BE158" i="4"/>
  <c r="BE171" i="4"/>
  <c r="BE133" i="4"/>
  <c r="BE140" i="4"/>
  <c r="BE148" i="4"/>
  <c r="BE153" i="4"/>
  <c r="BE163" i="4"/>
  <c r="J96" i="4"/>
  <c r="BE135" i="4"/>
  <c r="BE137" i="4"/>
  <c r="BE151" i="4"/>
  <c r="BE156" i="4"/>
  <c r="BE167" i="4"/>
  <c r="BE169" i="4"/>
  <c r="BE165" i="4"/>
  <c r="J218" i="2"/>
  <c r="J104" i="2"/>
  <c r="E115" i="3"/>
  <c r="BE138" i="3"/>
  <c r="J91" i="3"/>
  <c r="BE150" i="3"/>
  <c r="BE154" i="3"/>
  <c r="J94" i="3"/>
  <c r="BE130" i="3"/>
  <c r="BE137" i="3"/>
  <c r="BE147" i="3"/>
  <c r="BE149" i="3"/>
  <c r="BE161" i="3"/>
  <c r="F94" i="3"/>
  <c r="BE139" i="3"/>
  <c r="BE143" i="3"/>
  <c r="BE156" i="3"/>
  <c r="BE186" i="3"/>
  <c r="J123" i="3"/>
  <c r="BE140" i="3"/>
  <c r="BE146" i="3"/>
  <c r="BE131" i="3"/>
  <c r="BE187" i="3"/>
  <c r="BE188" i="3"/>
  <c r="BE153" i="3"/>
  <c r="BE167" i="3"/>
  <c r="BE182" i="3"/>
  <c r="BE148" i="3"/>
  <c r="BE157" i="3"/>
  <c r="BE184" i="3"/>
  <c r="F123" i="3"/>
  <c r="BE155" i="3"/>
  <c r="BE158" i="3"/>
  <c r="BE169" i="3"/>
  <c r="BE175" i="3"/>
  <c r="BE183" i="3"/>
  <c r="BE142" i="3"/>
  <c r="E125" i="2"/>
  <c r="BE162" i="2"/>
  <c r="BE201" i="2"/>
  <c r="BE221" i="2"/>
  <c r="BE246" i="2"/>
  <c r="BE249" i="2"/>
  <c r="J92" i="2"/>
  <c r="J129" i="2"/>
  <c r="BE187" i="2"/>
  <c r="BE210" i="2"/>
  <c r="BE231" i="2"/>
  <c r="BE253" i="2"/>
  <c r="BE282" i="2"/>
  <c r="BE156" i="2"/>
  <c r="BE184" i="2"/>
  <c r="BE195" i="2"/>
  <c r="BE212" i="2"/>
  <c r="BE227" i="2"/>
  <c r="BE233" i="2"/>
  <c r="BE327" i="2"/>
  <c r="J131" i="2"/>
  <c r="BE150" i="2"/>
  <c r="BE161" i="2"/>
  <c r="BE223" i="2"/>
  <c r="BE263" i="2"/>
  <c r="BE298" i="2"/>
  <c r="BE144" i="2"/>
  <c r="BE208" i="2"/>
  <c r="BE289" i="2"/>
  <c r="BE334" i="2"/>
  <c r="F92" i="2"/>
  <c r="BE141" i="2"/>
  <c r="BE188" i="2"/>
  <c r="BE194" i="2"/>
  <c r="BE199" i="2"/>
  <c r="BE204" i="2"/>
  <c r="BE205" i="2"/>
  <c r="BE207" i="2"/>
  <c r="BE255" i="2"/>
  <c r="F91" i="2"/>
  <c r="BE140" i="2"/>
  <c r="BE168" i="2"/>
  <c r="BE186" i="2"/>
  <c r="BE190" i="2"/>
  <c r="BE193" i="2"/>
  <c r="BE238" i="2"/>
  <c r="BE267" i="2"/>
  <c r="BE310" i="2"/>
  <c r="BE318" i="2"/>
  <c r="BE215" i="2"/>
  <c r="BE240" i="2"/>
  <c r="BE243" i="2"/>
  <c r="BE265" i="2"/>
  <c r="BE270" i="2"/>
  <c r="BE278" i="2"/>
  <c r="BE302" i="2"/>
  <c r="BE191" i="2"/>
  <c r="BE213" i="2"/>
  <c r="BE178" i="2"/>
  <c r="BE189" i="2"/>
  <c r="BE200" i="2"/>
  <c r="BE138" i="2"/>
  <c r="BE139" i="2"/>
  <c r="BE174" i="2"/>
  <c r="BE182" i="2"/>
  <c r="BE211" i="2"/>
  <c r="BE219" i="2"/>
  <c r="BE196" i="2"/>
  <c r="BE216" i="2"/>
  <c r="BE185" i="2"/>
  <c r="BE197" i="2"/>
  <c r="BE192" i="2"/>
  <c r="BE203" i="2"/>
  <c r="BE225" i="2"/>
  <c r="BE229" i="2"/>
  <c r="BE235" i="2"/>
  <c r="BE286" i="2"/>
  <c r="BE292" i="2"/>
  <c r="BE295" i="2"/>
  <c r="J38" i="4"/>
  <c r="AW99" i="1" s="1"/>
  <c r="F40" i="5"/>
  <c r="BC100" i="1" s="1"/>
  <c r="F38" i="5"/>
  <c r="BA100" i="1" s="1"/>
  <c r="F40" i="6"/>
  <c r="BC101" i="1"/>
  <c r="F36" i="8"/>
  <c r="BA103" i="1" s="1"/>
  <c r="J34" i="2"/>
  <c r="AW95" i="1" s="1"/>
  <c r="J36" i="10"/>
  <c r="AW105" i="1"/>
  <c r="F37" i="11"/>
  <c r="BD106" i="1" s="1"/>
  <c r="F36" i="3"/>
  <c r="BA97" i="1"/>
  <c r="F39" i="7"/>
  <c r="BB102" i="1"/>
  <c r="F36" i="9"/>
  <c r="BA104" i="1" s="1"/>
  <c r="F41" i="4"/>
  <c r="BD99" i="1" s="1"/>
  <c r="J38" i="5"/>
  <c r="AW100" i="1"/>
  <c r="F41" i="7"/>
  <c r="BD102" i="1"/>
  <c r="F36" i="10"/>
  <c r="BA105" i="1" s="1"/>
  <c r="F36" i="11"/>
  <c r="BC106" i="1"/>
  <c r="F38" i="3"/>
  <c r="BC97" i="1" s="1"/>
  <c r="J38" i="6"/>
  <c r="AW101" i="1" s="1"/>
  <c r="J36" i="8"/>
  <c r="AW103" i="1" s="1"/>
  <c r="F40" i="4"/>
  <c r="BC99" i="1"/>
  <c r="F41" i="5"/>
  <c r="BD100" i="1" s="1"/>
  <c r="F40" i="7"/>
  <c r="BC102" i="1" s="1"/>
  <c r="F39" i="9"/>
  <c r="BD104" i="1"/>
  <c r="F34" i="11"/>
  <c r="BA106" i="1" s="1"/>
  <c r="F37" i="3"/>
  <c r="BB97" i="1"/>
  <c r="J38" i="7"/>
  <c r="AW102" i="1" s="1"/>
  <c r="F37" i="9"/>
  <c r="BB104" i="1" s="1"/>
  <c r="F38" i="4"/>
  <c r="BA99" i="1"/>
  <c r="F39" i="5"/>
  <c r="BB100" i="1"/>
  <c r="F38" i="6"/>
  <c r="BA101" i="1"/>
  <c r="F39" i="8"/>
  <c r="BD103" i="1" s="1"/>
  <c r="AS96" i="1"/>
  <c r="AS94" i="1"/>
  <c r="F39" i="4"/>
  <c r="BB99" i="1" s="1"/>
  <c r="F39" i="6"/>
  <c r="BB101" i="1" s="1"/>
  <c r="F38" i="8"/>
  <c r="BC103" i="1" s="1"/>
  <c r="F37" i="2"/>
  <c r="BD95" i="1"/>
  <c r="J36" i="9"/>
  <c r="AW104" i="1" s="1"/>
  <c r="F36" i="2"/>
  <c r="BC95" i="1" s="1"/>
  <c r="F39" i="10"/>
  <c r="BD105" i="1"/>
  <c r="J36" i="3"/>
  <c r="AW97" i="1" s="1"/>
  <c r="F41" i="6"/>
  <c r="BD101" i="1"/>
  <c r="F38" i="9"/>
  <c r="BC104" i="1" s="1"/>
  <c r="F39" i="3"/>
  <c r="BD97" i="1" s="1"/>
  <c r="F38" i="7"/>
  <c r="BA102" i="1"/>
  <c r="F37" i="8"/>
  <c r="BB103" i="1" s="1"/>
  <c r="F34" i="2"/>
  <c r="BA95" i="1" s="1"/>
  <c r="F37" i="10"/>
  <c r="BB105" i="1" s="1"/>
  <c r="F35" i="11"/>
  <c r="BB106" i="1"/>
  <c r="F35" i="2"/>
  <c r="BB95" i="1" s="1"/>
  <c r="F38" i="10"/>
  <c r="BC105" i="1" s="1"/>
  <c r="J34" i="11"/>
  <c r="AW106" i="1" s="1"/>
  <c r="BK136" i="2" l="1"/>
  <c r="R131" i="6"/>
  <c r="R130" i="6" s="1"/>
  <c r="P144" i="3"/>
  <c r="P127" i="3" s="1"/>
  <c r="AU97" i="1" s="1"/>
  <c r="T131" i="4"/>
  <c r="T130" i="4" s="1"/>
  <c r="BK123" i="9"/>
  <c r="J123" i="9" s="1"/>
  <c r="J32" i="9" s="1"/>
  <c r="AG104" i="1" s="1"/>
  <c r="AN104" i="1" s="1"/>
  <c r="R131" i="4"/>
  <c r="R130" i="4" s="1"/>
  <c r="P131" i="5"/>
  <c r="P130" i="5"/>
  <c r="AU100" i="1"/>
  <c r="P131" i="7"/>
  <c r="P130" i="7" s="1"/>
  <c r="AU102" i="1" s="1"/>
  <c r="BK131" i="4"/>
  <c r="BK130" i="4"/>
  <c r="J130" i="4"/>
  <c r="J100" i="4"/>
  <c r="T217" i="2"/>
  <c r="T135" i="2" s="1"/>
  <c r="BK131" i="7"/>
  <c r="J131" i="7" s="1"/>
  <c r="J101" i="7" s="1"/>
  <c r="P131" i="6"/>
  <c r="P130" i="6" s="1"/>
  <c r="AU101" i="1" s="1"/>
  <c r="T131" i="7"/>
  <c r="T130" i="7" s="1"/>
  <c r="BK217" i="2"/>
  <c r="J217" i="2" s="1"/>
  <c r="J103" i="2" s="1"/>
  <c r="P217" i="2"/>
  <c r="P136" i="2"/>
  <c r="T129" i="8"/>
  <c r="R144" i="3"/>
  <c r="R127" i="3" s="1"/>
  <c r="R217" i="2"/>
  <c r="P125" i="11"/>
  <c r="P124" i="11" s="1"/>
  <c r="AU106" i="1" s="1"/>
  <c r="R125" i="11"/>
  <c r="R124" i="11"/>
  <c r="T131" i="5"/>
  <c r="T130" i="5"/>
  <c r="P123" i="9"/>
  <c r="AU104" i="1"/>
  <c r="R131" i="5"/>
  <c r="R130" i="5"/>
  <c r="T144" i="3"/>
  <c r="T131" i="6"/>
  <c r="T130" i="6"/>
  <c r="R136" i="2"/>
  <c r="R135" i="2" s="1"/>
  <c r="P131" i="4"/>
  <c r="P130" i="4" s="1"/>
  <c r="AU99" i="1" s="1"/>
  <c r="P129" i="8"/>
  <c r="AU103" i="1" s="1"/>
  <c r="T128" i="3"/>
  <c r="T127" i="3" s="1"/>
  <c r="BK129" i="8"/>
  <c r="J129" i="8" s="1"/>
  <c r="J32" i="8" s="1"/>
  <c r="BK131" i="5"/>
  <c r="J131" i="5"/>
  <c r="J101" i="5"/>
  <c r="BK123" i="10"/>
  <c r="J123" i="10" s="1"/>
  <c r="J99" i="10" s="1"/>
  <c r="BK125" i="11"/>
  <c r="BK124" i="11" s="1"/>
  <c r="J124" i="11" s="1"/>
  <c r="J96" i="11" s="1"/>
  <c r="BK130" i="6"/>
  <c r="J130" i="6"/>
  <c r="J100" i="6"/>
  <c r="BK127" i="3"/>
  <c r="J127" i="3"/>
  <c r="J136" i="2"/>
  <c r="J97" i="2"/>
  <c r="J35" i="3"/>
  <c r="AV97" i="1" s="1"/>
  <c r="AT97" i="1" s="1"/>
  <c r="F35" i="3"/>
  <c r="AZ97" i="1" s="1"/>
  <c r="F35" i="10"/>
  <c r="AZ105" i="1" s="1"/>
  <c r="J33" i="2"/>
  <c r="AV95" i="1" s="1"/>
  <c r="AT95" i="1" s="1"/>
  <c r="J37" i="4"/>
  <c r="AV99" i="1" s="1"/>
  <c r="AT99" i="1" s="1"/>
  <c r="J33" i="11"/>
  <c r="AV106" i="1" s="1"/>
  <c r="AT106" i="1" s="1"/>
  <c r="F33" i="2"/>
  <c r="AZ95" i="1" s="1"/>
  <c r="J37" i="5"/>
  <c r="AV100" i="1"/>
  <c r="AT100" i="1" s="1"/>
  <c r="F35" i="8"/>
  <c r="AZ103" i="1" s="1"/>
  <c r="J37" i="6"/>
  <c r="AV101" i="1"/>
  <c r="AT101" i="1"/>
  <c r="BC98" i="1"/>
  <c r="AY98" i="1"/>
  <c r="F37" i="6"/>
  <c r="AZ101" i="1"/>
  <c r="BB98" i="1"/>
  <c r="AX98" i="1" s="1"/>
  <c r="F35" i="9"/>
  <c r="AZ104" i="1" s="1"/>
  <c r="F37" i="5"/>
  <c r="AZ100" i="1" s="1"/>
  <c r="BD98" i="1"/>
  <c r="J35" i="8"/>
  <c r="AV103" i="1" s="1"/>
  <c r="AT103" i="1" s="1"/>
  <c r="F37" i="4"/>
  <c r="AZ99" i="1" s="1"/>
  <c r="J32" i="3"/>
  <c r="AG97" i="1" s="1"/>
  <c r="F37" i="7"/>
  <c r="AZ102" i="1" s="1"/>
  <c r="J35" i="9"/>
  <c r="AV104" i="1" s="1"/>
  <c r="AT104" i="1" s="1"/>
  <c r="J37" i="7"/>
  <c r="AV102" i="1" s="1"/>
  <c r="AT102" i="1" s="1"/>
  <c r="F33" i="11"/>
  <c r="AZ106" i="1"/>
  <c r="BA98" i="1"/>
  <c r="AW98" i="1"/>
  <c r="J35" i="10"/>
  <c r="AV105" i="1"/>
  <c r="AT105" i="1"/>
  <c r="P135" i="2" l="1"/>
  <c r="AU95" i="1"/>
  <c r="AG103" i="1"/>
  <c r="AN103" i="1" s="1"/>
  <c r="J98" i="8"/>
  <c r="BK130" i="5"/>
  <c r="J130" i="5"/>
  <c r="J34" i="5" s="1"/>
  <c r="AG100" i="1" s="1"/>
  <c r="BK122" i="10"/>
  <c r="J122" i="10"/>
  <c r="J98" i="10" s="1"/>
  <c r="BK130" i="7"/>
  <c r="J130" i="7" s="1"/>
  <c r="J100" i="7" s="1"/>
  <c r="J131" i="4"/>
  <c r="J101" i="4"/>
  <c r="BK135" i="2"/>
  <c r="J135" i="2"/>
  <c r="J125" i="11"/>
  <c r="J97" i="11"/>
  <c r="J98" i="9"/>
  <c r="J41" i="9"/>
  <c r="J41" i="8"/>
  <c r="AN97" i="1"/>
  <c r="J98" i="3"/>
  <c r="J41" i="3"/>
  <c r="J30" i="11"/>
  <c r="AG106" i="1"/>
  <c r="J30" i="2"/>
  <c r="AG95" i="1"/>
  <c r="AU98" i="1"/>
  <c r="J34" i="4"/>
  <c r="AG99" i="1"/>
  <c r="J34" i="6"/>
  <c r="AG101" i="1"/>
  <c r="BD96" i="1"/>
  <c r="AZ98" i="1"/>
  <c r="AV98" i="1"/>
  <c r="AT98" i="1" s="1"/>
  <c r="BC96" i="1"/>
  <c r="AY96" i="1" s="1"/>
  <c r="BA96" i="1"/>
  <c r="AW96" i="1" s="1"/>
  <c r="BB96" i="1"/>
  <c r="AX96" i="1"/>
  <c r="J43" i="4" l="1"/>
  <c r="J39" i="11"/>
  <c r="J39" i="2"/>
  <c r="J43" i="5"/>
  <c r="J96" i="2"/>
  <c r="J100" i="5"/>
  <c r="J43" i="6"/>
  <c r="AN101" i="1"/>
  <c r="AN95" i="1"/>
  <c r="AN99" i="1"/>
  <c r="AN106" i="1"/>
  <c r="AN100" i="1"/>
  <c r="AU96" i="1"/>
  <c r="AU94" i="1" s="1"/>
  <c r="J34" i="7"/>
  <c r="AG102" i="1" s="1"/>
  <c r="AN102" i="1" s="1"/>
  <c r="BC94" i="1"/>
  <c r="AY94" i="1" s="1"/>
  <c r="BD94" i="1"/>
  <c r="W33" i="1" s="1"/>
  <c r="BA94" i="1"/>
  <c r="AW94" i="1"/>
  <c r="AK30" i="1" s="1"/>
  <c r="J32" i="10"/>
  <c r="AG105" i="1" s="1"/>
  <c r="AZ96" i="1"/>
  <c r="AV96" i="1" s="1"/>
  <c r="AT96" i="1" s="1"/>
  <c r="BB94" i="1"/>
  <c r="W31" i="1" s="1"/>
  <c r="J43" i="7" l="1"/>
  <c r="J41" i="10"/>
  <c r="AN105" i="1"/>
  <c r="AG98" i="1"/>
  <c r="AG96" i="1"/>
  <c r="AG94" i="1" s="1"/>
  <c r="AK26" i="1" s="1"/>
  <c r="W32" i="1"/>
  <c r="W30" i="1"/>
  <c r="AZ94" i="1"/>
  <c r="AV94" i="1" s="1"/>
  <c r="AK29" i="1" s="1"/>
  <c r="AX94" i="1"/>
  <c r="AK35" i="1" l="1"/>
  <c r="AN98" i="1"/>
  <c r="AN96" i="1"/>
  <c r="W29" i="1"/>
  <c r="AT94" i="1"/>
  <c r="AN94" i="1" l="1"/>
</calcChain>
</file>

<file path=xl/sharedStrings.xml><?xml version="1.0" encoding="utf-8"?>
<sst xmlns="http://schemas.openxmlformats.org/spreadsheetml/2006/main" count="7545" uniqueCount="1158">
  <si>
    <t>Export Komplet</t>
  </si>
  <si>
    <t/>
  </si>
  <si>
    <t>2.0</t>
  </si>
  <si>
    <t>ZAMOK</t>
  </si>
  <si>
    <t>False</t>
  </si>
  <si>
    <t>{bec8ce18-81b4-4391-9672-8632873429de}</t>
  </si>
  <si>
    <t>0,01</t>
  </si>
  <si>
    <t>21</t>
  </si>
  <si>
    <t>12</t>
  </si>
  <si>
    <t>REKAPITULACE STAVBY</t>
  </si>
  <si>
    <t>v ---  níže se nacházejí doplnkové a pomocné údaje k sestavám  --- v</t>
  </si>
  <si>
    <t>Návod na vyplnění</t>
  </si>
  <si>
    <t>0,001</t>
  </si>
  <si>
    <t>Kód:</t>
  </si>
  <si>
    <t>240805</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</si>
  <si>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</si>
  <si>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</si>
  <si>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Obnova septického chirurgického sálu, Nemocniční 429, 381 01 Český Krumlov</t>
  </si>
  <si>
    <t>KSO:</t>
  </si>
  <si>
    <t>CC-CZ:</t>
  </si>
  <si>
    <t>Místo:</t>
  </si>
  <si>
    <t>Český Krumlov</t>
  </si>
  <si>
    <t>Datum:</t>
  </si>
  <si>
    <t>5. 8. 2024</t>
  </si>
  <si>
    <t>Zadavatel:</t>
  </si>
  <si>
    <t>IČ:</t>
  </si>
  <si>
    <t xml:space="preserve"> </t>
  </si>
  <si>
    <t>DIČ:</t>
  </si>
  <si>
    <t>Uchazeč:</t>
  </si>
  <si>
    <t>Vyplň údaj</t>
  </si>
  <si>
    <t>Projektant:</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</si>
  <si>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</si>
  <si>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</si>
  <si>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</si>
  <si>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</si>
  <si>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</si>
  <si>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</si>
  <si>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</si>
  <si>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</si>
  <si>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</si>
  <si>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</si>
  <si>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</si>
  <si>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</si>
  <si>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</si>
  <si>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</si>
  <si>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</si>
  <si>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</si>
  <si>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</si>
  <si>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</si>
  <si>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</si>
  <si>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</si>
  <si>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</si>
  <si>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</si>
  <si>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</si>
  <si>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</si>
  <si>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</si>
  <si>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</si>
  <si>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</si>
  <si>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</si>
  <si>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</si>
  <si>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</si>
  <si>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</si>
  <si>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</si>
  <si>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</si>
  <si>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</si>
  <si>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</si>
  <si>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</si>
  <si>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</si>
  <si>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</si>
  <si>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</si>
  <si>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</si>
  <si>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</si>
  <si>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</si>
  <si>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</si>
  <si>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</si>
  <si>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</si>
  <si>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</si>
  <si>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</si>
  <si>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</si>
  <si>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2.NP_1</t>
  </si>
  <si>
    <t>Čistá vestavba - bourací práce a demontáže</t>
  </si>
  <si>
    <t>STA</t>
  </si>
  <si>
    <t>1</t>
  </si>
  <si>
    <t>{d061d884-e600-4428-bfe9-5609fe36e95c}</t>
  </si>
  <si>
    <t>2</t>
  </si>
  <si>
    <t>2.NP_2</t>
  </si>
  <si>
    <t>Čistá vestavba - nové konstrukce</t>
  </si>
  <si>
    <t>{48f8caff-35e3-40d4-9e9b-1ef6e1581633}</t>
  </si>
  <si>
    <t>2.NP_2.0</t>
  </si>
  <si>
    <t>Stavební práce</t>
  </si>
  <si>
    <t>Soupis</t>
  </si>
  <si>
    <t>{2e1ebc2b-a33d-4a53-97c3-24e93ad8443c}</t>
  </si>
  <si>
    <t>2.NP_ČP.2.1</t>
  </si>
  <si>
    <t>Čisté prostory</t>
  </si>
  <si>
    <t>{3a6e26a3-07c6-46df-8075-834dfaa044d9}</t>
  </si>
  <si>
    <t>2.NP_ČP.1</t>
  </si>
  <si>
    <t>Operační sál</t>
  </si>
  <si>
    <t>3</t>
  </si>
  <si>
    <t>{71f3399d-d1b4-4728-b517-06bb550ec43f}</t>
  </si>
  <si>
    <t>2.NP_ČP.2</t>
  </si>
  <si>
    <t>Dospávací pokoj</t>
  </si>
  <si>
    <t>{d56515c1-0616-42e0-83c6-2694c08bec22}</t>
  </si>
  <si>
    <t>2.NP_ČP.3</t>
  </si>
  <si>
    <t>Lékárna</t>
  </si>
  <si>
    <t>{c3ddd9b3-1a4e-4ec2-a814-03f5206ef5ce}</t>
  </si>
  <si>
    <t>2.NP_ČP.4</t>
  </si>
  <si>
    <t>Příprava lékařů</t>
  </si>
  <si>
    <t>{fa6417c5-b0e0-47c7-b7b2-a4909cbc8a92}</t>
  </si>
  <si>
    <t>2.NP_2.2</t>
  </si>
  <si>
    <t>Elektroinstalace</t>
  </si>
  <si>
    <t>{1c646e6b-8169-42d0-b916-56ca0008ed0d}</t>
  </si>
  <si>
    <t>2.NP_2.3</t>
  </si>
  <si>
    <t>Rozvody medicinálních plynů</t>
  </si>
  <si>
    <t>{21a3641d-1e32-43ab-90b8-5f1389cd98a5}</t>
  </si>
  <si>
    <t>2.NP_2.4</t>
  </si>
  <si>
    <t>Rozvody VZT</t>
  </si>
  <si>
    <t>{677e6e53-c380-428f-9504-877df7053d69}</t>
  </si>
  <si>
    <t>2.NP_3</t>
  </si>
  <si>
    <t>Vedlejší rozpočtové náklady</t>
  </si>
  <si>
    <t>{5c3fd602-11f1-4648-9d3a-36df96bbce88}</t>
  </si>
  <si>
    <t>KRYCÍ LIST SOUPISU PRACÍ</t>
  </si>
  <si>
    <t>Objekt:</t>
  </si>
  <si>
    <t>2.NP_1 - Čistá vestavba - bourací práce a demontáže</t>
  </si>
  <si>
    <t>Demontáž a zaslepení koncových elementů osazených v příčkách a podhledech (zásuvky, vypínače, koncovky mediplynů, police, svítidla apod.) a demontáž stávajících rozvodů elektroinstalací jsou obsaženy v části rozpočtu "Elektro".  Demontáž a zaslepení stávajících rozvodů medicinálních plynů jsou obsaženy v části rozpočtu "Rozvody medicinálních plynů"</t>
  </si>
  <si>
    <t>REKAPITULACE ČLENĚNÍ SOUPISU PRACÍ</t>
  </si>
  <si>
    <t>Kód dílu - Popis</t>
  </si>
  <si>
    <t>Cena celkem [CZK]</t>
  </si>
  <si>
    <t>Náklady ze soupisu prací</t>
  </si>
  <si>
    <t>-1</t>
  </si>
  <si>
    <t>HSV - Práce a dodávky HSV</t>
  </si>
  <si>
    <t xml:space="preserve">    3 - Svislé a kompletní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</si>
  <si>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</si>
  <si>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</si>
  <si>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</si>
  <si>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</si>
  <si>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</si>
  <si>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725 - Zdravotechnika - zařizovací předměty</t>
  </si>
  <si>
    <t xml:space="preserve">    733 - Ústřední vytápění - rozvodné potrubí</t>
  </si>
  <si>
    <t xml:space="preserve">    734 - Ústřední vytápění - armatury</t>
  </si>
  <si>
    <t xml:space="preserve">    735 - Ústřední vytápění - otopná tělesa</t>
  </si>
  <si>
    <t xml:space="preserve">    741 - Elektroinstalace - silnoproud</t>
  </si>
  <si>
    <t xml:space="preserve">    751 - Vzduchotechnika</t>
  </si>
  <si>
    <t xml:space="preserve">    763 - Konstrukce suché výstavby</t>
  </si>
  <si>
    <t xml:space="preserve">    766 - Konstrukce truhlářské</t>
  </si>
  <si>
    <t xml:space="preserve">    767 - Konstrukce zámečnické</t>
  </si>
  <si>
    <t xml:space="preserve">    776 - Podlahy povlakové</t>
  </si>
  <si>
    <t xml:space="preserve">    783 - Dokončovací práce - nátěry</t>
  </si>
  <si>
    <t>HZS - Hodinové zúčtovací sazby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</si>
  <si>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</si>
  <si>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</si>
  <si>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</si>
  <si>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</si>
  <si>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</si>
  <si>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</si>
  <si>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</si>
  <si>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</si>
  <si>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</si>
  <si>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</si>
  <si>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</si>
  <si>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</si>
  <si>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</si>
  <si>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</si>
  <si>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</si>
  <si>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</si>
  <si>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Svislé a kompletní konstrukce</t>
  </si>
  <si>
    <t>K</t>
  </si>
  <si>
    <t>340235212</t>
  </si>
  <si>
    <t>Zazdívka otvorů v příčkách nebo stěnách pl do 0,0225 m2 cihlami plnými tl přes 100 mm</t>
  </si>
  <si>
    <t>kus</t>
  </si>
  <si>
    <t>4</t>
  </si>
  <si>
    <t>-1254493533</t>
  </si>
  <si>
    <t>340236212</t>
  </si>
  <si>
    <t>Zazdívka otvorů v příčkách nebo stěnách pl přes 0,0225 do 0,09 m2 cihlami plnými tl přes 100 mm</t>
  </si>
  <si>
    <t>2015338344</t>
  </si>
  <si>
    <t>340237212</t>
  </si>
  <si>
    <t>Zazdívka otvorů v příčkách nebo stěnách pl přes 0,09 do 0,25 m2 cihlami plnými tl přes 100 mm</t>
  </si>
  <si>
    <t>338846936</t>
  </si>
  <si>
    <t>340238212</t>
  </si>
  <si>
    <t>Zazdívka otvorů v příčkách nebo stěnách pl přes 0,25 do 1 m2 cihlami plnými tl přes 100 mm</t>
  </si>
  <si>
    <t>m2</t>
  </si>
  <si>
    <t>-1067278901</t>
  </si>
  <si>
    <t>VV</t>
  </si>
  <si>
    <t>"zazdění rozvaděče" 1*0,8</t>
  </si>
  <si>
    <t>6</t>
  </si>
  <si>
    <t>Úpravy povrchů, podlahy a osazování výplní</t>
  </si>
  <si>
    <t>5</t>
  </si>
  <si>
    <t>611325401</t>
  </si>
  <si>
    <t>Oprava vnitřní vápenocementové hrubé omítky tl do 20 mm stropů v rozsahu plochy do 10 %</t>
  </si>
  <si>
    <t>1166350242</t>
  </si>
  <si>
    <t>"lékárna" 2,63*3,54</t>
  </si>
  <si>
    <t>"umývárna" 2,81*3,54+0,4*2,4</t>
  </si>
  <si>
    <t>"operační sál" 5,47*5,9+2,5*1,635+1,2*1,635</t>
  </si>
  <si>
    <t>"dospávací pokoj" 5,4*1,96</t>
  </si>
  <si>
    <t>Součet</t>
  </si>
  <si>
    <t>612325401</t>
  </si>
  <si>
    <t>Oprava vnitřní vápenocementové hrubé omítky tl do 20 mm stěn v rozsahu plochy do 10 %</t>
  </si>
  <si>
    <t>-2069776293</t>
  </si>
  <si>
    <t>"lékárna" (2,63+3,54)*2*3,05</t>
  </si>
  <si>
    <t>"umývárna" (2,81+3,54)*2*3,05+0,4*3,05</t>
  </si>
  <si>
    <t>"operační sál" (5,47+5,9)*2*3,05+(2,5+2,8*2)*3,05</t>
  </si>
  <si>
    <t>"dospávací pokoj" (5,4+1,96)*2*3,05</t>
  </si>
  <si>
    <t>7</t>
  </si>
  <si>
    <t>619995001</t>
  </si>
  <si>
    <t>Začištění omítek kolem oken, dveří, podlah nebo obkladů</t>
  </si>
  <si>
    <t>m</t>
  </si>
  <si>
    <t>622659554</t>
  </si>
  <si>
    <t>"okna" (1,5+1,7)*2*3</t>
  </si>
  <si>
    <t>"dveře" (0,9+2*2)*4+1,6+2*2+1,15+2*2+1,15+2*2</t>
  </si>
  <si>
    <t>9</t>
  </si>
  <si>
    <t>Ostatní konstrukce a práce, bourání</t>
  </si>
  <si>
    <t>8</t>
  </si>
  <si>
    <t>949101111</t>
  </si>
  <si>
    <t>Lešení pomocné pro objekty pozemních staveb s lešeňovou podlahou v do 1,9 m zatížení do 150 kg/m2</t>
  </si>
  <si>
    <t>1002607997</t>
  </si>
  <si>
    <t>952901111</t>
  </si>
  <si>
    <t>Vyčištění budov bytové a občanské výstavby při výšce podlaží do 4 m</t>
  </si>
  <si>
    <t>905221928</t>
  </si>
  <si>
    <t>10</t>
  </si>
  <si>
    <t>967031132</t>
  </si>
  <si>
    <t>Přisekání rovných ostění v cihelném zdivu na MV nebo MVC</t>
  </si>
  <si>
    <t>-944188412</t>
  </si>
  <si>
    <t>"B01"4*(0,9+1,97*2)*0,45</t>
  </si>
  <si>
    <t>"B02"2*(1,1+1,97*2)*0,45</t>
  </si>
  <si>
    <t>"B03"1*(1,65+1,97*2)*0,45</t>
  </si>
  <si>
    <t>"B04" 1*(0,9+1,97*2)*0,45</t>
  </si>
  <si>
    <t>11</t>
  </si>
  <si>
    <t>968072455</t>
  </si>
  <si>
    <t>Vybourání kovových dveřních zárubní pl do 2 m2</t>
  </si>
  <si>
    <t>-1288297924</t>
  </si>
  <si>
    <t>"B01"4*0,9*1,97</t>
  </si>
  <si>
    <t>"B04"1*0,9*1,97</t>
  </si>
  <si>
    <t>968072456</t>
  </si>
  <si>
    <t>Vybourání kovových dveřních zárubní pl přes 2 m2</t>
  </si>
  <si>
    <t>-1202976400</t>
  </si>
  <si>
    <t>"B02"2*1,1*1,97</t>
  </si>
  <si>
    <t>"B03"1*1,65*1,97</t>
  </si>
  <si>
    <t>13</t>
  </si>
  <si>
    <t>973031151</t>
  </si>
  <si>
    <t>Vysekání výklenků ve zdivu cihelném na MV nebo MVC pl přes 0,25 m2</t>
  </si>
  <si>
    <t>m3</t>
  </si>
  <si>
    <t>1826786302</t>
  </si>
  <si>
    <t>"B07, nika ve stávající stěně pro monitor" 1,1*0,8*0,15</t>
  </si>
  <si>
    <t>14</t>
  </si>
  <si>
    <t>974031121</t>
  </si>
  <si>
    <t>Vysekání rýh ve zdivu cihelném hl do 30 mm š do 30 mm</t>
  </si>
  <si>
    <t>1607868997</t>
  </si>
  <si>
    <t>15</t>
  </si>
  <si>
    <t>974031122</t>
  </si>
  <si>
    <t>Vysekání rýh ve zdivu cihelném hl do 30 mm š do 70 mm</t>
  </si>
  <si>
    <t>-239811115</t>
  </si>
  <si>
    <t>16</t>
  </si>
  <si>
    <t>974031123</t>
  </si>
  <si>
    <t>Vysekání rýh ve zdivu cihelném hl do 30 mm š do 100 mm</t>
  </si>
  <si>
    <t>-2053474562</t>
  </si>
  <si>
    <t>17</t>
  </si>
  <si>
    <t>974031133</t>
  </si>
  <si>
    <t>Vysekání rýh ve zdivu cihelném hl do 50 mm š do 100 mm</t>
  </si>
  <si>
    <t>-313018254</t>
  </si>
  <si>
    <t>18</t>
  </si>
  <si>
    <t>977132112</t>
  </si>
  <si>
    <t>Vyvrtání otvorů pro elektroinstalační krabice ve stěnách z cihel hloubky přes 60 do 90 mm</t>
  </si>
  <si>
    <t>1552716006</t>
  </si>
  <si>
    <t>19</t>
  </si>
  <si>
    <t>977151111</t>
  </si>
  <si>
    <t>Jádrové vrty diamantovými korunkami do stavebních materiálů D do 35 mm</t>
  </si>
  <si>
    <t>-982507691</t>
  </si>
  <si>
    <t>20</t>
  </si>
  <si>
    <t>977151113</t>
  </si>
  <si>
    <t>Jádrové vrty diamantovými korunkami do stavebních materiálů D přes 40 do 50 mm</t>
  </si>
  <si>
    <t>2075227123</t>
  </si>
  <si>
    <t>977151118</t>
  </si>
  <si>
    <t>Jádrové vrty diamantovými korunkami do stavebních materiálů D přes 90 do 100 mm</t>
  </si>
  <si>
    <t>-1711347332</t>
  </si>
  <si>
    <t>22</t>
  </si>
  <si>
    <t>977151123</t>
  </si>
  <si>
    <t>Jádrové vrty diamantovými korunkami do stavebních materiálů D přes 130 do 150 mm</t>
  </si>
  <si>
    <t>1425163883</t>
  </si>
  <si>
    <t>23</t>
  </si>
  <si>
    <t>977151128</t>
  </si>
  <si>
    <t>Jádrové vrty diamantovými korunkami do stavebních materiálů D přes 250 do 300 mm</t>
  </si>
  <si>
    <t>1596255119</t>
  </si>
  <si>
    <t>24</t>
  </si>
  <si>
    <t>977151133</t>
  </si>
  <si>
    <t>Jádrové vrty diamantovými korunkami do stavebních materiálů D přes 450 do 500 mm</t>
  </si>
  <si>
    <t>-542607133</t>
  </si>
  <si>
    <t>25</t>
  </si>
  <si>
    <t>977151218</t>
  </si>
  <si>
    <t>Jádrové vrty dovrchní diamantovými korunkami do stavebních materiálů D přes 90 do 100 mm</t>
  </si>
  <si>
    <t>106159365</t>
  </si>
  <si>
    <t>26</t>
  </si>
  <si>
    <t>977151911</t>
  </si>
  <si>
    <t>Příplatek k jádrovým vrtům za práci ve stísněném prostoru</t>
  </si>
  <si>
    <t>-1103848821</t>
  </si>
  <si>
    <t>27</t>
  </si>
  <si>
    <t>977211111</t>
  </si>
  <si>
    <t>Řezání stěnovou pilou betonových nebo ŽB kcí s výztuží průměru do 16 mm hl do 200 mm</t>
  </si>
  <si>
    <t>713130431</t>
  </si>
  <si>
    <t>1,1*2+0,8*2+4</t>
  </si>
  <si>
    <t>28</t>
  </si>
  <si>
    <t>977332122</t>
  </si>
  <si>
    <t>Frézování drážek ve stěnách z cihel včetně omítky do 50x50 mm</t>
  </si>
  <si>
    <t>-1298451577</t>
  </si>
  <si>
    <t>29</t>
  </si>
  <si>
    <t>977333122</t>
  </si>
  <si>
    <t>Frézování drážek ve stropech z cihel včetně omítky do 50x50 mm</t>
  </si>
  <si>
    <t>-799287629</t>
  </si>
  <si>
    <t>30</t>
  </si>
  <si>
    <t>977343212</t>
  </si>
  <si>
    <t>Frézování drážek v podlahách z betonu do 50x50 mm</t>
  </si>
  <si>
    <t>2140008627</t>
  </si>
  <si>
    <t>997</t>
  </si>
  <si>
    <t>Přesun sutě</t>
  </si>
  <si>
    <t>31</t>
  </si>
  <si>
    <t>997013213</t>
  </si>
  <si>
    <t>Vnitrostaveništní doprava suti a vybouraných hmot pro budovy v přes 9 do 12 m ručně</t>
  </si>
  <si>
    <t>t</t>
  </si>
  <si>
    <t>1196840333</t>
  </si>
  <si>
    <t>32</t>
  </si>
  <si>
    <t>997013312</t>
  </si>
  <si>
    <t>Montáž a demontáž shozu suti v přes 10 do 20 m</t>
  </si>
  <si>
    <t>1747143378</t>
  </si>
  <si>
    <t>33</t>
  </si>
  <si>
    <t>997013322</t>
  </si>
  <si>
    <t>Příplatek k shozu suti v přes 10 do 20 m za první a ZKD den použití</t>
  </si>
  <si>
    <t>-350889022</t>
  </si>
  <si>
    <t>12*30 'Přepočtené koeficientem množství</t>
  </si>
  <si>
    <t>34</t>
  </si>
  <si>
    <t>997013501</t>
  </si>
  <si>
    <t>Odvoz suti a vybouraných hmot na skládku nebo meziskládku do 1 km se složením</t>
  </si>
  <si>
    <t>1007311187</t>
  </si>
  <si>
    <t>35</t>
  </si>
  <si>
    <t>997013509</t>
  </si>
  <si>
    <t>Příplatek k odvozu suti a vybouraných hmot na skládku ZKD 1 km přes 1 km</t>
  </si>
  <si>
    <t>868920535</t>
  </si>
  <si>
    <t>7,066*20 'Přepočtené koeficientem množství</t>
  </si>
  <si>
    <t>36</t>
  </si>
  <si>
    <t>997013603</t>
  </si>
  <si>
    <t>Poplatek za uložení na skládce (skládkovné) stavebního odpadu cihelného kód odpadu 17 01 02</t>
  </si>
  <si>
    <t>-158785670</t>
  </si>
  <si>
    <t>37</t>
  </si>
  <si>
    <t>997013631</t>
  </si>
  <si>
    <t>Poplatek za uložení na skládce (skládkovné) stavebního odpadu směsného kód odpadu 17 09 04</t>
  </si>
  <si>
    <t>-1341831541</t>
  </si>
  <si>
    <t>38</t>
  </si>
  <si>
    <t>997013804</t>
  </si>
  <si>
    <t>Poplatek za uložení na skládce (skládkovné) stavebního odpadu ze skla kód odpadu 17 02 02</t>
  </si>
  <si>
    <t>-203909336</t>
  </si>
  <si>
    <t>39</t>
  </si>
  <si>
    <t>997013813</t>
  </si>
  <si>
    <t>Poplatek za uložení na skládce (skládkovné) stavebního odpadu z plastických hmot kód odpadu 17 02 03</t>
  </si>
  <si>
    <t>1859408894</t>
  </si>
  <si>
    <t>998</t>
  </si>
  <si>
    <t>Přesun hmot</t>
  </si>
  <si>
    <t>40</t>
  </si>
  <si>
    <t>998018002</t>
  </si>
  <si>
    <t>Přesun hmot pro budovy ruční pro budovy v přes 6 do 12 m</t>
  </si>
  <si>
    <t>653722073</t>
  </si>
  <si>
    <t>41</t>
  </si>
  <si>
    <t>998018011</t>
  </si>
  <si>
    <t>Příplatek k ručnímu přesunu hmot pro budovy za zvětšený přesun ZKD 100 m</t>
  </si>
  <si>
    <t>129139938</t>
  </si>
  <si>
    <t>PSV</t>
  </si>
  <si>
    <t>Práce a dodávky PSV</t>
  </si>
  <si>
    <t>725</t>
  </si>
  <si>
    <t>Zdravotechnika - zařizovací předměty</t>
  </si>
  <si>
    <t>42</t>
  </si>
  <si>
    <t>725210821</t>
  </si>
  <si>
    <t>Demontáž umyvadel bez výtokových armatur</t>
  </si>
  <si>
    <t>soubor</t>
  </si>
  <si>
    <t>916108078</t>
  </si>
  <si>
    <t>"D03" 1</t>
  </si>
  <si>
    <t>43</t>
  </si>
  <si>
    <t>725310821</t>
  </si>
  <si>
    <t>Demontáž dřez jednoduchý na ocelové konzole bez výtokových armatur</t>
  </si>
  <si>
    <t>-454800588</t>
  </si>
  <si>
    <t>44</t>
  </si>
  <si>
    <t>725310919</t>
  </si>
  <si>
    <t>Zpětná montáž dřezu ocelového jednodílného</t>
  </si>
  <si>
    <t>467423064</t>
  </si>
  <si>
    <t>45</t>
  </si>
  <si>
    <t>725310924</t>
  </si>
  <si>
    <t>Odmontování a zpětná montáž odpadního ventilu</t>
  </si>
  <si>
    <t>2081047898</t>
  </si>
  <si>
    <t>46</t>
  </si>
  <si>
    <t>725800923</t>
  </si>
  <si>
    <t>Zpětná montáž baterie stojánkové</t>
  </si>
  <si>
    <t>613703821</t>
  </si>
  <si>
    <t>47</t>
  </si>
  <si>
    <t>725810812</t>
  </si>
  <si>
    <t>Demontáž ventilů výtokových stojánkových</t>
  </si>
  <si>
    <t>1219498618</t>
  </si>
  <si>
    <t>48</t>
  </si>
  <si>
    <t>725820803</t>
  </si>
  <si>
    <t>Demontáž baterie stojánkové do tří otvorů</t>
  </si>
  <si>
    <t>-230134891</t>
  </si>
  <si>
    <t>49</t>
  </si>
  <si>
    <t>725860811</t>
  </si>
  <si>
    <t>Demontáž uzávěrů zápachu jednoduchých</t>
  </si>
  <si>
    <t>1366729615</t>
  </si>
  <si>
    <t>"D03"1</t>
  </si>
  <si>
    <t>50</t>
  </si>
  <si>
    <t>725991811</t>
  </si>
  <si>
    <t>Demontáž konzol jednoduchých pro potrubí</t>
  </si>
  <si>
    <t>-1222922502</t>
  </si>
  <si>
    <t>733</t>
  </si>
  <si>
    <t>Ústřední vytápění - rozvodné potrubí</t>
  </si>
  <si>
    <t>51</t>
  </si>
  <si>
    <t>733110803</t>
  </si>
  <si>
    <t>Demontáž potrubí ocelového závitového DN do 15</t>
  </si>
  <si>
    <t>1020234528</t>
  </si>
  <si>
    <t>52</t>
  </si>
  <si>
    <t>733191913</t>
  </si>
  <si>
    <t>Zaslepení potrubí ocelového závitového zavařením a skováním DN 15</t>
  </si>
  <si>
    <t>-200904131</t>
  </si>
  <si>
    <t>734</t>
  </si>
  <si>
    <t>Ústřední vytápění - armatury</t>
  </si>
  <si>
    <t>53</t>
  </si>
  <si>
    <t>734200812</t>
  </si>
  <si>
    <t>Demontáž armatury závitové s jedním závitem přes G 1/2 do G 1</t>
  </si>
  <si>
    <t>-2023637399</t>
  </si>
  <si>
    <t>735</t>
  </si>
  <si>
    <t>Ústřední vytápění - otopná tělesa</t>
  </si>
  <si>
    <t>54</t>
  </si>
  <si>
    <t>735111810</t>
  </si>
  <si>
    <t>Demontáž otopného tělesa litinového článkového</t>
  </si>
  <si>
    <t>-2006594327</t>
  </si>
  <si>
    <t>"D01" 4*1,5*0,8+1*1*0,8</t>
  </si>
  <si>
    <t>741</t>
  </si>
  <si>
    <t>Elektroinstalace - silnoproud</t>
  </si>
  <si>
    <t>55</t>
  </si>
  <si>
    <t>741-001</t>
  </si>
  <si>
    <t>Demontáž stávajícího operačního svítidla bez zachování funkčnosti</t>
  </si>
  <si>
    <t>-571665893</t>
  </si>
  <si>
    <t>P</t>
  </si>
  <si>
    <t>Poznámka k položce:_x000D_
roznášecí deska bude ponechána na stropě a využita pro kotvení nového svítidla</t>
  </si>
  <si>
    <t>"D06" 1</t>
  </si>
  <si>
    <t>751</t>
  </si>
  <si>
    <t>Vzduchotechnika</t>
  </si>
  <si>
    <t>56</t>
  </si>
  <si>
    <t>751398812</t>
  </si>
  <si>
    <t>Demontáž větrací mřížky z potrubí kruhového D přes 100 do 200 mm</t>
  </si>
  <si>
    <t>-1622736489</t>
  </si>
  <si>
    <t>"odhad" 10</t>
  </si>
  <si>
    <t>57</t>
  </si>
  <si>
    <t>751510862</t>
  </si>
  <si>
    <t>Demontáž vzduchotechnického potrubí plechového čtyřhranného s přírubou do suti průřezu přes 0,13 do 0,50 m2</t>
  </si>
  <si>
    <t>1045186962</t>
  </si>
  <si>
    <t xml:space="preserve">"D04" </t>
  </si>
  <si>
    <t>"lékárna" 2,63*2</t>
  </si>
  <si>
    <t>"umývárna" 2,81*2+2,54</t>
  </si>
  <si>
    <t>"operační sál" 5,9+5,9+4,27</t>
  </si>
  <si>
    <t>"dospávací pokoj" 5,4+4,8+0,8</t>
  </si>
  <si>
    <t>"části po páteřní rozvody - odhad" 15</t>
  </si>
  <si>
    <t>58</t>
  </si>
  <si>
    <t>751512851</t>
  </si>
  <si>
    <t>Demontáž odbočky z plechového potrubí čtyřhranného s přírubou nebo bez příruby průřezu přes 0,035 do 0,280 m2</t>
  </si>
  <si>
    <t>-548644466</t>
  </si>
  <si>
    <t>"odhad" 12</t>
  </si>
  <si>
    <t>59</t>
  </si>
  <si>
    <t>751513802</t>
  </si>
  <si>
    <t>Demontáž spojky z plechového potrubí vnitřní, vnější čtyřhranné bez příruby přes 0,035 do 0,280 m2</t>
  </si>
  <si>
    <t>543909702</t>
  </si>
  <si>
    <t>60</t>
  </si>
  <si>
    <t>751513825</t>
  </si>
  <si>
    <t>Demontáž škrtící klapky nebo zpětné klapky z plechového potrubí čtyřhranné s přírubou nebo bez příruby průřezu přes 0,035 do 0,280 m2</t>
  </si>
  <si>
    <t>-2028636823</t>
  </si>
  <si>
    <t>"odhad" 5</t>
  </si>
  <si>
    <t>763</t>
  </si>
  <si>
    <t>Konstrukce suché výstavby</t>
  </si>
  <si>
    <t>61</t>
  </si>
  <si>
    <t>763131831</t>
  </si>
  <si>
    <t>Demontáž SDK podhledu s jednovrstvou nosnou kcí z ocelových profilů opláštění jednoduché</t>
  </si>
  <si>
    <t>-1952548531</t>
  </si>
  <si>
    <t>"lékárna" 2,63*0,4*2</t>
  </si>
  <si>
    <t>"umývárna" 2,81*0,4*2+2,54*1,2</t>
  </si>
  <si>
    <t>"operační sál" 5,9*0,6+5,9*0,8+4,27*1,2</t>
  </si>
  <si>
    <t>"dospávací pokoj" 5,4*0,7+4,8*0,6+0,8*0,4</t>
  </si>
  <si>
    <t>766</t>
  </si>
  <si>
    <t>Konstrukce truhlářské</t>
  </si>
  <si>
    <t>62</t>
  </si>
  <si>
    <t>766691914</t>
  </si>
  <si>
    <t>Vyvěšení nebo zavěšení dřevěných křídel dveří pl do 2 m2</t>
  </si>
  <si>
    <t>-1061965927</t>
  </si>
  <si>
    <t>"B01"4</t>
  </si>
  <si>
    <t>"B04" 1</t>
  </si>
  <si>
    <t>63</t>
  </si>
  <si>
    <t>766691915</t>
  </si>
  <si>
    <t>Vyvěšení nebo zavěšení dřevěných křídel dveří pl přes 2 m2</t>
  </si>
  <si>
    <t>1513189543</t>
  </si>
  <si>
    <t>"B02"2</t>
  </si>
  <si>
    <t>"B03"1</t>
  </si>
  <si>
    <t>64</t>
  </si>
  <si>
    <t>766825821</t>
  </si>
  <si>
    <t>Demontáž truhlářských vestavěných skříní dvoukřídlových</t>
  </si>
  <si>
    <t>-456240876</t>
  </si>
  <si>
    <t>"B05" 1</t>
  </si>
  <si>
    <t>767</t>
  </si>
  <si>
    <t>Konstrukce zámečnické</t>
  </si>
  <si>
    <t>65</t>
  </si>
  <si>
    <t>767581802</t>
  </si>
  <si>
    <t>Demontáž podhledu lamel</t>
  </si>
  <si>
    <t>2001070190</t>
  </si>
  <si>
    <t>"D08, propusť"</t>
  </si>
  <si>
    <t>7,5*2,8</t>
  </si>
  <si>
    <t>66</t>
  </si>
  <si>
    <t>767583343</t>
  </si>
  <si>
    <t>Montáž podhledů lamelových š 150 mm plochy přes 20 m2</t>
  </si>
  <si>
    <t>-979979407</t>
  </si>
  <si>
    <t>67</t>
  </si>
  <si>
    <t>7679967R1</t>
  </si>
  <si>
    <t>Demontáž stávajícího operačního stativu, úprava kotvení pro nový stativ</t>
  </si>
  <si>
    <t>-1725873613</t>
  </si>
  <si>
    <t>Poznámka k položce:_x000D_
roznášecí deska bude ponechána na stropě a využita pro kotvebí nového svítidla</t>
  </si>
  <si>
    <t>"D07" 1</t>
  </si>
  <si>
    <t>68</t>
  </si>
  <si>
    <t>767996801</t>
  </si>
  <si>
    <t>Demontáž atypických zámečnických konstrukcí rozebráním hm jednotlivých dílů do 50 kg</t>
  </si>
  <si>
    <t>kg</t>
  </si>
  <si>
    <t>59820413</t>
  </si>
  <si>
    <t>Poznámka k položce:_x000D_
vč. ovladače</t>
  </si>
  <si>
    <t>"D10" 3*40</t>
  </si>
  <si>
    <t>776</t>
  </si>
  <si>
    <t>Podlahy povlakové</t>
  </si>
  <si>
    <t>69</t>
  </si>
  <si>
    <t>776201812</t>
  </si>
  <si>
    <t>Demontáž lepených povlakových podlah s podložkou ručně</t>
  </si>
  <si>
    <t>202706546</t>
  </si>
  <si>
    <t xml:space="preserve">"B06" </t>
  </si>
  <si>
    <t>3,54*2,63</t>
  </si>
  <si>
    <t>3,54*2,81</t>
  </si>
  <si>
    <t>5,4*1,96</t>
  </si>
  <si>
    <t>7,54*5,47</t>
  </si>
  <si>
    <t>5,47*1,635-1,2*1,635</t>
  </si>
  <si>
    <t>70</t>
  </si>
  <si>
    <t>776410811</t>
  </si>
  <si>
    <t>Odstranění soklíků a lišt pryžových nebo plastových</t>
  </si>
  <si>
    <t>-445171075</t>
  </si>
  <si>
    <t>(3,54+2,63)*2-0,9*2</t>
  </si>
  <si>
    <t>(3,54+2,81)*2-0,9*4</t>
  </si>
  <si>
    <t>(5,4+1,96)*2-1,1*2</t>
  </si>
  <si>
    <t>(7,54+5,47)*2-0,9*2-1,65-1,1</t>
  </si>
  <si>
    <t>2,5+2*2</t>
  </si>
  <si>
    <t>71</t>
  </si>
  <si>
    <t>776991821</t>
  </si>
  <si>
    <t>Odstranění lepidla ručně z podlah</t>
  </si>
  <si>
    <t>1017565524</t>
  </si>
  <si>
    <t>783</t>
  </si>
  <si>
    <t>Dokončovací práce - nátěry</t>
  </si>
  <si>
    <t>72</t>
  </si>
  <si>
    <t>783826615</t>
  </si>
  <si>
    <t>Hydrofobizační transparentní silikonový nátěr omítek stupně členitosti 1 a 2</t>
  </si>
  <si>
    <t>-487627177</t>
  </si>
  <si>
    <t>HZS</t>
  </si>
  <si>
    <t>Hodinové zúčtovací sazby</t>
  </si>
  <si>
    <t>73</t>
  </si>
  <si>
    <t>HZS1292</t>
  </si>
  <si>
    <t>Hodinová zúčtovací sazba stavební dělník</t>
  </si>
  <si>
    <t>hod</t>
  </si>
  <si>
    <t>512</t>
  </si>
  <si>
    <t>-1150023518</t>
  </si>
  <si>
    <t>2.NP_2 - Čistá vestavba - nové konstrukce</t>
  </si>
  <si>
    <t>Soupis:</t>
  </si>
  <si>
    <t>2.NP_2.0 - Stavební práce</t>
  </si>
  <si>
    <t xml:space="preserve">    727 - Zdravotechnika - požární ochrana</t>
  </si>
  <si>
    <t>-1455718958</t>
  </si>
  <si>
    <t>-520565732</t>
  </si>
  <si>
    <t>953943211</t>
  </si>
  <si>
    <t>Osazování hasicího přístroje</t>
  </si>
  <si>
    <t>639958602</t>
  </si>
  <si>
    <t>M</t>
  </si>
  <si>
    <t>44932211</t>
  </si>
  <si>
    <t>přístroj hasicí ruční sněhový KS 5 BG</t>
  </si>
  <si>
    <t>959161010</t>
  </si>
  <si>
    <t>953993311</t>
  </si>
  <si>
    <t>Osazení bezpečnostní, orientační nebo informační tabulky samolepicí</t>
  </si>
  <si>
    <t>-101053763</t>
  </si>
  <si>
    <t>73534561</t>
  </si>
  <si>
    <t>tabulka bezpečnostní fotoluminiscenční 148x148mm samolepící</t>
  </si>
  <si>
    <t>-1992484277</t>
  </si>
  <si>
    <t>688043493</t>
  </si>
  <si>
    <t>-2061607938</t>
  </si>
  <si>
    <t>727</t>
  </si>
  <si>
    <t>Zdravotechnika - požární ochrana</t>
  </si>
  <si>
    <t>727111001</t>
  </si>
  <si>
    <t>Trubní ucpávka ocelového potrubí bez izolace DN 25 stěnou tl 100 mm požární odolnost EI 120</t>
  </si>
  <si>
    <t>-1201322312</t>
  </si>
  <si>
    <t>727111003</t>
  </si>
  <si>
    <t>Trubní ucpávka ocelového potrubí bez izolace DN 50 stěnou tl 100 mm požární odolnost EI 120</t>
  </si>
  <si>
    <t>-1226986408</t>
  </si>
  <si>
    <t>727111006</t>
  </si>
  <si>
    <t>Trubní ucpávka ocelového potrubí bez izolace DN 100 stěnou tl 100 mm požární odolnost EI 120</t>
  </si>
  <si>
    <t>1479100566</t>
  </si>
  <si>
    <t>998727122</t>
  </si>
  <si>
    <t>Přesun hmot tonážní pro protipožární ochranu ruční v objektech v přes 6 do 12 m</t>
  </si>
  <si>
    <t>935505770</t>
  </si>
  <si>
    <t>998727129</t>
  </si>
  <si>
    <t>Příplatek k ručnímu přesunu hmot tonážnímu pro protipožární ochranu za zvětšený přesun ZKD 50 m</t>
  </si>
  <si>
    <t>-1710378136</t>
  </si>
  <si>
    <t>0,043*3 'Přepočtené koeficientem množství</t>
  </si>
  <si>
    <t>741920113</t>
  </si>
  <si>
    <t>Ucpávka prostupu tmelem kabelové chráničky D přes 20 do 30 mm stěnou tl 100 mm požární odolnost EI 90</t>
  </si>
  <si>
    <t>-683905285</t>
  </si>
  <si>
    <t>741920121</t>
  </si>
  <si>
    <t>Ucpávka prostupu manžetou kabelové chráničky D do 40 mm stěnou tl 100 mm požární odolnost EI 120</t>
  </si>
  <si>
    <t>1668738237</t>
  </si>
  <si>
    <t>741920245</t>
  </si>
  <si>
    <t>Ucpávka prostupu tmelem samostatného kabelu do D 21 mm stěnou tl do 100 mm požární odolnost EI 90</t>
  </si>
  <si>
    <t>1678524434</t>
  </si>
  <si>
    <t>741920305</t>
  </si>
  <si>
    <t>Ucpávka prostupu kabelového svazku povlakem stěna tl 100 mm zaplnění prostupu z 20% plocha otvoru 0,6 m2 požární odolnost EI 60</t>
  </si>
  <si>
    <t>-1367518608</t>
  </si>
  <si>
    <t>998741122</t>
  </si>
  <si>
    <t>Přesun hmot tonážní pro silnoproud ruční v objektech v přes 6 do 12 m</t>
  </si>
  <si>
    <t>1824639250</t>
  </si>
  <si>
    <t>998741129</t>
  </si>
  <si>
    <t>Příplatek k ručnímu přesunu hmot tonážnímu pro silnoproud za zvětšený přesun ZKD 50 m</t>
  </si>
  <si>
    <t>197267025</t>
  </si>
  <si>
    <t>0,023*3 'Přepočtené koeficientem množství</t>
  </si>
  <si>
    <t>767585102</t>
  </si>
  <si>
    <t>Montáž pomocné konstrukce šroubováním kovového podhledu</t>
  </si>
  <si>
    <t>-2130932399</t>
  </si>
  <si>
    <t>"lékárna" 3,54*6+2,63*7</t>
  </si>
  <si>
    <t>"umývárna" 3,54*6+2,81*7</t>
  </si>
  <si>
    <t>"dospávací pokoj" 1,96*10+5,4*4</t>
  </si>
  <si>
    <t>"operační sál"5,9*9+5,47*11+4,5+3,8+1,635*5+1,635*2</t>
  </si>
  <si>
    <t>RMAT0001</t>
  </si>
  <si>
    <t>rošt podhledu</t>
  </si>
  <si>
    <t>1337569747</t>
  </si>
  <si>
    <t>254,775*1,05 'Přepočtené koeficientem množství</t>
  </si>
  <si>
    <t>7675841R1</t>
  </si>
  <si>
    <t>Montáž podhledů kazetových 625x625 mm plochy přes 20 m2</t>
  </si>
  <si>
    <t>214918765</t>
  </si>
  <si>
    <t>"lékárna" 3,54*2,63</t>
  </si>
  <si>
    <t>"umývárna" 3,54*2,81</t>
  </si>
  <si>
    <t>"dospávací pokoj" 1,96*5,4</t>
  </si>
  <si>
    <t>"operační sál"5,9*5,47+5,47*1,635-1,2*1,635</t>
  </si>
  <si>
    <t>RMAT0002</t>
  </si>
  <si>
    <t>Kovový těsný podhled se skrytým rastrem 625x625 mm vč. komponentů podhledu</t>
  </si>
  <si>
    <t>669647999</t>
  </si>
  <si>
    <t>69,095*1,05 'Přepočtené koeficientem množství</t>
  </si>
  <si>
    <t>767585121</t>
  </si>
  <si>
    <t>Zhotovení otvoru v kovovém podhledu plochy do 0,25 m2</t>
  </si>
  <si>
    <t>-243172637</t>
  </si>
  <si>
    <t>767585122</t>
  </si>
  <si>
    <t>Zhotovení otvoru v kovovém podhledu plochy přes 0,25 do 0,50 m2</t>
  </si>
  <si>
    <t>1665136512</t>
  </si>
  <si>
    <t>767646411</t>
  </si>
  <si>
    <t>Montáž revizních dveří a dvířek jednokřídlových s rámem plochy do 0,5 m2</t>
  </si>
  <si>
    <t>277138565</t>
  </si>
  <si>
    <t>3*0,5*0,5</t>
  </si>
  <si>
    <t>RMAT0003</t>
  </si>
  <si>
    <t>revizní dvířka 500x500 mm nerez</t>
  </si>
  <si>
    <t>823125118</t>
  </si>
  <si>
    <t>998767122</t>
  </si>
  <si>
    <t>Přesun hmot tonážní pro zámečnické konstrukce ruční v objektech v přes 6 do 12 m</t>
  </si>
  <si>
    <t>2115031017</t>
  </si>
  <si>
    <t>998767129</t>
  </si>
  <si>
    <t>Příplatek k ručnímu přesunu hmot tonážnímu pro zámečnické konstrukce za zvětšený přesun ZKD 50 m</t>
  </si>
  <si>
    <t>1740760322</t>
  </si>
  <si>
    <t>4,356*3 'Přepočtené koeficientem množství</t>
  </si>
  <si>
    <t>2.NP_ČP.2.1 - Čisté prostory</t>
  </si>
  <si>
    <t>Úroveň 3:</t>
  </si>
  <si>
    <t>2.NP_ČP.1 - Operační sál</t>
  </si>
  <si>
    <t>Dodávka a montáž svítidel jsou součástí části "2.NP_2.5 - Elektroinstalace"</t>
  </si>
  <si>
    <t>D1 - Operační sál</t>
  </si>
  <si>
    <t xml:space="preserve">    A. PŘÍČKY - A. PŘÍČKY</t>
  </si>
  <si>
    <t xml:space="preserve">    B.  VÝPLNĚ OTVORŮ - B.  VÝPLNĚ OTVORŮ</t>
  </si>
  <si>
    <t xml:space="preserve">    C.  PODHLEDY - C.  PODHLEDY</t>
  </si>
  <si>
    <t xml:space="preserve">    F.  VZDUCHOTECHNIKA - F.  VZDUCHOTECHNIKA</t>
  </si>
  <si>
    <t xml:space="preserve">    G. PODLAHY - G. PODLAHY</t>
  </si>
  <si>
    <t>D1</t>
  </si>
  <si>
    <t>A. PŘÍČKY</t>
  </si>
  <si>
    <t>A1</t>
  </si>
  <si>
    <t>Modulární příčkový systém pro operační sály</t>
  </si>
  <si>
    <t>Poznámka k položce:_x000D_
Modulární příčkový systém pro operační sály -  Rastr je tvořen „C“ a „U“ profily o šířce 50 mm, 75 mm nebo 100 mm vyrobených z kvalitní žárově zinkované oceli o tloušťce 0,6 - 2 mm. „U“ profily jsou přimontované k podlaze a stropu pomocí žárově zinkovaných kotev. „C“ profil je montován ve vertikální poloze, spojen s „U“ profily žárově zinkovanými šrouby a tvoří základ pro montáž nástěnných panelů. Spodní „U“ profil tvoří základ pro podstavec - zaoblený spoj stěny a podlahy. Součástí rastru jsou výztuhy pro kovení dveří, technologie, nábytku a dalších komponentů. Výška rastru 3050mm_x000D_
_x000D_
ČV-01 - "Půdorys 2.NP - Ćistá vestavba - technická zpráva"_x000D_
ČV-03 - "Půdorys 2.NP - Ćistá vestavba - stavební připravenost"_x000D_
ČV-04 - "Půdorys 2.NP - Ćistá vestavba - příčky"_x000D_
ČV-05 - "Půdorys 2.NP - Ćistá vestavba - podhledy"_x000D_
ČV-06 - "Půdorys 2.NP - Ćistá vestavba - pohledy řezy"_x000D_
ČV-07 - "Půdorys 2.NP - Ćistá vestavba - technická specifikace"</t>
  </si>
  <si>
    <t>A2</t>
  </si>
  <si>
    <t>Modulární příčkový systém pro operační sály OBKLADOVÝ</t>
  </si>
  <si>
    <t>Poznámka k položce:_x000D_
Modulární příčkový systém pro operační sály OBKLADOVÝ. Panely montovány  na rastr z pozinkované oceli. Všechny vnitřní rohové panely jsou zakřivené. Stěny tvořeny z jednotlivých modulárních panelů s maximální šířkou spáry 6 mm. Konstrukce dělící stěny usnadňuje demontáž každého jednotlivého panelu, což umožňuje snadný přístup pro pozdější instalace, úpravy nebo opravy. Panely jsou vyrobeny z nerezového plechu AISI304, opatřeny práškovým nástřikem dle palety RAL. Výplň panelů SDK deska. Panely modulární, provedení s instalační listelou (jen ze stran operačního sálu). Jako těsnění mezi panely, rámy, okny se používá speciální silikonové těsnění.  Výška příčky 2900mm_x000D_
_x000D_
ČV-01 - "Půdorys 2.NP - Ćistá vestavba - technická zpráva"_x000D_
ČV-03 - "Půdorys 2.NP - Ćistá vestavba - stavební připravenost"_x000D_
ČV-04 - "Půdorys 2.NP - Ćistá vestavba - příčky"_x000D_
ČV-05 - "Půdorys 2.NP - Ćistá vestavba - podhledy"_x000D_
ČV-06 - "Půdorys 2.NP - Ćistá vestavba - pohledy řezy"_x000D_
ČV-07 - "Půdorys 2.NP - Ćistá vestavba - technická specifikace"</t>
  </si>
  <si>
    <t>A9</t>
  </si>
  <si>
    <t>Modulární příčkový systém pro operační sály. Grafický panel</t>
  </si>
  <si>
    <t>Poznámka k položce:_x000D_
Modulární příčkový systém pro operační sály. Grafický panel. Panel s vlepenou antireflexní skleněnou povrchovou úpravou +  potisk foto (dle výberu investora). Rozměr: 2360 x 1100 mm_x000D_
_x000D_
ČV-01 - "Půdorys 2.NP - Ćistá vestavba - technická zpráva"_x000D_
ČV-03 - "Půdorys 2.NP - Ćistá vestavba - stavební připravenost"_x000D_
ČV-04 - "Půdorys 2.NP - Ćistá vestavba - příčky"_x000D_
ČV-05 - "Půdorys 2.NP - Ćistá vestavba - podhledy"_x000D_
ČV-06 - "Půdorys 2.NP - Ćistá vestavba - pohledy řezy"_x000D_
ČV-07 - "Půdorys 2.NP - Ćistá vestavba - technická specifikace"</t>
  </si>
  <si>
    <t>B.  VÝPLNĚ OTVORŮ</t>
  </si>
  <si>
    <t>B2</t>
  </si>
  <si>
    <t>M1   Dveře kovové sendvičové dvoukřídlé automaticky posuvné určené pro čisté prostory</t>
  </si>
  <si>
    <t>ks</t>
  </si>
  <si>
    <t>Poznámka k položce:_x000D_
M1   Dveře kovové sendvičové dvoukřídlé automaticky posuvné určené pro čisté prostory. Průchozí rozměr dveří : 1600 x 2000mm.   Prosklení - 600 x 500 mm - bezpečnostní sklo s elektricky ovládanou žaluzií.  Vyrobeno z broušené nerezové oceli, včetně vnitřního bočního rámu dveří (zarubně).Barevně lakované - barva povrchu podle vzorníku RAL, pastelová, matná. AUTOMATICKÝ POHON 230V, 50/60Hz, řízení mikroprocesorem s možností plynulé změny nastavení otvírací rychlosti. Dodávka vč. 2 ks loketních spínačů._x000D_
_x000D_
ČV-01 - "Půdorys 2.NP - Ćistá vestavba - technická zpráva"_x000D_
ČV-03 - "Půdorys 2.NP - Ćistá vestavba - stavební připravenost"_x000D_
ČV-04 - "Půdorys 2.NP - Ćistá vestavba - příčky"_x000D_
ČV-05 - "Půdorys 2.NP - Ćistá vestavba - podhledy"_x000D_
ČV-06 - "Půdorys 2.NP - Ćistá vestavba - pohledy řezy"_x000D_
ČV-07 - "Půdorys 2.NP - Ćistá vestavba - technická specifikace"</t>
  </si>
  <si>
    <t>B2.1</t>
  </si>
  <si>
    <t>M2    Dveře kovové sendvičové, jednokřídlé automaticky otevíravé určené pro čisté prostory</t>
  </si>
  <si>
    <t>Poznámka k položce:_x000D_
M2    Dveře kovové sendvičové, jednokřídlé automaticky otevíravé určené pro čisté prostory. Rozměr dveří 900 x 2000 mm.  Prosklení - 600 x 500 mm - bezpečnostní sklo s elektricky ovládanou žaluzií. Vyrobeno z nerezové oceli, včetně vnitřního bočního rámu dveří (zarubně). Barevně lakované - barva povrchu podle vzorníku RAL, pastelová, matná. AUTOMATICKÝ POHON 230V, 50/60Hz, řízení mikroprocesorem s možností plynulé změny nastavení otvírací rychlosti. Dodávka vč. 2 ks loketních spínačů._x000D_
_x000D_
ČV-01 - "Půdorys 2.NP - Ćistá vestavba - technická zpráva"_x000D_
ČV-03 - "Půdorys 2.NP - Ćistá vestavba - stavební připravenost"_x000D_
ČV-04 - "Půdorys 2.NP - Ćistá vestavba - příčky"_x000D_
ČV-05 - "Půdorys 2.NP - Ćistá vestavba - podhledy"_x000D_
ČV-06 - "Půdorys 2.NP - Ćistá vestavba - pohledy řezy"_x000D_
ČV-07 - "Půdorys 2.NP - Ćistá vestavba - technická specifikace"</t>
  </si>
  <si>
    <t>B1</t>
  </si>
  <si>
    <t>M3   Dveře kovové sendvičové jednokřídlé automaticky posuvné určené pro čisté prostory</t>
  </si>
  <si>
    <t>Poznámka k položce:_x000D_
M3   Dveře kovové sendvičové jednokřídlé automaticky posuvné určené pro čisté prostory. Průchozí rozměr dveří : 1150 x 2000mm.   Prosklení - 600 x 500 mm - bezpečnostní sklo s elektricky ovládanou žaluzií.  Vyrobeno z broušené nerezové oceli, včetně vnitřního bočního rámu dveří (zarubně).Barevně lakované - barva povrchu podle vzorníku RAL, pastelová, matná. AUTOMATICKÝ POHON 230V, 50/60Hz, řízení mikroprocesorem s možností plynulé změny nastavení otvírací rychlosti. Dodávka vč. 2 ks loketních spínačů._x000D_
_x000D_
ČV-01 - "Půdorys 2.NP - Ćistá vestavba - technická zpráva"_x000D_
ČV-03 - "Půdorys 2.NP - Ćistá vestavba - stavební připravenost"_x000D_
ČV-04 - "Půdorys 2.NP - Ćistá vestavba - příčky"_x000D_
ČV-05 - "Půdorys 2.NP - Ćistá vestavba - podhledy"_x000D_
ČV-06 - "Půdorys 2.NP - Ćistá vestavba - pohledy řezy"_x000D_
ČV-07 - "Půdorys 2.NP - Ćistá vestavba - technická specifikace"</t>
  </si>
  <si>
    <t>O1</t>
  </si>
  <si>
    <t>Prosklení do příček operačního sálu</t>
  </si>
  <si>
    <t>Poznámka k položce:_x000D_
Prosklení do příček operačního sálu. Sklo jednostranné, bezpečnostní. Rozměr okna: 1500x1700mm. Dodávka vč. plechového obkladu ostení a dapraží okna_x000D_
_x000D_
ČV-01 - "Půdorys 2.NP - Ćistá vestavba - technická zpráva"_x000D_
ČV-03 - "Půdorys 2.NP - Ćistá vestavba - stavební připravenost"_x000D_
ČV-04 - "Půdorys 2.NP - Ćistá vestavba - příčky"_x000D_
ČV-05 - "Půdorys 2.NP - Ćistá vestavba - podhledy"_x000D_
ČV-06 - "Půdorys 2.NP - Ćistá vestavba - pohledy řezy"_x000D_
ČV-07 - "Půdorys 2.NP - Ćistá vestavba - technická specifikace"</t>
  </si>
  <si>
    <t>O2</t>
  </si>
  <si>
    <t>Okna 1500x1700 mm</t>
  </si>
  <si>
    <t>1295314253</t>
  </si>
  <si>
    <t>C.  PODHLEDY</t>
  </si>
  <si>
    <t>C1</t>
  </si>
  <si>
    <t>Podhled akustický, kazetový, těsný s rastrem o rozměru 600 x 600 mm. Barva: bílá. Dodávka vč. rastru a kotevních a lemovacích profilů (operační sály)</t>
  </si>
  <si>
    <t>Poznámka k položce:_x000D_
ČV-01 - "Půdorys 2.NP - Ćistá vestavba - technická zpráva"_x000D_
ČV-03 - "Půdorys 2.NP - Ćistá vestavba - stavební připravenost"_x000D_
ČV-04 - "Půdorys 2.NP - Ćistá vestavba - příčky"_x000D_
ČV-05 - "Půdorys 2.NP - Ćistá vestavba - podhledy"_x000D_
ČV-06 - "Půdorys 2.NP - Ćistá vestavba - pohledy řezy"_x000D_
ČV-07 - "Půdorys 2.NP - Ćistá vestavba - technická specifikace"</t>
  </si>
  <si>
    <t>C2</t>
  </si>
  <si>
    <t>Snížení podhledu pro vedení vzduchotechnického potrubí a osazení nástavců</t>
  </si>
  <si>
    <t>F.  VZDUCHOTECHNIKA</t>
  </si>
  <si>
    <t>F1</t>
  </si>
  <si>
    <t>Filtrační nástavce do lehkého kovového podhledu</t>
  </si>
  <si>
    <t>Poznámka k položce:_x000D_
Filtrační nástavce do lehkého kovového podhledu: Rozměr filtru: 305x305x117 mm. Třída filtrace: H14. Přívod vzduchu: boční s kruhovým hrdlem, velikost vstupního hrdla s klapkou. Osazeno v bočním krytu podhledu. Výstupní element: děrovaný plech PP. Povrch výstupního elementu a pohledových ploch nástavce: dle odstínu vestaveb._x000D_
_x000D_
ČV-01 - "Půdorys 2.NP - Ćistá vestavba - technická zpráva"_x000D_
ČV-03 - "Půdorys 2.NP - Ćistá vestavba - stavební připravenost"_x000D_
ČV-04 - "Půdorys 2.NP - Ćistá vestavba - příčky"_x000D_
ČV-05 - "Půdorys 2.NP - Ćistá vestavba - podhledy"_x000D_
ČV-06 - "Půdorys 2.NP - Ćistá vestavba - pohledy řezy"_x000D_
ČV-07 - "Půdorys 2.NP - Ćistá vestavba - technická specifikace"</t>
  </si>
  <si>
    <t>F3</t>
  </si>
  <si>
    <t>Vertikální odtahový vzduchotechnický kanál. Rozměr: 800x160x3050mm. Napojení ∅315  Odtahové mřížky spodní 500x600mm GWB-G5 Odtahové mřížky horní 500x400mm GWB-G5</t>
  </si>
  <si>
    <t>kompl</t>
  </si>
  <si>
    <t>G. PODLAHY</t>
  </si>
  <si>
    <t>G1</t>
  </si>
  <si>
    <t xml:space="preserve">Elektrostaticky vodivá podlahovina PVC (v rolích)  5x104 - 106 Ohm. Dodávka vč. vodivé samonivelační stěrky a vodivého lepidla. Podlahovina vytažena na podlahový profil příček v=100mm. Napojeno na zemnění. </t>
  </si>
  <si>
    <t>Poznámka k položce:_x000D_
Plocha bez prořezu. Včetně případné úpravy podkladu (broušení, odmaštění...)._x000D_
_x000D_
ČV-01 - "Půdorys 2.NP - Ćistá vestavba - technická zpráva"_x000D_
ČV-03 - "Půdorys 2.NP - Ćistá vestavba - stavební připravenost"_x000D_
ČV-04 - "Půdorys 2.NP - Ćistá vestavba - příčky"_x000D_
ČV-05 - "Půdorys 2.NP - Ćistá vestavba - podhledy"_x000D_
ČV-06 - "Půdorys 2.NP - Ćistá vestavba - pohledy řezy"_x000D_
ČV-07 - "Půdorys 2.NP - Ćistá vestavba - technická specifikace"</t>
  </si>
  <si>
    <t>G2</t>
  </si>
  <si>
    <t>PVC podlahový fabion v=30mm pro vytažení PVC na podlahový profil příček</t>
  </si>
  <si>
    <t>V-OS-01</t>
  </si>
  <si>
    <t>Skříň vestavná, nerezová, prokládací, dveře dvoukřídlé, porsklené (antireflexní úprava). Rozměry 970 x 2000 x 850 mm (ŠxVxH), s nerezovými policemi (5 ks)</t>
  </si>
  <si>
    <t>V-OS-02</t>
  </si>
  <si>
    <t>Skříň vestavná, nerezová, prokládací, dveře dvoukřídlé, porsklené (antireflexní úprava). Rozměry 1070 x 2000 x 650 mm (ŠxVxH), s nerezovými policemi (5 ks)</t>
  </si>
  <si>
    <t>Poznámka k položce:_x000D_
MATERIÁL:  Nerezová nábytková ocel TL.0,8mm, 304 1.4301 leštěná, přírodní, lakovaná práškovou barvou v libovolné barvě RAL_x000D_
_x000D_
ČV-01 - "Půdorys 2.NP - Ćistá vestavba - technická zpráva"_x000D_
ČV-03 - "Půdorys 2.NP - Ćistá vestavba - stavební připravenost"_x000D_
ČV-04 - "Půdorys 2.NP - Ćistá vestavba - příčky"_x000D_
ČV-05 - "Půdorys 2.NP - Ćistá vestavba - podhledy"_x000D_
ČV-06 - "Půdorys 2.NP - Ćistá vestavba - pohledy řezy"_x000D_
ČV-07 - "Půdorys 2.NP - Ćistá vestavba - technická specifikace"</t>
  </si>
  <si>
    <t>V-OS-03</t>
  </si>
  <si>
    <t xml:space="preserve">Operating light:- NEXUS (160 000 Lux , color temperature adjustable 3700-5000 K, with field diameter adjustment)- NEXUS (130 000 Lux, color temperature adjustable 3700-5000 K, with field diameter adjustment) </t>
  </si>
  <si>
    <t>Poznámka k položce:_x000D_
double ceiling suspension with rotation nx360°- ceiling mounting system (top plate, lower plate + screws)_x000D_
_x000D_
ČV-01 - "Půdorys 2.NP - Ćistá vestavba - technická zpráva"_x000D_
ČV-03 - "Půdorys 2.NP - Ćistá vestavba - stavební připravenost"_x000D_
ČV-04 - "Půdorys 2.NP - Ćistá vestavba - příčky"_x000D_
ČV-05 - "Půdorys 2.NP - Ćistá vestavba - podhledy"_x000D_
ČV-06 - "Půdorys 2.NP - Ćistá vestavba - pohledy řezy"_x000D_
ČV-07 - "Půdorys 2.NP - Ćistá vestavba - technická specifikace"</t>
  </si>
  <si>
    <t>V-OS-04</t>
  </si>
  <si>
    <t>Monitor Operion velikosti 24“ vestavěný do příček operačního sálu. Dodávka vč.kabeláže</t>
  </si>
  <si>
    <t>2.NP_ČP.2 - Dospávací pokoj</t>
  </si>
  <si>
    <t>DOSPÁVACÍ POKOJ - DOSPÁVACÍ POKOJ</t>
  </si>
  <si>
    <t>DOSPÁVACÍ POKOJ</t>
  </si>
  <si>
    <t xml:space="preserve">Modulární příčkový systém pro operační sály </t>
  </si>
  <si>
    <t>A3</t>
  </si>
  <si>
    <t>Poznámka k položce:_x000D_
Modulární příčkový systém pro operační sály OBKLADOVÝ. Panely montovány  na rastr z pozinkované oceli. Všechny vnitřní rohové panely jsou zakřivené. Stěny tvořeny z jednotlivých modulárních panelů s maximální šířkou spáry 6 mm. Konstrukce dělící stěny usnadňuje demontáž každého jednotlivého panelu, což umožňuje snadný přístup pro pozdější instalace, úpravy nebo opravy. Panely jsou vyrobeny z nerezového plechu AISI304, opatřeny práškovým nástřikem dle palety RAL. Výplň panelů SDK deska. Panely modulární, provedení s instalační listelou. Jako těsnění mezi panely, rámy, okny se používá speciální silikonové těsnění.  Výška příčky 2650mm_x000D_
_x000D_
ČV-01 - "Půdorys 2.NP - Ćistá vestavba - technická zpráva"_x000D_
ČV-03 - "Půdorys 2.NP - Ćistá vestavba - stavební připravenost"_x000D_
ČV-04 - "Půdorys 2.NP - Ćistá vestavba - příčky"_x000D_
ČV-05 - "Půdorys 2.NP - Ćistá vestavba - podhledy"_x000D_
ČV-06 - "Půdorys 2.NP - Ćistá vestavba - pohledy řezy"_x000D_
ČV-07 - "Půdorys 2.NP - Ćistá vestavba - technická specifikace"</t>
  </si>
  <si>
    <t>M4   Dveře kovové sendvičové jednokřídlé mechanicky posuvné určené pro čisté prostory</t>
  </si>
  <si>
    <t>Poznámka k položce:_x000D_
M4   Dveře kovové sendvičové jednokřídlé mechanicky posuvné určené pro čisté prostory. Průchozí rozměr dveří : 1150 x 2000mm.   Prosklení - 600 x 500 mm - bezpečnostní sklo s elektricky ovládanou žaluzií.  Vyrobeno z broušené nerezové oceli, včetně vnitřního bočního rámu dveří (zarubně).Barevně lakované - barva povrchu podle vzorníku RAL, pastelová, matná._x000D_
_x000D_
ČV-01 - "Půdorys 2.NP - Ćistá vestavba - technická zpráva"_x000D_
ČV-03 - "Půdorys 2.NP - Ćistá vestavba - stavební připravenost"_x000D_
ČV-04 - "Půdorys 2.NP - Ćistá vestavba - příčky"_x000D_
ČV-05 - "Půdorys 2.NP - Ćistá vestavba - podhledy"_x000D_
ČV-06 - "Půdorys 2.NP - Ćistá vestavba - pohledy řezy"_x000D_
ČV-07 - "Půdorys 2.NP - Ćistá vestavba - technická specifikace"</t>
  </si>
  <si>
    <t>F2</t>
  </si>
  <si>
    <t>Odvodní anemostat do lehkého kovového podhledu</t>
  </si>
  <si>
    <t>Poznámka k položce:_x000D_
Odvodní anemostat do lehkého kovového podhledu: Rozměr filtru: bez filtru. Odvod vzduchu: boční s kruhovým hrdlem, velikost vstupního hrdla s klapkou. Osazeno do podhledu 600x6000mm. Výstupní element: děrovaný plech PP. Povrch výstupního elementu a pohledových ploch nástavce: dle odstínu vestaveb._x000D_
_x000D_
ČV-01 - "Půdorys 2.NP - Ćistá vestavba - technická zpráva"_x000D_
ČV-03 - "Půdorys 2.NP - Ćistá vestavba - stavební připravenost"_x000D_
ČV-04 - "Půdorys 2.NP - Ćistá vestavba - příčky"_x000D_
ČV-05 - "Půdorys 2.NP - Ćistá vestavba - podhledy"_x000D_
ČV-06 - "Půdorys 2.NP - Ćistá vestavba - pohledy řezy"_x000D_
ČV-07 - "Půdorys 2.NP - Ćistá vestavba - technická specifikace"</t>
  </si>
  <si>
    <t xml:space="preserve">Elektrostaticky vodivá podlahovina PVC (v rolích)  5x104 - 106 Ohm. Dádávka vč. vodivé samonivelační stěrky a vodivého lepidla. Podlahovina vytažena na podlahový profil příček v=100mm. Napojeno na zemnění. </t>
  </si>
  <si>
    <t>Poznámka k položce:_x000D_
Plocha bez prořezu.  Včetně případné úpravy podkladu (broušení, odmaštění...)._x000D_
_x000D_
ČV-01 - "Půdorys 2.NP - Ćistá vestavba - technická zpráva"_x000D_
ČV-03 - "Půdorys 2.NP - Ćistá vestavba - stavební připravenost"_x000D_
ČV-04 - "Půdorys 2.NP - Ćistá vestavba - příčky"_x000D_
ČV-05 - "Půdorys 2.NP - Ćistá vestavba - podhledy"_x000D_
ČV-06 - "Půdorys 2.NP - Ćistá vestavba - pohledy řezy"_x000D_
ČV-07 - "Půdorys 2.NP - Ćistá vestavba - technická specifikace"</t>
  </si>
  <si>
    <t>2.NP_ČP.3 - Lékárna</t>
  </si>
  <si>
    <t>LÉKÁRNA - LÉKÁRNA</t>
  </si>
  <si>
    <t>LÉKÁRNA</t>
  </si>
  <si>
    <t>Poznámka k položce:_x000D_
Modulární příčkový systém pro operační sály OBKLADOVÝ. Panely montovány  na rastr z pozinkované oceli. Všechny vnitřní rohové panely jsou zakřivené. Stěny tvořeny z jednotlivých modulárních panelů s maximální šířkou spáry 6 mm. Konstrukce dělící stěny usnadňuje demontáž každého jednotlivého panelu, což umožňuje snadný přístup pro pozdější instalace, úpravy nebo opravy. Panely jsou vyrobeny z nerezového plechu AISI304, opatřeny práškovým nástřikem dle palety RAL. Výplň panelů SDK deska. Panely modulární, provedení od podlahy po podhled. Jako těsnění mezi panely, rámy, okny se používá speciální silikonové těsnění. Výška příčky 2650mm_x000D_
_x000D_
ČV-01 - "Půdorys 2.NP - Ćistá vestavba - technická zpráva"_x000D_
ČV-03 - "Půdorys 2.NP - Ćistá vestavba - stavební připravenost"_x000D_
ČV-04 - "Půdorys 2.NP - Ćistá vestavba - příčky"_x000D_
ČV-05 - "Půdorys 2.NP - Ćistá vestavba - podhledy"_x000D_
ČV-06 - "Půdorys 2.NP - Ćistá vestavba - pohledy řezy"_x000D_
ČV-07 - "Půdorys 2.NP - Ćistá vestavba - technická specifikace"</t>
  </si>
  <si>
    <t>M7    Dveře kovové sendvičové, jednokřídlé mechanicky otevíravé určené pro čisté prostory</t>
  </si>
  <si>
    <t>Poznámka k položce:_x000D_
M7    Dveře kovové sendvičové, jednokřídlé mechanicky otevíravé určené pro čisté prostory. Rozměr dveří 900 x 2000 mm.  Prosklení - 600 x 500 mm - bezpečnostní sklo s elektricky ovládanou žaluzií. Vyrobeno z nerezové oceli, včetně vnitřního bočního rámu dveří (zarubně). Barevně lakované - barva povrchu podle vzorníku RAL, pastelová, matná._x000D_
_x000D_
ČV-01 - "Půdorys 2.NP - Ćistá vestavba - technická zpráva"_x000D_
ČV-03 - "Půdorys 2.NP - Ćistá vestavba - stavební připravenost"_x000D_
ČV-04 - "Půdorys 2.NP - Ćistá vestavba - příčky"_x000D_
ČV-05 - "Půdorys 2.NP - Ćistá vestavba - podhledy"_x000D_
ČV-06 - "Půdorys 2.NP - Ćistá vestavba - pohledy řezy"_x000D_
ČV-07 - "Půdorys 2.NP - Ćistá vestavba - technická specifikace"</t>
  </si>
  <si>
    <t>Podhled kazetový, těsný s rastrem o rozměru 600 x 600 mm. Barva: bílá. Dodávka vč. rastru a kotevních a lemovacích profilů (operační sály)</t>
  </si>
  <si>
    <t>Elektrostaticky vodivá podlahovina PVC (v rolích)  5x104 - 106 Ohm. Dádávka vč. vodivé samonivelační stěrky a vodivého lepidla. Podlahovina vytažena na podlahový profil příček v=100mm. Napojeno na zemnění.</t>
  </si>
  <si>
    <t>2.NP_ČP.4 - Příprava lékařů</t>
  </si>
  <si>
    <t>PŘÍPRAVA LÉKAŘŮ - PŘÍPRAVA LÉKAŘŮ</t>
  </si>
  <si>
    <t>PŘÍPRAVA LÉKAŘŮ</t>
  </si>
  <si>
    <t>M5, M6    Dveře kovové sendvičové, jednokřídlé mechanicky otevíravé určené pro čisté prostory</t>
  </si>
  <si>
    <t>Poznámka k položce:_x000D_
M5, M6    Dveře kovové sendvičové, jednokřídlé mechanicky otevíravé určené pro čisté prostory. Rozměr dveří 900 x 2000 mm.  Prosklení - 600 x 500 mm - bezpečnostní sklo s elektricky ovládanou žaluzií. Vyrobeno z nerezové oceli, včetně vnitřního bočního rámu dveří (zarubně). Barevně lakované - barva povrchu podle vzorníku RAL, pastelová, matná._x000D_
_x000D_
ČV-01 - "Půdorys 2.NP - Ćistá vestavba - technická zpráva"_x000D_
ČV-03 - "Půdorys 2.NP - Ćistá vestavba - stavební připravenost"_x000D_
ČV-04 - "Půdorys 2.NP - Ćistá vestavba - příčky"_x000D_
ČV-05 - "Půdorys 2.NP - Ćistá vestavba - podhledy"_x000D_
ČV-06 - "Půdorys 2.NP - Ćistá vestavba - pohledy řezy"_x000D_
ČV-07 - "Půdorys 2.NP - Ćistá vestavba - technická specifikace"</t>
  </si>
  <si>
    <t>2.NP_2.2 - Elektroinstalace</t>
  </si>
  <si>
    <t>D1 - Rozvaděč dodávka montáž</t>
  </si>
  <si>
    <t>D2 - Práce spojené se stávajícími rozvody</t>
  </si>
  <si>
    <t xml:space="preserve">D3 - Nové osvětlení LED DALI </t>
  </si>
  <si>
    <t>D4 - Kabelové trasy</t>
  </si>
  <si>
    <t>D5 - Kabely</t>
  </si>
  <si>
    <t>D6 - Vypínače zásuvky</t>
  </si>
  <si>
    <t>D7 - Signalizace stavu dodável el. energie</t>
  </si>
  <si>
    <t>D8 - Signalizace izolačního stavu</t>
  </si>
  <si>
    <t>D9 - Ostatní</t>
  </si>
  <si>
    <t>Rozvaděč dodávka montáž</t>
  </si>
  <si>
    <t>Pol1</t>
  </si>
  <si>
    <t>Rozvaděč R-OS1 včetně TR 5kVA a hlídačů izolačního stavu</t>
  </si>
  <si>
    <t xml:space="preserve">Poznámka k položce:_x000D_
Technická zpráva_x000D_
Výkres č.02 - Půdorys 2.NP_x000D_
Rozvaděč R-OS1_x000D_
</t>
  </si>
  <si>
    <t>Pol2</t>
  </si>
  <si>
    <t>Stavební úpravy, zazdění rozvaděče, zazdění kabelových drážek</t>
  </si>
  <si>
    <t>kpl.</t>
  </si>
  <si>
    <t>Poznámka k položce:_x000D_
Technická zpráva_x000D_
Výkres č.02 - Půdorys 2.NP_x000D_
Rozvaděč R-OS1</t>
  </si>
  <si>
    <t>Pol3</t>
  </si>
  <si>
    <t>Ukončení vodičů do průřezu 2,5mm2</t>
  </si>
  <si>
    <t>Pol4</t>
  </si>
  <si>
    <t>Ukončení vodičů do průřezu 10mm2</t>
  </si>
  <si>
    <t>Pol5</t>
  </si>
  <si>
    <t>Ukončení vodičů do průřezu 35mm2</t>
  </si>
  <si>
    <t>D2</t>
  </si>
  <si>
    <t>Práce spojené se stávajícími rozvody</t>
  </si>
  <si>
    <t>Pol6</t>
  </si>
  <si>
    <t>Monitoring stávajícího stavu proudových obvodů a návaznost na nové rozvody</t>
  </si>
  <si>
    <t>hod.</t>
  </si>
  <si>
    <t>Pol7</t>
  </si>
  <si>
    <t>Oboustranné odpojení kabelových přívodů pro sátávající R-OP1</t>
  </si>
  <si>
    <t>Pol8</t>
  </si>
  <si>
    <t>Odpojení a demontáž stávajícího rozvaděče R-OP1</t>
  </si>
  <si>
    <t>Pol9</t>
  </si>
  <si>
    <t>Demontáž stávající elektroinstalace</t>
  </si>
  <si>
    <t>Pol10</t>
  </si>
  <si>
    <t>Demontáž stávajících datových (nefukčních) rozvodů v prostoru před výtahy na chodbě</t>
  </si>
  <si>
    <t>Pol11</t>
  </si>
  <si>
    <t>Ekologická likvidace</t>
  </si>
  <si>
    <t>Pol12</t>
  </si>
  <si>
    <t>Odvoz k likvidaci</t>
  </si>
  <si>
    <t>kpl</t>
  </si>
  <si>
    <t>D3</t>
  </si>
  <si>
    <t xml:space="preserve">Nové osvětlení LED DALI </t>
  </si>
  <si>
    <t>VESTAVNÉ SVÍTIDLO DO KAZETOVÉHO PODHLEDU, DIANA IP65 LED 72W 7952LM 4000K CRI&gt;90 IK07, UGR&lt;19 DALI - dodávka technologie</t>
  </si>
  <si>
    <t>Poznámka k položce:_x000D_
pouze montáž, dodávka je dodávkou technologie_x000D_
_x000D_
Technická zpráva_x000D_
Výkres č.02 - Půdorys 2.NP_x000D_
Rozvaděč R-OS1</t>
  </si>
  <si>
    <t>VESTAVNÉ SVÍTIDLO DO KAZETOVÉHO PODHLEDU, DIANA IP65 LED 48W 5994LM 4000K CRI&gt;90 IK07, UGR&lt;19 - dodávka technologie</t>
  </si>
  <si>
    <t>S1</t>
  </si>
  <si>
    <t>přísazený LED panel IP65, Ik 05, rozměr 600x600, příkon 36W, světelný tok 3000lm, chromatičnost 4000K</t>
  </si>
  <si>
    <t>D4</t>
  </si>
  <si>
    <t>Kabelové trasy</t>
  </si>
  <si>
    <t>Pol13</t>
  </si>
  <si>
    <t>Kabelový žlab mřížový 50x50x3000 včetně závěsu a spojovacího  materiálu</t>
  </si>
  <si>
    <t>Pol14</t>
  </si>
  <si>
    <t>Kabelový žlab mřížový 200x100x3000 včetně závěsu  a spojovacího  materiálu</t>
  </si>
  <si>
    <t>Pol15</t>
  </si>
  <si>
    <t>Stoupací kabelový rošt 300x60x3000 včetně kotvení a příchytek</t>
  </si>
  <si>
    <t>Pol16</t>
  </si>
  <si>
    <t>Kabelové svazkové držáky Grip 1</t>
  </si>
  <si>
    <t>Pol17</t>
  </si>
  <si>
    <t>Kabelové svazkové držáky Grip 2</t>
  </si>
  <si>
    <t>Pol18</t>
  </si>
  <si>
    <t>Kabelová příchytka pro samostaný kabel</t>
  </si>
  <si>
    <t>D5</t>
  </si>
  <si>
    <t>Kabely</t>
  </si>
  <si>
    <t>Pol19</t>
  </si>
  <si>
    <t>CXKH - R- 3Jx1,5 B2CA,s1,d0</t>
  </si>
  <si>
    <t>Pol20</t>
  </si>
  <si>
    <t>CXKH - R- 3Jx2,5 B2CA,s1,d0</t>
  </si>
  <si>
    <t>Pol21</t>
  </si>
  <si>
    <t>CXKH - R- 3ox1,5 B2CA,s1,d0</t>
  </si>
  <si>
    <t>Pol22</t>
  </si>
  <si>
    <t>CXKH - R- 5Jx1,5 B2CA,s1,d0</t>
  </si>
  <si>
    <t>Pol23</t>
  </si>
  <si>
    <t>CXKH - R- 7Jx1,5 B2CA,s1,d0</t>
  </si>
  <si>
    <t>Pol24</t>
  </si>
  <si>
    <t>CXKH - R- 5Jx10 B2CA,s1,d0</t>
  </si>
  <si>
    <t>Pol25</t>
  </si>
  <si>
    <t>CXKH - R- 5Jx35 B2CA,s1,d0</t>
  </si>
  <si>
    <t>Pol26</t>
  </si>
  <si>
    <t>CXKH - R- 5Jx25 B2CA,s1,d0</t>
  </si>
  <si>
    <t>Pol27</t>
  </si>
  <si>
    <t>CXKH - R- 1x35 B2CA,s1,d0</t>
  </si>
  <si>
    <t>Pol28</t>
  </si>
  <si>
    <t>CXKH - R- 1x25 B2CA,s1,d0</t>
  </si>
  <si>
    <t>Pol29</t>
  </si>
  <si>
    <t>CXKH - R- 1x16 B2CA,s1,d0</t>
  </si>
  <si>
    <t>Pol30</t>
  </si>
  <si>
    <t>CXKH - R- 1x6 B2CA,s1,d0</t>
  </si>
  <si>
    <t>Pol31</t>
  </si>
  <si>
    <t>CXKH - R- 1x4 B2CA,s1,d0</t>
  </si>
  <si>
    <t>Pol32</t>
  </si>
  <si>
    <t>UTP kat. 6A B2CA,s1,d0</t>
  </si>
  <si>
    <t>Pol33</t>
  </si>
  <si>
    <t>JYSTY 8x2x0,8</t>
  </si>
  <si>
    <t>Pol34</t>
  </si>
  <si>
    <t>JYSTY 2x2x0,8</t>
  </si>
  <si>
    <t>74</t>
  </si>
  <si>
    <t>D6</t>
  </si>
  <si>
    <t>Vypínače zásuvky</t>
  </si>
  <si>
    <t>Pol35</t>
  </si>
  <si>
    <t>Vypínač na povrch č.1 referenční typ ABB Reflex SI včetně rámečku</t>
  </si>
  <si>
    <t>76</t>
  </si>
  <si>
    <t>Pol36</t>
  </si>
  <si>
    <t>Vypínač na povrch č.6 referenční typ ABB Reflex SI včetně rámečku</t>
  </si>
  <si>
    <t>78</t>
  </si>
  <si>
    <t>Pol37</t>
  </si>
  <si>
    <t>Vypínač na povrch č.7 referenční typ ABB Reflex SI včetně rámečku</t>
  </si>
  <si>
    <t>80</t>
  </si>
  <si>
    <t>Pol38</t>
  </si>
  <si>
    <t>Tlačítko řazení 1/0 referenční typ ABB Reflex SI včetně rámečku</t>
  </si>
  <si>
    <t>82</t>
  </si>
  <si>
    <t>Pol39</t>
  </si>
  <si>
    <t>Žaluziový ovladač referenční typ ABB Reflex SI včetně rámečku</t>
  </si>
  <si>
    <t>84</t>
  </si>
  <si>
    <t>Pol40</t>
  </si>
  <si>
    <t>Odbočná krabice na povrch</t>
  </si>
  <si>
    <t>86</t>
  </si>
  <si>
    <t>Pol41</t>
  </si>
  <si>
    <t>Krabice do dutých příček referenční typ KU68-45/LD</t>
  </si>
  <si>
    <t>88</t>
  </si>
  <si>
    <t>Pol42</t>
  </si>
  <si>
    <t>Zásuvky 230V/16 referenční typ ABB Reflex SI včetně rámečku</t>
  </si>
  <si>
    <t>90</t>
  </si>
  <si>
    <t>Pol43</t>
  </si>
  <si>
    <t>Zásuvky 230V/16 referenční typ ABB Reflex SI včetně rámečku a signalice napětí</t>
  </si>
  <si>
    <t>92</t>
  </si>
  <si>
    <t>Pol44</t>
  </si>
  <si>
    <t>Dvojitá datová zásuvka kat.6a referenční typ ABB Reflex SI včetně rámečku</t>
  </si>
  <si>
    <t>94</t>
  </si>
  <si>
    <t>Pol45</t>
  </si>
  <si>
    <t>Dvojitá uzemňovací zásuvka  referenční typ ABB Reflex SI včetně rámečku</t>
  </si>
  <si>
    <t>96</t>
  </si>
  <si>
    <t>Pol46</t>
  </si>
  <si>
    <t>Dotykový dveřní spínač - dodávka technologie</t>
  </si>
  <si>
    <t>98</t>
  </si>
  <si>
    <t>D7</t>
  </si>
  <si>
    <t>Signalizace stavu dodável el. energie</t>
  </si>
  <si>
    <t>Pol47</t>
  </si>
  <si>
    <t>Přístroj signálního světla, žárovka 230V, kryt signálního světla  referenční typ ABB Reflex SI včetně rámečku</t>
  </si>
  <si>
    <t>100</t>
  </si>
  <si>
    <t>D8</t>
  </si>
  <si>
    <t>Signalizace izolačního stavu</t>
  </si>
  <si>
    <t>Pol48</t>
  </si>
  <si>
    <t>panel signalizace izolačních stavů referenční typ Bender MK7</t>
  </si>
  <si>
    <t>102</t>
  </si>
  <si>
    <t>D9</t>
  </si>
  <si>
    <t>Ostatní</t>
  </si>
  <si>
    <t>Pol50</t>
  </si>
  <si>
    <t>Spojovací materiál</t>
  </si>
  <si>
    <t>106</t>
  </si>
  <si>
    <t>Pol53</t>
  </si>
  <si>
    <t>Komplexní zkoušky</t>
  </si>
  <si>
    <t>112</t>
  </si>
  <si>
    <t>Pol54</t>
  </si>
  <si>
    <t>Koordinace prací s potřebami nájemců a investora</t>
  </si>
  <si>
    <t>114</t>
  </si>
  <si>
    <t>Pol55</t>
  </si>
  <si>
    <t>Revize</t>
  </si>
  <si>
    <t>116</t>
  </si>
  <si>
    <t>Pol56</t>
  </si>
  <si>
    <t>Náklady spojené se závazným stanoviskem TIČR</t>
  </si>
  <si>
    <t>118</t>
  </si>
  <si>
    <t>Pol58</t>
  </si>
  <si>
    <t>Náklady spojené s předáním díla</t>
  </si>
  <si>
    <t>122</t>
  </si>
  <si>
    <t>Pol60</t>
  </si>
  <si>
    <t>Nastavení a ověření hlídačů izolačních stavů - referenční tyb Bender</t>
  </si>
  <si>
    <t>126</t>
  </si>
  <si>
    <t>2.NP_2.3 - Rozvody medicinálních plynů</t>
  </si>
  <si>
    <t>D1 - Rozvody</t>
  </si>
  <si>
    <t>D2 - Technologie</t>
  </si>
  <si>
    <t>D3 - Společné náklady</t>
  </si>
  <si>
    <t>Rozvody</t>
  </si>
  <si>
    <t>Pol61</t>
  </si>
  <si>
    <t>Trubka Cu průměr 12x1</t>
  </si>
  <si>
    <t>Poznámka k položce:_x000D_
Rozvody medicinálních plynů:_x000D_
01 - Technická zpráva_x000D_
02 - Půdorys 2.NP</t>
  </si>
  <si>
    <t>Pol62</t>
  </si>
  <si>
    <t>Trubka Cu průměr 18x1</t>
  </si>
  <si>
    <t>Pol63</t>
  </si>
  <si>
    <t>Trubka Cu průměr 22x1</t>
  </si>
  <si>
    <t>Pol64</t>
  </si>
  <si>
    <t>Armatury Cu do pr. 12</t>
  </si>
  <si>
    <t>Pol65</t>
  </si>
  <si>
    <t>Armatury Cu do pr. 18</t>
  </si>
  <si>
    <t>Pol66</t>
  </si>
  <si>
    <t>Armatury Cu do pr. 22</t>
  </si>
  <si>
    <t>Pol67</t>
  </si>
  <si>
    <t>Pájka Ag 45 + pasta</t>
  </si>
  <si>
    <t>Pol68</t>
  </si>
  <si>
    <t>Ocelový chránič trubka svař. DN20 pro trubku Cu 12x1</t>
  </si>
  <si>
    <t>Pol69</t>
  </si>
  <si>
    <t>Ocelový chránič trubka svař. DN25 pro trubku Cu 18x1</t>
  </si>
  <si>
    <t>Pol70</t>
  </si>
  <si>
    <t>Konzola jednoduchá (1- trubka)</t>
  </si>
  <si>
    <t>Pol71</t>
  </si>
  <si>
    <t>Konzola složitá (3- trubky)- závěs</t>
  </si>
  <si>
    <t>Pol72</t>
  </si>
  <si>
    <t>Konzola složitá (4-trubky)- závěs</t>
  </si>
  <si>
    <t>Pol73</t>
  </si>
  <si>
    <t>kulový kohout DN25 (1") vč. šroubení na 22</t>
  </si>
  <si>
    <t>Pol74</t>
  </si>
  <si>
    <t>Demontáž stávajících kulových kohoutů na stoupačce medicinálních plynů</t>
  </si>
  <si>
    <t>Pol75</t>
  </si>
  <si>
    <t>Ventilová skříň 3x plyn, podomítková, vč. čidla, bez signalizace</t>
  </si>
  <si>
    <t>Pol76</t>
  </si>
  <si>
    <t>ALU kryt pro VS-3</t>
  </si>
  <si>
    <t>Pol77</t>
  </si>
  <si>
    <t>Nátěrové hmoty, značení</t>
  </si>
  <si>
    <t>Pol78</t>
  </si>
  <si>
    <t>Tlaková zkouška- úseková</t>
  </si>
  <si>
    <t>Pol79</t>
  </si>
  <si>
    <t>Zkouška těsnosti - závěr.</t>
  </si>
  <si>
    <t>Pol80</t>
  </si>
  <si>
    <t>Profuk dusíkem</t>
  </si>
  <si>
    <t>Pol81</t>
  </si>
  <si>
    <t>Ochranný plyn pro pájení Cu trubek dle EN 7396-1</t>
  </si>
  <si>
    <t>Pol82</t>
  </si>
  <si>
    <t>Napojení na stávající rozvody do pr. 28</t>
  </si>
  <si>
    <t>Pol83</t>
  </si>
  <si>
    <t>Zaslepení rozvodů na stoupačce za uzavíracím ventilem oxidu dusného</t>
  </si>
  <si>
    <t>Technologie</t>
  </si>
  <si>
    <t>Pol84</t>
  </si>
  <si>
    <t>Signalizace Heyer do 3 plynů</t>
  </si>
  <si>
    <t>Pol85</t>
  </si>
  <si>
    <t>Kabel signalizace JH ST H 2x2x0,8</t>
  </si>
  <si>
    <t>Pol86</t>
  </si>
  <si>
    <t>Terminální jednotka</t>
  </si>
  <si>
    <t>Pol87</t>
  </si>
  <si>
    <t>Stropní ,,T" stativ Osazení stativu: 2x O2, 2x AIR, 1x Vac, 1x AGSS, 8x el. Zásuvka DO-ZIS (žlutá), 2x dvojitá zásuvka ochranného pospojování, 1x dvojitá datová zásuvka (RJ45), 1x medicinální lišta (500mm)</t>
  </si>
  <si>
    <t>Pol88</t>
  </si>
  <si>
    <t>Demontáž stávajícího stropního stativu, včetně úpravy kotvení</t>
  </si>
  <si>
    <t>Pol89</t>
  </si>
  <si>
    <t>Lůžková rampa pro jedno lůžko délky 1650mm Vybavení pro jedno lůžko: 2x O2, 2x AIR, 1x Vac, 4x el. Zásuvka VDO, 4x el. Zásuvka DO-ZIS, 1x dvojitá datová zásuvka RJ45, přímé a nepřímé osvětlení, medicinální lišta (500mm), zásuvky ochranného pospojování</t>
  </si>
  <si>
    <t>Společné náklady</t>
  </si>
  <si>
    <t>Pol90</t>
  </si>
  <si>
    <t>Výchozí revize rozvodů medicinálních plynů</t>
  </si>
  <si>
    <t>Pol91</t>
  </si>
  <si>
    <t>Výchozí revize instalovaných elektrických zařízení</t>
  </si>
  <si>
    <t>Pol92</t>
  </si>
  <si>
    <t>Předání, proškolení obsluhy</t>
  </si>
  <si>
    <t>2.NP_2.4 - Rozvody VZT</t>
  </si>
  <si>
    <t>751311013</t>
  </si>
  <si>
    <t>Montáž vyústi lineární podhledové přes 0,200 do 0,300 m2</t>
  </si>
  <si>
    <t>-300494672</t>
  </si>
  <si>
    <t>42972492</t>
  </si>
  <si>
    <t>výusť stropní lineární tříštěrbinová pro přívod i odvod, bez deflektoru, hliník, délka 2,0m</t>
  </si>
  <si>
    <t>-1738419940</t>
  </si>
  <si>
    <t>751322212</t>
  </si>
  <si>
    <t>Montáž dýzy kruhové D přes 100 do 200 mm</t>
  </si>
  <si>
    <t>-811116949</t>
  </si>
  <si>
    <t>42972227</t>
  </si>
  <si>
    <t>dýza s dlouhým dosahem bílá D 160mm</t>
  </si>
  <si>
    <t>-225073195</t>
  </si>
  <si>
    <t>751398092</t>
  </si>
  <si>
    <t>Montáž regulátoru konstantního průtoku D přes 100 do 200 mm</t>
  </si>
  <si>
    <t>1009335112</t>
  </si>
  <si>
    <t>42971028</t>
  </si>
  <si>
    <t>regulátor průtoku plastový D 160mm</t>
  </si>
  <si>
    <t>-485181361</t>
  </si>
  <si>
    <t>751398102</t>
  </si>
  <si>
    <t>Montáž uzavírací klapky do kruhového potrubí bez příruby D přes 100 do 200 mm</t>
  </si>
  <si>
    <t>1858873499</t>
  </si>
  <si>
    <t>42971005</t>
  </si>
  <si>
    <t>klapka kruhová uzavírací Pz D 160mm</t>
  </si>
  <si>
    <t>-2065221045</t>
  </si>
  <si>
    <t>751511022</t>
  </si>
  <si>
    <t>Montáž potrubí plechového skupiny I čtyřhranného s přírubou tloušťky plechu 0,8 mm přes 0,13 do 0,28 m2</t>
  </si>
  <si>
    <t>-761604354</t>
  </si>
  <si>
    <t>"odhad" 25</t>
  </si>
  <si>
    <t>42982108</t>
  </si>
  <si>
    <t>trouba čtyřhranná Pz průřez do 0,28m2</t>
  </si>
  <si>
    <t>2080208369</t>
  </si>
  <si>
    <t>25*1,2 'Přepočtené koeficientem množství</t>
  </si>
  <si>
    <t>751581315</t>
  </si>
  <si>
    <t>Protipožární prostup stěnou čtyřhranného potrubí průřezu přes 0,13 do 0,28 m2</t>
  </si>
  <si>
    <t>-819507369</t>
  </si>
  <si>
    <t>751613114</t>
  </si>
  <si>
    <t>Montáž dodatečné izolovaného potrubí čtyřhranného samolepící izolací</t>
  </si>
  <si>
    <t>-477839279</t>
  </si>
  <si>
    <t>0,5*4*25</t>
  </si>
  <si>
    <t>27127203</t>
  </si>
  <si>
    <t>izolace plošná kaučuková samolepící tl 19mm</t>
  </si>
  <si>
    <t>-470005427</t>
  </si>
  <si>
    <t>751691111</t>
  </si>
  <si>
    <t>Zaregulování systému vzduchotechnického zařízení - 1 koncový (distribuční) prvek</t>
  </si>
  <si>
    <t>-1619398680</t>
  </si>
  <si>
    <t>7516911R1</t>
  </si>
  <si>
    <t>Závěsový materiál</t>
  </si>
  <si>
    <t>-569646604</t>
  </si>
  <si>
    <t>7516911R2</t>
  </si>
  <si>
    <t>-745226216</t>
  </si>
  <si>
    <t>7516911R3</t>
  </si>
  <si>
    <t>Zaregulování zařízení včetně protokolu</t>
  </si>
  <si>
    <t>-2045365198</t>
  </si>
  <si>
    <t>7516911R4</t>
  </si>
  <si>
    <t>Zkušební provoz</t>
  </si>
  <si>
    <t>643185629</t>
  </si>
  <si>
    <t>998751121</t>
  </si>
  <si>
    <t>Přesun hmot tonážní pro vzduchotechniku ruční v objektech v do 12 m</t>
  </si>
  <si>
    <t>-1808165699</t>
  </si>
  <si>
    <t>998751129</t>
  </si>
  <si>
    <t>Příplatek k ručnímu přesunu hmot tonážnímu pro vzduchotechniku za zvětšený přesun za ZKD 50 m</t>
  </si>
  <si>
    <t>-1184958296</t>
  </si>
  <si>
    <t>0,531*5 'Přepočtené koeficientem množství</t>
  </si>
  <si>
    <t>2.NP_3 - Vedlejší rozpočtové náklady</t>
  </si>
  <si>
    <t>VRN - Vedlejší rozpočtové náklady</t>
  </si>
  <si>
    <t xml:space="preserve">    VRN1 - Průzkumné, geodetické a projektové práce</t>
  </si>
  <si>
    <t xml:space="preserve">    VRN3 - Zařízení staveniště</t>
  </si>
  <si>
    <t xml:space="preserve">    VRN4 - Inženýrská činnost</t>
  </si>
  <si>
    <t xml:space="preserve">    VRN6 - Územní vlivy</t>
  </si>
  <si>
    <t xml:space="preserve">    VRN7 - Provozní vlivy</t>
  </si>
  <si>
    <t xml:space="preserve">    VRN8 - Přesun stavebních kapacit</t>
  </si>
  <si>
    <t xml:space="preserve">    VRN9 - Ostatní náklady</t>
  </si>
  <si>
    <t>VRN</t>
  </si>
  <si>
    <t>VRN1</t>
  </si>
  <si>
    <t>Průzkumné, geodetické a projektové práce</t>
  </si>
  <si>
    <t>011434000</t>
  </si>
  <si>
    <t>Měření (monitoring) hlukové hladiny</t>
  </si>
  <si>
    <t>1024</t>
  </si>
  <si>
    <t>-1725471211</t>
  </si>
  <si>
    <t>011464000</t>
  </si>
  <si>
    <t>Měření (monitoring) úrovně osvětlení</t>
  </si>
  <si>
    <t>674766187</t>
  </si>
  <si>
    <t>013254000</t>
  </si>
  <si>
    <t>Dokumentace skutečného provedení stavby</t>
  </si>
  <si>
    <t>674977895</t>
  </si>
  <si>
    <t>013274000</t>
  </si>
  <si>
    <t>Pasportizace objektu před započetím prací</t>
  </si>
  <si>
    <t>147178073</t>
  </si>
  <si>
    <t>013294000</t>
  </si>
  <si>
    <t>Výrobní (dílenská) dokumentace</t>
  </si>
  <si>
    <t>1566932971</t>
  </si>
  <si>
    <t>VRN3</t>
  </si>
  <si>
    <t>Zařízení staveniště</t>
  </si>
  <si>
    <t>032002000</t>
  </si>
  <si>
    <t>Vybavení staveniště</t>
  </si>
  <si>
    <t>-1628092125</t>
  </si>
  <si>
    <t>Poznámka k položce:_x000D_
2x uzamykatelná místnost - kancelář stavby + sklad materiálu</t>
  </si>
  <si>
    <t>033103000</t>
  </si>
  <si>
    <t>Připojení energií pro zařízení staveniště</t>
  </si>
  <si>
    <t>1317964431</t>
  </si>
  <si>
    <t>033203000</t>
  </si>
  <si>
    <t>Spotřeba energií pro zařízení staveniště</t>
  </si>
  <si>
    <t>269080493</t>
  </si>
  <si>
    <t>034503000</t>
  </si>
  <si>
    <t>Informační tabule na staveništi</t>
  </si>
  <si>
    <t>-512784063</t>
  </si>
  <si>
    <t>034703000</t>
  </si>
  <si>
    <t>Ochranné konstrukce, protiprašná opatření</t>
  </si>
  <si>
    <t>-1326049889</t>
  </si>
  <si>
    <t>Poznámka k položce:_x000D_
oddělení prostor pro zázemí stavby od ostatních prostor, protiprašná opatření</t>
  </si>
  <si>
    <t>VRN4</t>
  </si>
  <si>
    <t>Inženýrská činnost</t>
  </si>
  <si>
    <t>043103000</t>
  </si>
  <si>
    <t>Zkoušky</t>
  </si>
  <si>
    <t>584936294</t>
  </si>
  <si>
    <t>043203000</t>
  </si>
  <si>
    <t>Měření, monitoring, rozbory</t>
  </si>
  <si>
    <t>1307586369</t>
  </si>
  <si>
    <t>044002000</t>
  </si>
  <si>
    <t>Revize zařízení staveniště (elektro)</t>
  </si>
  <si>
    <t>231674410</t>
  </si>
  <si>
    <t>045203000</t>
  </si>
  <si>
    <t>Kompletační činnost</t>
  </si>
  <si>
    <t>696557845</t>
  </si>
  <si>
    <t>045303000</t>
  </si>
  <si>
    <t>Koordinační činnost</t>
  </si>
  <si>
    <t>2054242365</t>
  </si>
  <si>
    <t>VRN6</t>
  </si>
  <si>
    <t>Územní vlivy</t>
  </si>
  <si>
    <t>062002000</t>
  </si>
  <si>
    <t>Ztížené dopravní podmínky</t>
  </si>
  <si>
    <t>1444535951</t>
  </si>
  <si>
    <t>065002000</t>
  </si>
  <si>
    <t>Mimostaveništní doprava materiálů, výrobků a strojů</t>
  </si>
  <si>
    <t>-1651828559</t>
  </si>
  <si>
    <t>VRN7</t>
  </si>
  <si>
    <t>Provozní vlivy</t>
  </si>
  <si>
    <t>071103000</t>
  </si>
  <si>
    <t>Provoz investora</t>
  </si>
  <si>
    <t>959134233</t>
  </si>
  <si>
    <t>VRN8</t>
  </si>
  <si>
    <t>Přesun stavebních kapacit</t>
  </si>
  <si>
    <t>081002000</t>
  </si>
  <si>
    <t>Doprava zaměstnanců</t>
  </si>
  <si>
    <t>1789882866</t>
  </si>
  <si>
    <t>VRN9</t>
  </si>
  <si>
    <t>Ostatní náklady</t>
  </si>
  <si>
    <t>091803000</t>
  </si>
  <si>
    <t>Vybavení BOZP objektu</t>
  </si>
  <si>
    <t>921856907</t>
  </si>
  <si>
    <t>Poznámka k položce:_x000D_
hasící přístroje</t>
  </si>
  <si>
    <t>092103000</t>
  </si>
  <si>
    <t>Náklady na zkušební provoz</t>
  </si>
  <si>
    <t>556338320</t>
  </si>
  <si>
    <t>092203000</t>
  </si>
  <si>
    <t>Náklady na zaškolení</t>
  </si>
  <si>
    <t>-1885349312</t>
  </si>
  <si>
    <t>092203001</t>
  </si>
  <si>
    <t>Aktualizace DPS dle skutečně použitých výrobků a materiálů</t>
  </si>
  <si>
    <t>165893665</t>
  </si>
  <si>
    <t>092203002</t>
  </si>
  <si>
    <t>Zařízení staveniště - odvoz staveništních odpadů</t>
  </si>
  <si>
    <t>1347856702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</si>
</sst>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9" fillId="0" borderId="0" applyNumberFormat="0" applyFill="0" applyBorder="0" applyAlignment="0" applyProtection="0"/>
  </cellStyleXfs>
  <cellXfs count="242">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Alignment="1">
      <alignment horizontal="left" vertical="center"/>
    </xf>
    <xf numFmtId="0" fontId="0" fillId="0" borderId="1" xfId="0" applyBorder="1"/>
    <xf numFmtId="0" fontId="0" fillId="0" borderId="2" xfId="0" applyBorder="1"/>
    <xf numFmtId="0" fontId="0" fillId="0" borderId="3" xfId="0" applyBorder="1"/>
    <xf numFmtId="0" fontId="13" fillId="0" borderId="0" xfId="0" applyFont="1" applyAlignment="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4" xfId="0" applyBorder="1"/>
    <xf numFmtId="0" fontId="0" fillId="0" borderId="3" xfId="0" applyBorder="1" applyAlignment="1">
      <alignment vertical="center"/>
    </xf>
    <xf numFmtId="0" fontId="17" fillId="0" borderId="5" xfId="0" applyFont="1" applyBorder="1" applyAlignment="1">
      <alignment horizontal="left" vertical="center"/>
    </xf>
    <xf numFmtId="0" fontId="0" fillId="0" borderId="5" xfId="0"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0" fontId="0" fillId="3" borderId="0" xfId="0" applyFill="1" applyAlignment="1">
      <alignment vertical="center"/>
    </xf>
    <xf numFmtId="0" fontId="4" fillId="3" borderId="6" xfId="0" applyFont="1" applyFill="1" applyBorder="1" applyAlignment="1">
      <alignment horizontal="left" vertical="center"/>
    </xf>
    <xf numFmtId="0" fontId="0" fillId="3" borderId="7" xfId="0" applyFill="1" applyBorder="1" applyAlignment="1">
      <alignment vertical="center"/>
    </xf>
    <xf numFmtId="0" fontId="4" fillId="3" borderId="7" xfId="0" applyFont="1" applyFill="1" applyBorder="1" applyAlignment="1">
      <alignment horizontal="center" vertical="center"/>
    </xf>
    <xf numFmtId="0" fontId="19"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9" xfId="0" applyBorder="1" applyAlignment="1">
      <alignment vertical="center"/>
    </xf>
    <xf numFmtId="0" fontId="0" fillId="0" borderId="10" xfId="0" applyBorder="1" applyAlignment="1">
      <alignment vertical="center"/>
    </xf>
    <xf numFmtId="0" fontId="0" fillId="0" borderId="1" xfId="0" applyBorder="1" applyAlignment="1">
      <alignment vertical="center"/>
    </xf>
    <xf numFmtId="0" fontId="0" fillId="0" borderId="2" xfId="0"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17" fillId="0" borderId="0" xfId="0" applyFont="1" applyAlignment="1">
      <alignment vertical="center"/>
    </xf>
    <xf numFmtId="165" fontId="2" fillId="0" borderId="0" xfId="0" applyNumberFormat="1" applyFont="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1" fillId="0" borderId="0" xfId="0" applyFont="1" applyAlignment="1">
      <alignment horizontal="left" vertical="center"/>
    </xf>
    <xf numFmtId="0" fontId="0" fillId="0" borderId="15" xfId="0" applyBorder="1" applyAlignment="1">
      <alignment vertical="center"/>
    </xf>
    <xf numFmtId="0" fontId="0" fillId="4" borderId="7" xfId="0" applyFill="1" applyBorder="1" applyAlignment="1">
      <alignment vertical="center"/>
    </xf>
    <xf numFmtId="0" fontId="22" fillId="4" borderId="0" xfId="0" applyFont="1" applyFill="1" applyAlignment="1">
      <alignment horizontal="center" vertical="center"/>
    </xf>
    <xf numFmtId="0" fontId="23" fillId="0" borderId="16" xfId="0" applyFont="1" applyBorder="1" applyAlignment="1">
      <alignment horizontal="center" vertical="center" wrapText="1"/>
    </xf>
    <xf numFmtId="0" fontId="23" fillId="0" borderId="17" xfId="0" applyFont="1" applyBorder="1" applyAlignment="1">
      <alignment horizontal="center" vertical="center" wrapText="1"/>
    </xf>
    <xf numFmtId="0" fontId="23" fillId="0" borderId="18" xfId="0" applyFont="1" applyBorder="1" applyAlignment="1">
      <alignment horizontal="center" vertical="center" wrapText="1"/>
    </xf>
    <xf numFmtId="0" fontId="0" fillId="0" borderId="11" xfId="0" applyBorder="1" applyAlignment="1">
      <alignment vertical="center"/>
    </xf>
    <xf numFmtId="0" fontId="4" fillId="0" borderId="3" xfId="0" applyFont="1" applyBorder="1" applyAlignment="1">
      <alignment vertical="center"/>
    </xf>
    <xf numFmtId="0" fontId="24" fillId="0" borderId="0" xfId="0" applyFont="1" applyAlignment="1">
      <alignment horizontal="left" vertical="center"/>
    </xf>
    <xf numFmtId="0" fontId="24" fillId="0" borderId="0" xfId="0" applyFont="1" applyAlignment="1">
      <alignment vertical="center"/>
    </xf>
    <xf numFmtId="4" fontId="24" fillId="0" borderId="0" xfId="0" applyNumberFormat="1" applyFont="1" applyAlignment="1">
      <alignment vertical="center"/>
    </xf>
    <xf numFmtId="0" fontId="4" fillId="0" borderId="0" xfId="0" applyFont="1" applyAlignment="1">
      <alignment horizontal="center" vertical="center"/>
    </xf>
    <xf numFmtId="4" fontId="20" fillId="0" borderId="14" xfId="0" applyNumberFormat="1" applyFont="1" applyBorder="1" applyAlignment="1">
      <alignment vertical="center"/>
    </xf>
    <xf numFmtId="4" fontId="20" fillId="0" borderId="0" xfId="0" applyNumberFormat="1" applyFont="1" applyAlignment="1">
      <alignment vertical="center"/>
    </xf>
    <xf numFmtId="166" fontId="20" fillId="0" borderId="0" xfId="0" applyNumberFormat="1" applyFont="1" applyAlignment="1">
      <alignment vertical="center"/>
    </xf>
    <xf numFmtId="4" fontId="20" fillId="0" borderId="15" xfId="0" applyNumberFormat="1" applyFont="1" applyBorder="1" applyAlignment="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3" xfId="0" applyFont="1" applyBorder="1" applyAlignment="1">
      <alignment vertical="center"/>
    </xf>
    <xf numFmtId="0" fontId="27" fillId="0" borderId="0" xfId="0" applyFont="1" applyAlignment="1">
      <alignment vertical="center"/>
    </xf>
    <xf numFmtId="0" fontId="28" fillId="0" borderId="0" xfId="0" applyFont="1" applyAlignment="1">
      <alignment vertical="center"/>
    </xf>
    <xf numFmtId="0" fontId="3" fillId="0" borderId="0" xfId="0" applyFont="1" applyAlignment="1">
      <alignment horizontal="center" vertical="center"/>
    </xf>
    <xf numFmtId="4" fontId="29" fillId="0" borderId="14" xfId="0" applyNumberFormat="1" applyFont="1" applyBorder="1" applyAlignment="1">
      <alignment vertical="center"/>
    </xf>
    <xf numFmtId="4" fontId="29" fillId="0" borderId="0" xfId="0" applyNumberFormat="1" applyFont="1" applyAlignment="1">
      <alignment vertical="center"/>
    </xf>
    <xf numFmtId="166" fontId="29" fillId="0" borderId="0" xfId="0" applyNumberFormat="1" applyFont="1" applyAlignment="1">
      <alignment vertical="center"/>
    </xf>
    <xf numFmtId="4" fontId="29" fillId="0" borderId="15" xfId="0" applyNumberFormat="1" applyFont="1" applyBorder="1" applyAlignment="1">
      <alignment vertical="center"/>
    </xf>
    <xf numFmtId="0" fontId="5" fillId="0" borderId="0" xfId="0" applyFont="1" applyAlignment="1">
      <alignment horizontal="left" vertical="center"/>
    </xf>
    <xf numFmtId="0" fontId="2" fillId="0" borderId="0" xfId="0" applyFont="1" applyAlignment="1">
      <alignment horizontal="center" vertical="center"/>
    </xf>
    <xf numFmtId="4" fontId="1" fillId="0" borderId="14" xfId="0" applyNumberFormat="1" applyFont="1" applyBorder="1" applyAlignment="1">
      <alignment vertical="center"/>
    </xf>
    <xf numFmtId="4" fontId="1" fillId="0" borderId="0" xfId="0" applyNumberFormat="1" applyFont="1" applyAlignment="1">
      <alignment vertical="center"/>
    </xf>
    <xf numFmtId="166" fontId="1" fillId="0" borderId="0" xfId="0" applyNumberFormat="1" applyFont="1" applyAlignment="1">
      <alignment vertical="center"/>
    </xf>
    <xf numFmtId="4" fontId="1" fillId="0" borderId="15" xfId="0" applyNumberFormat="1" applyFont="1" applyBorder="1" applyAlignment="1">
      <alignment vertical="center"/>
    </xf>
    <xf numFmtId="4" fontId="29" fillId="0" borderId="19" xfId="0" applyNumberFormat="1" applyFont="1" applyBorder="1" applyAlignment="1">
      <alignment vertical="center"/>
    </xf>
    <xf numFmtId="4" fontId="29" fillId="0" borderId="20" xfId="0" applyNumberFormat="1" applyFont="1" applyBorder="1" applyAlignment="1">
      <alignment vertical="center"/>
    </xf>
    <xf numFmtId="166" fontId="29" fillId="0" borderId="20" xfId="0" applyNumberFormat="1" applyFont="1" applyBorder="1" applyAlignment="1">
      <alignment vertical="center"/>
    </xf>
    <xf numFmtId="4" fontId="29" fillId="0" borderId="21" xfId="0" applyNumberFormat="1" applyFont="1" applyBorder="1" applyAlignment="1">
      <alignment vertical="center"/>
    </xf>
    <xf numFmtId="0" fontId="31" fillId="0" borderId="0" xfId="0" applyFont="1" applyAlignment="1">
      <alignment horizontal="left" vertical="center"/>
    </xf>
    <xf numFmtId="0" fontId="0" fillId="0" borderId="3" xfId="0" applyBorder="1" applyAlignment="1">
      <alignment vertical="center" wrapText="1"/>
    </xf>
    <xf numFmtId="0" fontId="17" fillId="0" borderId="0" xfId="0" applyFont="1" applyAlignment="1">
      <alignment horizontal="left" vertical="center"/>
    </xf>
    <xf numFmtId="164" fontId="1" fillId="0" borderId="0" xfId="0" applyNumberFormat="1" applyFont="1" applyAlignment="1">
      <alignment horizontal="right" vertical="center"/>
    </xf>
    <xf numFmtId="0" fontId="0" fillId="4" borderId="0" xfId="0" applyFill="1" applyAlignment="1">
      <alignment vertical="center"/>
    </xf>
    <xf numFmtId="0" fontId="4" fillId="4" borderId="6" xfId="0" applyFont="1" applyFill="1" applyBorder="1" applyAlignment="1">
      <alignment horizontal="lef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ill="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22" fillId="4" borderId="0" xfId="0" applyFont="1" applyFill="1" applyAlignment="1">
      <alignment horizontal="left" vertical="center"/>
    </xf>
    <xf numFmtId="0" fontId="22" fillId="4" borderId="0" xfId="0" applyFont="1" applyFill="1" applyAlignment="1">
      <alignment horizontal="right" vertical="center"/>
    </xf>
    <xf numFmtId="0" fontId="32"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4" fontId="7" fillId="0" borderId="20" xfId="0" applyNumberFormat="1" applyFont="1" applyBorder="1" applyAlignment="1">
      <alignment vertical="center"/>
    </xf>
    <xf numFmtId="0" fontId="0" fillId="0" borderId="3" xfId="0" applyBorder="1" applyAlignment="1">
      <alignment horizontal="center" vertical="center" wrapText="1"/>
    </xf>
    <xf numFmtId="0" fontId="22" fillId="4" borderId="16" xfId="0" applyFont="1" applyFill="1" applyBorder="1" applyAlignment="1">
      <alignment horizontal="center" vertical="center" wrapText="1"/>
    </xf>
    <xf numFmtId="0" fontId="22" fillId="4" borderId="17" xfId="0" applyFont="1" applyFill="1" applyBorder="1" applyAlignment="1">
      <alignment horizontal="center" vertical="center" wrapText="1"/>
    </xf>
    <xf numFmtId="0" fontId="22" fillId="4" borderId="18" xfId="0" applyFont="1" applyFill="1" applyBorder="1" applyAlignment="1">
      <alignment horizontal="center" vertical="center" wrapText="1"/>
    </xf>
    <xf numFmtId="0" fontId="22" fillId="4" borderId="0" xfId="0" applyFont="1" applyFill="1" applyAlignment="1">
      <alignment horizontal="center" vertical="center" wrapText="1"/>
    </xf>
    <xf numFmtId="4" fontId="24" fillId="0" borderId="0" xfId="0" applyNumberFormat="1" applyFont="1"/>
    <xf numFmtId="166" fontId="33" fillId="0" borderId="12" xfId="0" applyNumberFormat="1" applyFont="1" applyBorder="1"/>
    <xf numFmtId="166" fontId="33" fillId="0" borderId="13" xfId="0" applyNumberFormat="1" applyFont="1" applyBorder="1"/>
    <xf numFmtId="4" fontId="34" fillId="0" borderId="0" xfId="0" applyNumberFormat="1" applyFont="1" applyAlignment="1">
      <alignment vertical="center"/>
    </xf>
    <xf numFmtId="0" fontId="8" fillId="0" borderId="3" xfId="0" applyFont="1" applyBorder="1"/>
    <xf numFmtId="0" fontId="8" fillId="0" borderId="0" xfId="0" applyFont="1" applyAlignment="1">
      <alignment horizontal="left"/>
    </xf>
    <xf numFmtId="0" fontId="6" fillId="0" borderId="0" xfId="0" applyFont="1" applyAlignment="1">
      <alignment horizontal="left"/>
    </xf>
    <xf numFmtId="0" fontId="8" fillId="0" borderId="0" xfId="0" applyFont="1" applyProtection="1">
      <protection locked="0"/>
    </xf>
    <xf numFmtId="4" fontId="6" fillId="0" borderId="0" xfId="0" applyNumberFormat="1" applyFont="1"/>
    <xf numFmtId="0" fontId="8" fillId="0" borderId="14" xfId="0" applyFont="1" applyBorder="1"/>
    <xf numFmtId="166" fontId="8" fillId="0" borderId="0" xfId="0" applyNumberFormat="1" applyFont="1"/>
    <xf numFmtId="166" fontId="8" fillId="0" borderId="15" xfId="0" applyNumberFormat="1" applyFont="1" applyBorder="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xf numFmtId="0" fontId="22" fillId="0" borderId="22" xfId="0" applyFont="1" applyBorder="1" applyAlignment="1">
      <alignment horizontal="center" vertical="center"/>
    </xf>
    <xf numFmtId="49" fontId="22" fillId="0" borderId="22" xfId="0" applyNumberFormat="1" applyFont="1" applyBorder="1" applyAlignment="1">
      <alignment horizontal="left" vertical="center" wrapText="1"/>
    </xf>
    <xf numFmtId="0" fontId="22" fillId="0" borderId="22" xfId="0" applyFont="1" applyBorder="1" applyAlignment="1">
      <alignment horizontal="left" vertical="center" wrapText="1"/>
    </xf>
    <xf numFmtId="0" fontId="22" fillId="0" borderId="22" xfId="0" applyFont="1" applyBorder="1" applyAlignment="1">
      <alignment horizontal="center" vertical="center" wrapText="1"/>
    </xf>
    <xf numFmtId="167" fontId="22" fillId="0" borderId="22" xfId="0" applyNumberFormat="1" applyFont="1" applyBorder="1" applyAlignment="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lignment vertical="center"/>
    </xf>
    <xf numFmtId="0" fontId="0" fillId="0" borderId="22" xfId="0" applyBorder="1" applyAlignment="1">
      <alignment vertical="center"/>
    </xf>
    <xf numFmtId="0" fontId="23" fillId="2" borderId="14" xfId="0" applyFont="1" applyFill="1" applyBorder="1" applyAlignment="1" applyProtection="1">
      <alignment horizontal="left" vertical="center"/>
      <protection locked="0"/>
    </xf>
    <xf numFmtId="0" fontId="23" fillId="0" borderId="0" xfId="0" applyFont="1" applyAlignment="1">
      <alignment horizontal="center" vertical="center"/>
    </xf>
    <xf numFmtId="166" fontId="23" fillId="0" borderId="0" xfId="0" applyNumberFormat="1" applyFont="1" applyAlignment="1">
      <alignment vertical="center"/>
    </xf>
    <xf numFmtId="166" fontId="23" fillId="0" borderId="15" xfId="0" applyNumberFormat="1" applyFont="1" applyBorder="1" applyAlignment="1">
      <alignment vertical="center"/>
    </xf>
    <xf numFmtId="0" fontId="22" fillId="0" borderId="0" xfId="0" applyFont="1" applyAlignment="1">
      <alignment horizontal="left" vertical="center"/>
    </xf>
    <xf numFmtId="4" fontId="0" fillId="0" borderId="0" xfId="0" applyNumberFormat="1" applyAlignment="1">
      <alignment vertical="center"/>
    </xf>
    <xf numFmtId="0" fontId="9" fillId="0" borderId="3" xfId="0" applyFont="1" applyBorder="1" applyAlignment="1">
      <alignment vertical="center"/>
    </xf>
    <xf numFmtId="0" fontId="35" fillId="0" borderId="0" xfId="0" applyFont="1" applyAlignment="1">
      <alignment horizontal="lef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0" xfId="0" applyFont="1" applyAlignment="1" applyProtection="1">
      <alignment vertical="center"/>
      <protection locked="0"/>
    </xf>
    <xf numFmtId="0" fontId="9" fillId="0" borderId="14" xfId="0" applyFont="1" applyBorder="1" applyAlignment="1">
      <alignment vertical="center"/>
    </xf>
    <xf numFmtId="0" fontId="9" fillId="0" borderId="15" xfId="0" applyFont="1" applyBorder="1" applyAlignment="1">
      <alignment vertical="center"/>
    </xf>
    <xf numFmtId="0" fontId="10" fillId="0" borderId="3"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4" xfId="0" applyFont="1" applyBorder="1" applyAlignment="1">
      <alignment vertical="center"/>
    </xf>
    <xf numFmtId="0" fontId="10" fillId="0" borderId="15" xfId="0" applyFont="1" applyBorder="1" applyAlignment="1">
      <alignment vertical="center"/>
    </xf>
    <xf numFmtId="0" fontId="36" fillId="0" borderId="0" xfId="0" applyFont="1" applyAlignment="1">
      <alignment vertical="center" wrapText="1"/>
    </xf>
    <xf numFmtId="0" fontId="0" fillId="0" borderId="0" xfId="0" applyAlignment="1" applyProtection="1">
      <alignment vertical="center"/>
      <protection locked="0"/>
    </xf>
    <xf numFmtId="0" fontId="0" fillId="0" borderId="14" xfId="0" applyBorder="1" applyAlignment="1">
      <alignment vertical="center"/>
    </xf>
    <xf numFmtId="0" fontId="11" fillId="0" borderId="3"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0" fontId="11" fillId="0" borderId="0" xfId="0" applyFont="1" applyAlignment="1" applyProtection="1">
      <alignment vertical="center"/>
      <protection locked="0"/>
    </xf>
    <xf numFmtId="0" fontId="11" fillId="0" borderId="14" xfId="0" applyFont="1" applyBorder="1" applyAlignment="1">
      <alignment vertical="center"/>
    </xf>
    <xf numFmtId="0" fontId="11" fillId="0" borderId="15" xfId="0" applyFont="1" applyBorder="1" applyAlignment="1">
      <alignment vertical="center"/>
    </xf>
    <xf numFmtId="0" fontId="23" fillId="2" borderId="19" xfId="0" applyFont="1" applyFill="1" applyBorder="1" applyAlignment="1" applyProtection="1">
      <alignment horizontal="left" vertical="center"/>
      <protection locked="0"/>
    </xf>
    <xf numFmtId="0" fontId="23" fillId="0" borderId="20" xfId="0" applyFont="1" applyBorder="1" applyAlignment="1">
      <alignment horizontal="center" vertical="center"/>
    </xf>
    <xf numFmtId="0" fontId="0" fillId="0" borderId="20" xfId="0" applyBorder="1" applyAlignment="1">
      <alignment vertical="center"/>
    </xf>
    <xf numFmtId="166" fontId="23" fillId="0" borderId="20" xfId="0" applyNumberFormat="1" applyFont="1" applyBorder="1" applyAlignment="1">
      <alignment vertical="center"/>
    </xf>
    <xf numFmtId="166" fontId="23" fillId="0" borderId="21" xfId="0" applyNumberFormat="1" applyFont="1" applyBorder="1" applyAlignment="1">
      <alignment vertical="center"/>
    </xf>
    <xf numFmtId="0" fontId="37" fillId="0" borderId="22" xfId="0" applyFont="1" applyBorder="1" applyAlignment="1">
      <alignment horizontal="center" vertical="center"/>
    </xf>
    <xf numFmtId="49" fontId="37" fillId="0" borderId="22" xfId="0" applyNumberFormat="1" applyFont="1" applyBorder="1" applyAlignment="1">
      <alignment horizontal="left" vertical="center" wrapText="1"/>
    </xf>
    <xf numFmtId="0" fontId="37" fillId="0" borderId="22" xfId="0" applyFont="1" applyBorder="1" applyAlignment="1">
      <alignment horizontal="left" vertical="center" wrapText="1"/>
    </xf>
    <xf numFmtId="0" fontId="37" fillId="0" borderId="22" xfId="0" applyFont="1" applyBorder="1" applyAlignment="1">
      <alignment horizontal="center" vertical="center" wrapText="1"/>
    </xf>
    <xf numFmtId="167" fontId="37" fillId="0" borderId="22" xfId="0" applyNumberFormat="1" applyFont="1" applyBorder="1" applyAlignment="1">
      <alignment vertical="center"/>
    </xf>
    <xf numFmtId="4" fontId="37" fillId="2" borderId="22" xfId="0" applyNumberFormat="1" applyFont="1" applyFill="1" applyBorder="1" applyAlignment="1" applyProtection="1">
      <alignment vertical="center"/>
      <protection locked="0"/>
    </xf>
    <xf numFmtId="4" fontId="37" fillId="0" borderId="22" xfId="0" applyNumberFormat="1" applyFont="1" applyBorder="1" applyAlignment="1">
      <alignment vertical="center"/>
    </xf>
    <xf numFmtId="0" fontId="38" fillId="0" borderId="22" xfId="0" applyFont="1" applyBorder="1" applyAlignment="1">
      <alignment vertical="center"/>
    </xf>
    <xf numFmtId="0" fontId="38" fillId="0" borderId="3" xfId="0" applyFont="1" applyBorder="1" applyAlignment="1">
      <alignment vertical="center"/>
    </xf>
    <xf numFmtId="0" fontId="37" fillId="2" borderId="14" xfId="0" applyFont="1" applyFill="1" applyBorder="1" applyAlignment="1" applyProtection="1">
      <alignment horizontal="left" vertical="center"/>
      <protection locked="0"/>
    </xf>
    <xf numFmtId="0" fontId="37" fillId="0" borderId="0" xfId="0" applyFont="1" applyAlignment="1">
      <alignment horizontal="center" vertical="center"/>
    </xf>
    <xf numFmtId="0" fontId="9" fillId="0" borderId="19" xfId="0" applyFont="1" applyBorder="1" applyAlignment="1">
      <alignment vertical="center"/>
    </xf>
    <xf numFmtId="0" fontId="9" fillId="0" borderId="20" xfId="0" applyFont="1" applyBorder="1" applyAlignment="1">
      <alignment vertical="center"/>
    </xf>
    <xf numFmtId="0" fontId="9" fillId="0" borderId="21" xfId="0" applyFont="1" applyBorder="1" applyAlignment="1">
      <alignment vertical="center"/>
    </xf>
    <xf numFmtId="0" fontId="0" fillId="0" borderId="19" xfId="0" applyBorder="1" applyAlignment="1">
      <alignment vertical="center"/>
    </xf>
    <xf numFmtId="0" fontId="0" fillId="0" borderId="21" xfId="0" applyBorder="1" applyAlignment="1">
      <alignment vertical="center"/>
    </xf>
    <xf numFmtId="0" fontId="22" fillId="4" borderId="6" xfId="0" applyFont="1" applyFill="1" applyBorder="1" applyAlignment="1">
      <alignment horizontal="center" vertical="center"/>
    </xf>
    <xf numFmtId="0" fontId="22" fillId="4" borderId="7" xfId="0" applyFont="1" applyFill="1" applyBorder="1" applyAlignment="1">
      <alignment horizontal="left" vertical="center"/>
    </xf>
    <xf numFmtId="0" fontId="27" fillId="0" borderId="0" xfId="0" applyFont="1" applyAlignment="1">
      <alignment horizontal="left" vertical="center" wrapText="1"/>
    </xf>
    <xf numFmtId="0" fontId="30" fillId="0" borderId="0" xfId="0" applyFont="1" applyAlignment="1">
      <alignment horizontal="left" vertical="center" wrapText="1"/>
    </xf>
    <xf numFmtId="0" fontId="22" fillId="4" borderId="7" xfId="0" applyFont="1" applyFill="1" applyBorder="1" applyAlignment="1">
      <alignment horizontal="center" vertical="center"/>
    </xf>
    <xf numFmtId="0" fontId="3" fillId="0" borderId="0" xfId="0" applyFont="1" applyAlignment="1">
      <alignment horizontal="left" vertical="center" wrapText="1"/>
    </xf>
    <xf numFmtId="0" fontId="3" fillId="0" borderId="0" xfId="0" applyFont="1" applyAlignment="1">
      <alignmen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0" fontId="2" fillId="0" borderId="0" xfId="0" applyFont="1" applyAlignment="1">
      <alignment horizontal="left" vertical="center"/>
    </xf>
    <xf numFmtId="0" fontId="0" fillId="0" borderId="0" xfId="0"/>
    <xf numFmtId="0" fontId="3" fillId="0" borderId="0" xfId="0" applyFont="1" applyAlignment="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4" fontId="17" fillId="0" borderId="5" xfId="0" applyNumberFormat="1" applyFont="1" applyBorder="1" applyAlignment="1">
      <alignment vertical="center"/>
    </xf>
    <xf numFmtId="0" fontId="0" fillId="0" borderId="5" xfId="0" applyBorder="1" applyAlignment="1">
      <alignment vertical="center"/>
    </xf>
    <xf numFmtId="0" fontId="1" fillId="0" borderId="0" xfId="0" applyFont="1" applyAlignment="1">
      <alignment horizontal="right" vertical="center"/>
    </xf>
    <xf numFmtId="4" fontId="18"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4" fontId="4" fillId="3" borderId="7" xfId="0" applyNumberFormat="1" applyFont="1" applyFill="1" applyBorder="1" applyAlignment="1">
      <alignment vertical="center"/>
    </xf>
    <xf numFmtId="0" fontId="0" fillId="3" borderId="7" xfId="0" applyFill="1" applyBorder="1" applyAlignment="1">
      <alignment vertical="center"/>
    </xf>
    <xf numFmtId="0" fontId="0" fillId="3" borderId="8" xfId="0" applyFill="1" applyBorder="1" applyAlignment="1">
      <alignment vertical="center"/>
    </xf>
    <xf numFmtId="0" fontId="4" fillId="3" borderId="7" xfId="0" applyFont="1" applyFill="1" applyBorder="1" applyAlignment="1">
      <alignment horizontal="left" vertical="center"/>
    </xf>
    <xf numFmtId="4" fontId="28" fillId="0" borderId="0" xfId="0" applyNumberFormat="1" applyFont="1" applyAlignment="1">
      <alignment vertical="center"/>
    </xf>
    <xf numFmtId="0" fontId="28" fillId="0" borderId="0" xfId="0" applyFont="1" applyAlignment="1">
      <alignment vertical="center"/>
    </xf>
    <xf numFmtId="4" fontId="7" fillId="0" borderId="0" xfId="0" applyNumberFormat="1" applyFont="1" applyAlignment="1">
      <alignment vertical="center"/>
    </xf>
    <xf numFmtId="0" fontId="7" fillId="0" borderId="0" xfId="0" applyFont="1" applyAlignment="1">
      <alignment vertical="center"/>
    </xf>
    <xf numFmtId="4" fontId="28" fillId="0" borderId="0" xfId="0" applyNumberFormat="1" applyFont="1" applyAlignment="1">
      <alignment horizontal="right" vertical="center"/>
    </xf>
    <xf numFmtId="0" fontId="22" fillId="4" borderId="7" xfId="0" applyFont="1" applyFill="1" applyBorder="1" applyAlignment="1">
      <alignment horizontal="right" vertical="center"/>
    </xf>
    <xf numFmtId="4" fontId="7" fillId="0" borderId="0" xfId="0" applyNumberFormat="1" applyFont="1" applyAlignment="1">
      <alignment horizontal="right" vertical="center"/>
    </xf>
    <xf numFmtId="0" fontId="2" fillId="0" borderId="0" xfId="0" applyFont="1" applyAlignment="1">
      <alignment vertical="center" wrapText="1"/>
    </xf>
    <xf numFmtId="0" fontId="2" fillId="0" borderId="0" xfId="0" applyFont="1" applyAlignment="1">
      <alignment vertical="center"/>
    </xf>
    <xf numFmtId="165" fontId="2" fillId="0" borderId="0" xfId="0" applyNumberFormat="1" applyFont="1" applyAlignment="1">
      <alignment horizontal="left" vertical="center"/>
    </xf>
    <xf numFmtId="0" fontId="22" fillId="4" borderId="8" xfId="0" applyFont="1" applyFill="1" applyBorder="1" applyAlignment="1">
      <alignment horizontal="left" vertical="center"/>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21" fillId="0" borderId="14" xfId="0" applyFont="1" applyBorder="1" applyAlignment="1">
      <alignment horizontal="left" vertical="center"/>
    </xf>
    <xf numFmtId="0" fontId="21" fillId="0" borderId="0" xfId="0" applyFont="1" applyAlignment="1">
      <alignment horizontal="left" vertical="center"/>
    </xf>
    <xf numFmtId="4" fontId="24" fillId="0" borderId="0" xfId="0" applyNumberFormat="1" applyFont="1" applyAlignment="1">
      <alignment horizontal="right" vertical="center"/>
    </xf>
    <xf numFmtId="4" fontId="24" fillId="0" borderId="0" xfId="0" applyNumberFormat="1" applyFont="1" applyAlignment="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Alignment="1">
      <alignment vertical="center"/>
    </xf>
    <xf numFmtId="0" fontId="2" fillId="2" borderId="0" xfId="0" applyFont="1" applyFill="1" applyAlignment="1" applyProtection="1">
      <alignment horizontal="left" vertical="center"/>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1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9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A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7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8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108"/>
  <sheetViews>
    <sheetView showGridLines="0" tabSelected="1" workbookViewId="0"/>
  </sheetViews>
  <sheetFormatPr defaultRowHeight="1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hidden="1" customWidth="1"/>
    <col min="44" max="44" width="13.6640625" customWidth="1"/>
    <col min="45" max="47" width="25.83203125" hidden="1" customWidth="1"/>
    <col min="48" max="49" width="21.6640625" hidden="1" customWidth="1"/>
    <col min="50" max="51" width="25" hidden="1" customWidth="1"/>
    <col min="52" max="52" width="21.6640625" hidden="1" customWidth="1"/>
    <col min="53" max="53" width="19.1640625" hidden="1" customWidth="1"/>
    <col min="54" max="54" width="25" hidden="1" customWidth="1"/>
    <col min="55" max="55" width="21.6640625" hidden="1" customWidth="1"/>
    <col min="56" max="56" width="19.1640625" hidden="1" customWidth="1"/>
    <col min="57" max="57" width="66.5" customWidth="1"/>
    <col min="71" max="91" width="9.33203125" hidden="1"/>
  </cols>
  <sheetData>
    <row r="1" spans="1:74" ht="11.25">
      <c r="A1" s="15" t="s">
        <v>0</v>
      </c>
      <c r="AZ1" s="15" t="s">
        <v>1</v>
      </c>
      <c r="BA1" s="15" t="s">
        <v>2</v>
      </c>
      <c r="BB1" s="15" t="s">
        <v>3</v>
      </c>
      <c r="BT1" s="15" t="s">
        <v>4</v>
      </c>
      <c r="BU1" s="15" t="s">
        <v>4</v>
      </c>
      <c r="BV1" s="15" t="s">
        <v>5</v>
      </c>
    </row>
    <row r="2" spans="1:74" ht="36.950000000000003" customHeight="1">
      <c r="AR2" s="206"/>
      <c r="AS2" s="206"/>
      <c r="AT2" s="206"/>
      <c r="AU2" s="206"/>
      <c r="AV2" s="206"/>
      <c r="AW2" s="206"/>
      <c r="AX2" s="206"/>
      <c r="AY2" s="206"/>
      <c r="AZ2" s="206"/>
      <c r="BA2" s="206"/>
      <c r="BB2" s="206"/>
      <c r="BC2" s="206"/>
      <c r="BD2" s="206"/>
      <c r="BE2" s="206"/>
      <c r="BS2" s="16" t="s">
        <v>6</v>
      </c>
      <c r="BT2" s="16" t="s">
        <v>7</v>
      </c>
    </row>
    <row r="3" spans="1:74" ht="6.95"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pans="1:74" ht="24.95" customHeight="1">
      <c r="B4" s="19"/>
      <c r="D4" s="20" t="s">
        <v>9</v>
      </c>
      <c r="AR4" s="19"/>
      <c r="AS4" s="21" t="s">
        <v>10</v>
      </c>
      <c r="BE4" s="22" t="s">
        <v>11</v>
      </c>
      <c r="BS4" s="16" t="s">
        <v>12</v>
      </c>
    </row>
    <row r="5" spans="1:74" ht="12" customHeight="1">
      <c r="B5" s="19"/>
      <c r="D5" s="23" t="s">
        <v>13</v>
      </c>
      <c r="K5" s="205" t="s">
        <v>14</v>
      </c>
      <c r="L5" s="206"/>
      <c r="M5" s="206"/>
      <c r="N5" s="206"/>
      <c r="O5" s="206"/>
      <c r="P5" s="206"/>
      <c r="Q5" s="206"/>
      <c r="R5" s="206"/>
      <c r="S5" s="206"/>
      <c r="T5" s="206"/>
      <c r="U5" s="206"/>
      <c r="V5" s="206"/>
      <c r="W5" s="206"/>
      <c r="X5" s="206"/>
      <c r="Y5" s="206"/>
      <c r="Z5" s="206"/>
      <c r="AA5" s="206"/>
      <c r="AB5" s="206"/>
      <c r="AC5" s="206"/>
      <c r="AD5" s="206"/>
      <c r="AE5" s="206"/>
      <c r="AF5" s="206"/>
      <c r="AG5" s="206"/>
      <c r="AH5" s="206"/>
      <c r="AI5" s="206"/>
      <c r="AJ5" s="206"/>
      <c r="AR5" s="19"/>
      <c r="BE5" s="202" t="s">
        <v>15</v>
      </c>
      <c r="BS5" s="16" t="s">
        <v>6</v>
      </c>
    </row>
    <row r="6" spans="1:74" ht="36.950000000000003" customHeight="1">
      <c r="B6" s="19"/>
      <c r="D6" s="25" t="s">
        <v>16</v>
      </c>
      <c r="K6" s="207" t="s">
        <v>17</v>
      </c>
      <c r="L6" s="206"/>
      <c r="M6" s="206"/>
      <c r="N6" s="206"/>
      <c r="O6" s="206"/>
      <c r="P6" s="206"/>
      <c r="Q6" s="206"/>
      <c r="R6" s="206"/>
      <c r="S6" s="206"/>
      <c r="T6" s="206"/>
      <c r="U6" s="206"/>
      <c r="V6" s="206"/>
      <c r="W6" s="206"/>
      <c r="X6" s="206"/>
      <c r="Y6" s="206"/>
      <c r="Z6" s="206"/>
      <c r="AA6" s="206"/>
      <c r="AB6" s="206"/>
      <c r="AC6" s="206"/>
      <c r="AD6" s="206"/>
      <c r="AE6" s="206"/>
      <c r="AF6" s="206"/>
      <c r="AG6" s="206"/>
      <c r="AH6" s="206"/>
      <c r="AI6" s="206"/>
      <c r="AJ6" s="206"/>
      <c r="AR6" s="19"/>
      <c r="BE6" s="203"/>
      <c r="BS6" s="16" t="s">
        <v>6</v>
      </c>
    </row>
    <row r="7" spans="1:74" ht="12" customHeight="1">
      <c r="B7" s="19"/>
      <c r="D7" s="26" t="s">
        <v>18</v>
      </c>
      <c r="K7" s="24" t="s">
        <v>1</v>
      </c>
      <c r="AK7" s="26" t="s">
        <v>19</v>
      </c>
      <c r="AN7" s="24" t="s">
        <v>1</v>
      </c>
      <c r="AR7" s="19"/>
      <c r="BE7" s="203"/>
      <c r="BS7" s="16" t="s">
        <v>6</v>
      </c>
    </row>
    <row r="8" spans="1:74" ht="12" customHeight="1">
      <c r="B8" s="19"/>
      <c r="D8" s="26" t="s">
        <v>20</v>
      </c>
      <c r="K8" s="24" t="s">
        <v>21</v>
      </c>
      <c r="AK8" s="26" t="s">
        <v>22</v>
      </c>
      <c r="AN8" s="27" t="s">
        <v>23</v>
      </c>
      <c r="AR8" s="19"/>
      <c r="BE8" s="203"/>
      <c r="BS8" s="16" t="s">
        <v>6</v>
      </c>
    </row>
    <row r="9" spans="1:74" ht="14.45" customHeight="1">
      <c r="B9" s="19"/>
      <c r="AR9" s="19"/>
      <c r="BE9" s="203"/>
      <c r="BS9" s="16" t="s">
        <v>6</v>
      </c>
    </row>
    <row r="10" spans="1:74" ht="12" customHeight="1">
      <c r="B10" s="19"/>
      <c r="D10" s="26" t="s">
        <v>24</v>
      </c>
      <c r="AK10" s="26" t="s">
        <v>25</v>
      </c>
      <c r="AN10" s="24" t="s">
        <v>1</v>
      </c>
      <c r="AR10" s="19"/>
      <c r="BE10" s="203"/>
      <c r="BS10" s="16" t="s">
        <v>6</v>
      </c>
    </row>
    <row r="11" spans="1:74" ht="18.399999999999999" customHeight="1">
      <c r="B11" s="19"/>
      <c r="E11" s="24" t="s">
        <v>26</v>
      </c>
      <c r="AK11" s="26" t="s">
        <v>27</v>
      </c>
      <c r="AN11" s="24" t="s">
        <v>1</v>
      </c>
      <c r="AR11" s="19"/>
      <c r="BE11" s="203"/>
      <c r="BS11" s="16" t="s">
        <v>6</v>
      </c>
    </row>
    <row r="12" spans="1:74" ht="6.95" customHeight="1">
      <c r="B12" s="19"/>
      <c r="AR12" s="19"/>
      <c r="BE12" s="203"/>
      <c r="BS12" s="16" t="s">
        <v>6</v>
      </c>
    </row>
    <row r="13" spans="1:74" ht="12" customHeight="1">
      <c r="B13" s="19"/>
      <c r="D13" s="26" t="s">
        <v>28</v>
      </c>
      <c r="AK13" s="26" t="s">
        <v>25</v>
      </c>
      <c r="AN13" s="28" t="s">
        <v>29</v>
      </c>
      <c r="AR13" s="19"/>
      <c r="BE13" s="203"/>
      <c r="BS13" s="16" t="s">
        <v>6</v>
      </c>
    </row>
    <row r="14" spans="1:74" ht="12.75">
      <c r="B14" s="19"/>
      <c r="E14" s="208" t="s">
        <v>29</v>
      </c>
      <c r="F14" s="209"/>
      <c r="G14" s="209"/>
      <c r="H14" s="209"/>
      <c r="I14" s="209"/>
      <c r="J14" s="209"/>
      <c r="K14" s="209"/>
      <c r="L14" s="209"/>
      <c r="M14" s="209"/>
      <c r="N14" s="209"/>
      <c r="O14" s="209"/>
      <c r="P14" s="209"/>
      <c r="Q14" s="209"/>
      <c r="R14" s="209"/>
      <c r="S14" s="209"/>
      <c r="T14" s="209"/>
      <c r="U14" s="209"/>
      <c r="V14" s="209"/>
      <c r="W14" s="209"/>
      <c r="X14" s="209"/>
      <c r="Y14" s="209"/>
      <c r="Z14" s="209"/>
      <c r="AA14" s="209"/>
      <c r="AB14" s="209"/>
      <c r="AC14" s="209"/>
      <c r="AD14" s="209"/>
      <c r="AE14" s="209"/>
      <c r="AF14" s="209"/>
      <c r="AG14" s="209"/>
      <c r="AH14" s="209"/>
      <c r="AI14" s="209"/>
      <c r="AJ14" s="209"/>
      <c r="AK14" s="26" t="s">
        <v>27</v>
      </c>
      <c r="AN14" s="28" t="s">
        <v>29</v>
      </c>
      <c r="AR14" s="19"/>
      <c r="BE14" s="203"/>
      <c r="BS14" s="16" t="s">
        <v>6</v>
      </c>
    </row>
    <row r="15" spans="1:74" ht="6.95" customHeight="1">
      <c r="B15" s="19"/>
      <c r="AR15" s="19"/>
      <c r="BE15" s="203"/>
      <c r="BS15" s="16" t="s">
        <v>4</v>
      </c>
    </row>
    <row r="16" spans="1:74" ht="12" customHeight="1">
      <c r="B16" s="19"/>
      <c r="D16" s="26" t="s">
        <v>30</v>
      </c>
      <c r="AK16" s="26" t="s">
        <v>25</v>
      </c>
      <c r="AN16" s="24" t="s">
        <v>1</v>
      </c>
      <c r="AR16" s="19"/>
      <c r="BE16" s="203"/>
      <c r="BS16" s="16" t="s">
        <v>4</v>
      </c>
    </row>
    <row r="17" spans="2:71" ht="18.399999999999999" customHeight="1">
      <c r="B17" s="19"/>
      <c r="E17" s="24" t="s">
        <v>26</v>
      </c>
      <c r="AK17" s="26" t="s">
        <v>27</v>
      </c>
      <c r="AN17" s="24" t="s">
        <v>1</v>
      </c>
      <c r="AR17" s="19"/>
      <c r="BE17" s="203"/>
      <c r="BS17" s="16" t="s">
        <v>31</v>
      </c>
    </row>
    <row r="18" spans="2:71" ht="6.95" customHeight="1">
      <c r="B18" s="19"/>
      <c r="AR18" s="19"/>
      <c r="BE18" s="203"/>
      <c r="BS18" s="16" t="s">
        <v>6</v>
      </c>
    </row>
    <row r="19" spans="2:71" ht="12" customHeight="1">
      <c r="B19" s="19"/>
      <c r="D19" s="26" t="s">
        <v>32</v>
      </c>
      <c r="AK19" s="26" t="s">
        <v>25</v>
      </c>
      <c r="AN19" s="24" t="s">
        <v>1</v>
      </c>
      <c r="AR19" s="19"/>
      <c r="BE19" s="203"/>
      <c r="BS19" s="16" t="s">
        <v>6</v>
      </c>
    </row>
    <row r="20" spans="2:71" ht="18.399999999999999" customHeight="1">
      <c r="B20" s="19"/>
      <c r="E20" s="24" t="s">
        <v>26</v>
      </c>
      <c r="AK20" s="26" t="s">
        <v>27</v>
      </c>
      <c r="AN20" s="24" t="s">
        <v>1</v>
      </c>
      <c r="AR20" s="19"/>
      <c r="BE20" s="203"/>
      <c r="BS20" s="16" t="s">
        <v>31</v>
      </c>
    </row>
    <row r="21" spans="2:71" ht="6.95" customHeight="1">
      <c r="B21" s="19"/>
      <c r="AR21" s="19"/>
      <c r="BE21" s="203"/>
    </row>
    <row r="22" spans="2:71" ht="12" customHeight="1">
      <c r="B22" s="19"/>
      <c r="D22" s="26" t="s">
        <v>33</v>
      </c>
      <c r="AR22" s="19"/>
      <c r="BE22" s="203"/>
    </row>
    <row r="23" spans="2:71" ht="16.5" customHeight="1">
      <c r="B23" s="19"/>
      <c r="E23" s="210" t="s">
        <v>1</v>
      </c>
      <c r="F23" s="210"/>
      <c r="G23" s="210"/>
      <c r="H23" s="210"/>
      <c r="I23" s="210"/>
      <c r="J23" s="210"/>
      <c r="K23" s="210"/>
      <c r="L23" s="210"/>
      <c r="M23" s="210"/>
      <c r="N23" s="210"/>
      <c r="O23" s="210"/>
      <c r="P23" s="210"/>
      <c r="Q23" s="210"/>
      <c r="R23" s="210"/>
      <c r="S23" s="210"/>
      <c r="T23" s="210"/>
      <c r="U23" s="210"/>
      <c r="V23" s="210"/>
      <c r="W23" s="210"/>
      <c r="X23" s="210"/>
      <c r="Y23" s="210"/>
      <c r="Z23" s="210"/>
      <c r="AA23" s="210"/>
      <c r="AB23" s="210"/>
      <c r="AC23" s="210"/>
      <c r="AD23" s="210"/>
      <c r="AE23" s="210"/>
      <c r="AF23" s="210"/>
      <c r="AG23" s="210"/>
      <c r="AH23" s="210"/>
      <c r="AI23" s="210"/>
      <c r="AJ23" s="210"/>
      <c r="AK23" s="210"/>
      <c r="AL23" s="210"/>
      <c r="AM23" s="210"/>
      <c r="AN23" s="210"/>
      <c r="AR23" s="19"/>
      <c r="BE23" s="203"/>
    </row>
    <row r="24" spans="2:71" ht="6.95" customHeight="1">
      <c r="B24" s="19"/>
      <c r="AR24" s="19"/>
      <c r="BE24" s="203"/>
    </row>
    <row r="25" spans="2:71" ht="6.95" customHeight="1">
      <c r="B25" s="19"/>
      <c r="D25" s="30"/>
      <c r="E25" s="30"/>
      <c r="F25" s="30"/>
      <c r="G25" s="30"/>
      <c r="H25" s="30"/>
      <c r="I25" s="30"/>
      <c r="J25" s="30"/>
      <c r="K25" s="30"/>
      <c r="L25" s="30"/>
      <c r="M25" s="30"/>
      <c r="N25" s="30"/>
      <c r="O25" s="30"/>
      <c r="P25" s="30"/>
      <c r="Q25" s="30"/>
      <c r="R25" s="30"/>
      <c r="S25" s="30"/>
      <c r="T25" s="30"/>
      <c r="U25" s="30"/>
      <c r="V25" s="30"/>
      <c r="W25" s="30"/>
      <c r="X25" s="30"/>
      <c r="Y25" s="30"/>
      <c r="Z25" s="30"/>
      <c r="AA25" s="30"/>
      <c r="AB25" s="30"/>
      <c r="AC25" s="30"/>
      <c r="AD25" s="30"/>
      <c r="AE25" s="30"/>
      <c r="AF25" s="30"/>
      <c r="AG25" s="30"/>
      <c r="AH25" s="30"/>
      <c r="AI25" s="30"/>
      <c r="AJ25" s="30"/>
      <c r="AK25" s="30"/>
      <c r="AL25" s="30"/>
      <c r="AM25" s="30"/>
      <c r="AN25" s="30"/>
      <c r="AO25" s="30"/>
      <c r="AR25" s="19"/>
      <c r="BE25" s="203"/>
    </row>
    <row r="26" spans="2:71" s="1" customFormat="1" ht="25.9" customHeight="1">
      <c r="B26" s="31"/>
      <c r="D26" s="32" t="s">
        <v>34</v>
      </c>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211">
        <f>ROUND(AG94,2)</f>
        <v>0</v>
      </c>
      <c r="AL26" s="212"/>
      <c r="AM26" s="212"/>
      <c r="AN26" s="212"/>
      <c r="AO26" s="212"/>
      <c r="AR26" s="31"/>
      <c r="BE26" s="203"/>
    </row>
    <row r="27" spans="2:71" s="1" customFormat="1" ht="6.95" customHeight="1">
      <c r="B27" s="31"/>
      <c r="AR27" s="31"/>
      <c r="BE27" s="203"/>
    </row>
    <row r="28" spans="2:71" s="1" customFormat="1" ht="12.75">
      <c r="B28" s="31"/>
      <c r="L28" s="213" t="s">
        <v>35</v>
      </c>
      <c r="M28" s="213"/>
      <c r="N28" s="213"/>
      <c r="O28" s="213"/>
      <c r="P28" s="213"/>
      <c r="W28" s="213" t="s">
        <v>36</v>
      </c>
      <c r="X28" s="213"/>
      <c r="Y28" s="213"/>
      <c r="Z28" s="213"/>
      <c r="AA28" s="213"/>
      <c r="AB28" s="213"/>
      <c r="AC28" s="213"/>
      <c r="AD28" s="213"/>
      <c r="AE28" s="213"/>
      <c r="AK28" s="213" t="s">
        <v>37</v>
      </c>
      <c r="AL28" s="213"/>
      <c r="AM28" s="213"/>
      <c r="AN28" s="213"/>
      <c r="AO28" s="213"/>
      <c r="AR28" s="31"/>
      <c r="BE28" s="203"/>
    </row>
    <row r="29" spans="2:71" s="2" customFormat="1" ht="14.45" customHeight="1">
      <c r="B29" s="35"/>
      <c r="D29" s="26" t="s">
        <v>38</v>
      </c>
      <c r="F29" s="26" t="s">
        <v>39</v>
      </c>
      <c r="L29" s="216">
        <v>0.21</v>
      </c>
      <c r="M29" s="215"/>
      <c r="N29" s="215"/>
      <c r="O29" s="215"/>
      <c r="P29" s="215"/>
      <c r="W29" s="214">
        <f>ROUND(AZ94, 2)</f>
        <v>0</v>
      </c>
      <c r="X29" s="215"/>
      <c r="Y29" s="215"/>
      <c r="Z29" s="215"/>
      <c r="AA29" s="215"/>
      <c r="AB29" s="215"/>
      <c r="AC29" s="215"/>
      <c r="AD29" s="215"/>
      <c r="AE29" s="215"/>
      <c r="AK29" s="214">
        <f>ROUND(AV94, 2)</f>
        <v>0</v>
      </c>
      <c r="AL29" s="215"/>
      <c r="AM29" s="215"/>
      <c r="AN29" s="215"/>
      <c r="AO29" s="215"/>
      <c r="AR29" s="35"/>
      <c r="BE29" s="204"/>
    </row>
    <row r="30" spans="2:71" s="2" customFormat="1" ht="14.45" customHeight="1">
      <c r="B30" s="35"/>
      <c r="F30" s="26" t="s">
        <v>40</v>
      </c>
      <c r="L30" s="216">
        <v>0.12</v>
      </c>
      <c r="M30" s="215"/>
      <c r="N30" s="215"/>
      <c r="O30" s="215"/>
      <c r="P30" s="215"/>
      <c r="W30" s="214">
        <f>ROUND(BA94, 2)</f>
        <v>0</v>
      </c>
      <c r="X30" s="215"/>
      <c r="Y30" s="215"/>
      <c r="Z30" s="215"/>
      <c r="AA30" s="215"/>
      <c r="AB30" s="215"/>
      <c r="AC30" s="215"/>
      <c r="AD30" s="215"/>
      <c r="AE30" s="215"/>
      <c r="AK30" s="214">
        <f>ROUND(AW94, 2)</f>
        <v>0</v>
      </c>
      <c r="AL30" s="215"/>
      <c r="AM30" s="215"/>
      <c r="AN30" s="215"/>
      <c r="AO30" s="215"/>
      <c r="AR30" s="35"/>
      <c r="BE30" s="204"/>
    </row>
    <row r="31" spans="2:71" s="2" customFormat="1" ht="14.45" hidden="1" customHeight="1">
      <c r="B31" s="35"/>
      <c r="F31" s="26" t="s">
        <v>41</v>
      </c>
      <c r="L31" s="216">
        <v>0.21</v>
      </c>
      <c r="M31" s="215"/>
      <c r="N31" s="215"/>
      <c r="O31" s="215"/>
      <c r="P31" s="215"/>
      <c r="W31" s="214">
        <f>ROUND(BB94, 2)</f>
        <v>0</v>
      </c>
      <c r="X31" s="215"/>
      <c r="Y31" s="215"/>
      <c r="Z31" s="215"/>
      <c r="AA31" s="215"/>
      <c r="AB31" s="215"/>
      <c r="AC31" s="215"/>
      <c r="AD31" s="215"/>
      <c r="AE31" s="215"/>
      <c r="AK31" s="214">
        <v>0</v>
      </c>
      <c r="AL31" s="215"/>
      <c r="AM31" s="215"/>
      <c r="AN31" s="215"/>
      <c r="AO31" s="215"/>
      <c r="AR31" s="35"/>
      <c r="BE31" s="204"/>
    </row>
    <row r="32" spans="2:71" s="2" customFormat="1" ht="14.45" hidden="1" customHeight="1">
      <c r="B32" s="35"/>
      <c r="F32" s="26" t="s">
        <v>42</v>
      </c>
      <c r="L32" s="216">
        <v>0.12</v>
      </c>
      <c r="M32" s="215"/>
      <c r="N32" s="215"/>
      <c r="O32" s="215"/>
      <c r="P32" s="215"/>
      <c r="W32" s="214">
        <f>ROUND(BC94, 2)</f>
        <v>0</v>
      </c>
      <c r="X32" s="215"/>
      <c r="Y32" s="215"/>
      <c r="Z32" s="215"/>
      <c r="AA32" s="215"/>
      <c r="AB32" s="215"/>
      <c r="AC32" s="215"/>
      <c r="AD32" s="215"/>
      <c r="AE32" s="215"/>
      <c r="AK32" s="214">
        <v>0</v>
      </c>
      <c r="AL32" s="215"/>
      <c r="AM32" s="215"/>
      <c r="AN32" s="215"/>
      <c r="AO32" s="215"/>
      <c r="AR32" s="35"/>
      <c r="BE32" s="204"/>
    </row>
    <row r="33" spans="2:57" s="2" customFormat="1" ht="14.45" hidden="1" customHeight="1">
      <c r="B33" s="35"/>
      <c r="F33" s="26" t="s">
        <v>43</v>
      </c>
      <c r="L33" s="216">
        <v>0</v>
      </c>
      <c r="M33" s="215"/>
      <c r="N33" s="215"/>
      <c r="O33" s="215"/>
      <c r="P33" s="215"/>
      <c r="W33" s="214">
        <f>ROUND(BD94, 2)</f>
        <v>0</v>
      </c>
      <c r="X33" s="215"/>
      <c r="Y33" s="215"/>
      <c r="Z33" s="215"/>
      <c r="AA33" s="215"/>
      <c r="AB33" s="215"/>
      <c r="AC33" s="215"/>
      <c r="AD33" s="215"/>
      <c r="AE33" s="215"/>
      <c r="AK33" s="214">
        <v>0</v>
      </c>
      <c r="AL33" s="215"/>
      <c r="AM33" s="215"/>
      <c r="AN33" s="215"/>
      <c r="AO33" s="215"/>
      <c r="AR33" s="35"/>
      <c r="BE33" s="204"/>
    </row>
    <row r="34" spans="2:57" s="1" customFormat="1" ht="6.95" customHeight="1">
      <c r="B34" s="31"/>
      <c r="AR34" s="31"/>
      <c r="BE34" s="203"/>
    </row>
    <row r="35" spans="2:57" s="1" customFormat="1" ht="25.9" customHeight="1">
      <c r="B35" s="31"/>
      <c r="C35" s="36"/>
      <c r="D35" s="37" t="s">
        <v>44</v>
      </c>
      <c r="E35" s="38"/>
      <c r="F35" s="38"/>
      <c r="G35" s="38"/>
      <c r="H35" s="38"/>
      <c r="I35" s="38"/>
      <c r="J35" s="38"/>
      <c r="K35" s="38"/>
      <c r="L35" s="38"/>
      <c r="M35" s="38"/>
      <c r="N35" s="38"/>
      <c r="O35" s="38"/>
      <c r="P35" s="38"/>
      <c r="Q35" s="38"/>
      <c r="R35" s="38"/>
      <c r="S35" s="38"/>
      <c r="T35" s="39" t="s">
        <v>45</v>
      </c>
      <c r="U35" s="38"/>
      <c r="V35" s="38"/>
      <c r="W35" s="38"/>
      <c r="X35" s="220" t="s">
        <v>46</v>
      </c>
      <c r="Y35" s="218"/>
      <c r="Z35" s="218"/>
      <c r="AA35" s="218"/>
      <c r="AB35" s="218"/>
      <c r="AC35" s="38"/>
      <c r="AD35" s="38"/>
      <c r="AE35" s="38"/>
      <c r="AF35" s="38"/>
      <c r="AG35" s="38"/>
      <c r="AH35" s="38"/>
      <c r="AI35" s="38"/>
      <c r="AJ35" s="38"/>
      <c r="AK35" s="217">
        <f>SUM(AK26:AK33)</f>
        <v>0</v>
      </c>
      <c r="AL35" s="218"/>
      <c r="AM35" s="218"/>
      <c r="AN35" s="218"/>
      <c r="AO35" s="219"/>
      <c r="AP35" s="36"/>
      <c r="AQ35" s="36"/>
      <c r="AR35" s="31"/>
    </row>
    <row r="36" spans="2:57" s="1" customFormat="1" ht="6.95" customHeight="1">
      <c r="B36" s="31"/>
      <c r="AR36" s="31"/>
    </row>
    <row r="37" spans="2:57" s="1" customFormat="1" ht="14.45" customHeight="1">
      <c r="B37" s="31"/>
      <c r="AR37" s="31"/>
    </row>
    <row r="38" spans="2:57" ht="14.45" customHeight="1">
      <c r="B38" s="19"/>
      <c r="AR38" s="19"/>
    </row>
    <row r="39" spans="2:57" ht="14.45" customHeight="1">
      <c r="B39" s="19"/>
      <c r="AR39" s="19"/>
    </row>
    <row r="40" spans="2:57" ht="14.45" customHeight="1">
      <c r="B40" s="19"/>
      <c r="AR40" s="19"/>
    </row>
    <row r="41" spans="2:57" ht="14.45" customHeight="1">
      <c r="B41" s="19"/>
      <c r="AR41" s="19"/>
    </row>
    <row r="42" spans="2:57" ht="14.45" customHeight="1">
      <c r="B42" s="19"/>
      <c r="AR42" s="19"/>
    </row>
    <row r="43" spans="2:57" ht="14.45" customHeight="1">
      <c r="B43" s="19"/>
      <c r="AR43" s="19"/>
    </row>
    <row r="44" spans="2:57" ht="14.45" customHeight="1">
      <c r="B44" s="19"/>
      <c r="AR44" s="19"/>
    </row>
    <row r="45" spans="2:57" ht="14.45" customHeight="1">
      <c r="B45" s="19"/>
      <c r="AR45" s="19"/>
    </row>
    <row r="46" spans="2:57" ht="14.45" customHeight="1">
      <c r="B46" s="19"/>
      <c r="AR46" s="19"/>
    </row>
    <row r="47" spans="2:57" ht="14.45" customHeight="1">
      <c r="B47" s="19"/>
      <c r="AR47" s="19"/>
    </row>
    <row r="48" spans="2:57" ht="14.45" customHeight="1">
      <c r="B48" s="19"/>
      <c r="AR48" s="19"/>
    </row>
    <row r="49" spans="2:44" s="1" customFormat="1" ht="14.45" customHeight="1">
      <c r="B49" s="31"/>
      <c r="D49" s="40" t="s">
        <v>47</v>
      </c>
      <c r="E49" s="41"/>
      <c r="F49" s="41"/>
      <c r="G49" s="41"/>
      <c r="H49" s="41"/>
      <c r="I49" s="41"/>
      <c r="J49" s="41"/>
      <c r="K49" s="41"/>
      <c r="L49" s="41"/>
      <c r="M49" s="41"/>
      <c r="N49" s="41"/>
      <c r="O49" s="41"/>
      <c r="P49" s="41"/>
      <c r="Q49" s="41"/>
      <c r="R49" s="41"/>
      <c r="S49" s="41"/>
      <c r="T49" s="41"/>
      <c r="U49" s="41"/>
      <c r="V49" s="41"/>
      <c r="W49" s="41"/>
      <c r="X49" s="41"/>
      <c r="Y49" s="41"/>
      <c r="Z49" s="41"/>
      <c r="AA49" s="41"/>
      <c r="AB49" s="41"/>
      <c r="AC49" s="41"/>
      <c r="AD49" s="41"/>
      <c r="AE49" s="41"/>
      <c r="AF49" s="41"/>
      <c r="AG49" s="41"/>
      <c r="AH49" s="40" t="s">
        <v>48</v>
      </c>
      <c r="AI49" s="41"/>
      <c r="AJ49" s="41"/>
      <c r="AK49" s="41"/>
      <c r="AL49" s="41"/>
      <c r="AM49" s="41"/>
      <c r="AN49" s="41"/>
      <c r="AO49" s="41"/>
      <c r="AR49" s="31"/>
    </row>
    <row r="50" spans="2:44" ht="11.25">
      <c r="B50" s="19"/>
      <c r="AR50" s="19"/>
    </row>
    <row r="51" spans="2:44" ht="11.25">
      <c r="B51" s="19"/>
      <c r="AR51" s="19"/>
    </row>
    <row r="52" spans="2:44" ht="11.25">
      <c r="B52" s="19"/>
      <c r="AR52" s="19"/>
    </row>
    <row r="53" spans="2:44" ht="11.25">
      <c r="B53" s="19"/>
      <c r="AR53" s="19"/>
    </row>
    <row r="54" spans="2:44" ht="11.25">
      <c r="B54" s="19"/>
      <c r="AR54" s="19"/>
    </row>
    <row r="55" spans="2:44" ht="11.25">
      <c r="B55" s="19"/>
      <c r="AR55" s="19"/>
    </row>
    <row r="56" spans="2:44" ht="11.25">
      <c r="B56" s="19"/>
      <c r="AR56" s="19"/>
    </row>
    <row r="57" spans="2:44" ht="11.25">
      <c r="B57" s="19"/>
      <c r="AR57" s="19"/>
    </row>
    <row r="58" spans="2:44" ht="11.25">
      <c r="B58" s="19"/>
      <c r="AR58" s="19"/>
    </row>
    <row r="59" spans="2:44" ht="11.25">
      <c r="B59" s="19"/>
      <c r="AR59" s="19"/>
    </row>
    <row r="60" spans="2:44" s="1" customFormat="1" ht="12.75">
      <c r="B60" s="31"/>
      <c r="D60" s="42" t="s">
        <v>49</v>
      </c>
      <c r="E60" s="33"/>
      <c r="F60" s="33"/>
      <c r="G60" s="33"/>
      <c r="H60" s="33"/>
      <c r="I60" s="33"/>
      <c r="J60" s="33"/>
      <c r="K60" s="33"/>
      <c r="L60" s="33"/>
      <c r="M60" s="33"/>
      <c r="N60" s="33"/>
      <c r="O60" s="33"/>
      <c r="P60" s="33"/>
      <c r="Q60" s="33"/>
      <c r="R60" s="33"/>
      <c r="S60" s="33"/>
      <c r="T60" s="33"/>
      <c r="U60" s="33"/>
      <c r="V60" s="42" t="s">
        <v>50</v>
      </c>
      <c r="W60" s="33"/>
      <c r="X60" s="33"/>
      <c r="Y60" s="33"/>
      <c r="Z60" s="33"/>
      <c r="AA60" s="33"/>
      <c r="AB60" s="33"/>
      <c r="AC60" s="33"/>
      <c r="AD60" s="33"/>
      <c r="AE60" s="33"/>
      <c r="AF60" s="33"/>
      <c r="AG60" s="33"/>
      <c r="AH60" s="42" t="s">
        <v>49</v>
      </c>
      <c r="AI60" s="33"/>
      <c r="AJ60" s="33"/>
      <c r="AK60" s="33"/>
      <c r="AL60" s="33"/>
      <c r="AM60" s="42" t="s">
        <v>50</v>
      </c>
      <c r="AN60" s="33"/>
      <c r="AO60" s="33"/>
      <c r="AR60" s="31"/>
    </row>
    <row r="61" spans="2:44" ht="11.25">
      <c r="B61" s="19"/>
      <c r="AR61" s="19"/>
    </row>
    <row r="62" spans="2:44" ht="11.25">
      <c r="B62" s="19"/>
      <c r="AR62" s="19"/>
    </row>
    <row r="63" spans="2:44" ht="11.25">
      <c r="B63" s="19"/>
      <c r="AR63" s="19"/>
    </row>
    <row r="64" spans="2:44" s="1" customFormat="1" ht="12.75">
      <c r="B64" s="31"/>
      <c r="D64" s="40" t="s">
        <v>51</v>
      </c>
      <c r="E64" s="41"/>
      <c r="F64" s="41"/>
      <c r="G64" s="41"/>
      <c r="H64" s="41"/>
      <c r="I64" s="41"/>
      <c r="J64" s="41"/>
      <c r="K64" s="41"/>
      <c r="L64" s="41"/>
      <c r="M64" s="41"/>
      <c r="N64" s="41"/>
      <c r="O64" s="41"/>
      <c r="P64" s="41"/>
      <c r="Q64" s="41"/>
      <c r="R64" s="41"/>
      <c r="S64" s="41"/>
      <c r="T64" s="41"/>
      <c r="U64" s="41"/>
      <c r="V64" s="41"/>
      <c r="W64" s="41"/>
      <c r="X64" s="41"/>
      <c r="Y64" s="41"/>
      <c r="Z64" s="41"/>
      <c r="AA64" s="41"/>
      <c r="AB64" s="41"/>
      <c r="AC64" s="41"/>
      <c r="AD64" s="41"/>
      <c r="AE64" s="41"/>
      <c r="AF64" s="41"/>
      <c r="AG64" s="41"/>
      <c r="AH64" s="40" t="s">
        <v>52</v>
      </c>
      <c r="AI64" s="41"/>
      <c r="AJ64" s="41"/>
      <c r="AK64" s="41"/>
      <c r="AL64" s="41"/>
      <c r="AM64" s="41"/>
      <c r="AN64" s="41"/>
      <c r="AO64" s="41"/>
      <c r="AR64" s="31"/>
    </row>
    <row r="65" spans="2:44" ht="11.25">
      <c r="B65" s="19"/>
      <c r="AR65" s="19"/>
    </row>
    <row r="66" spans="2:44" ht="11.25">
      <c r="B66" s="19"/>
      <c r="AR66" s="19"/>
    </row>
    <row r="67" spans="2:44" ht="11.25">
      <c r="B67" s="19"/>
      <c r="AR67" s="19"/>
    </row>
    <row r="68" spans="2:44" ht="11.25">
      <c r="B68" s="19"/>
      <c r="AR68" s="19"/>
    </row>
    <row r="69" spans="2:44" ht="11.25">
      <c r="B69" s="19"/>
      <c r="AR69" s="19"/>
    </row>
    <row r="70" spans="2:44" ht="11.25">
      <c r="B70" s="19"/>
      <c r="AR70" s="19"/>
    </row>
    <row r="71" spans="2:44" ht="11.25">
      <c r="B71" s="19"/>
      <c r="AR71" s="19"/>
    </row>
    <row r="72" spans="2:44" ht="11.25">
      <c r="B72" s="19"/>
      <c r="AR72" s="19"/>
    </row>
    <row r="73" spans="2:44" ht="11.25">
      <c r="B73" s="19"/>
      <c r="AR73" s="19"/>
    </row>
    <row r="74" spans="2:44" ht="11.25">
      <c r="B74" s="19"/>
      <c r="AR74" s="19"/>
    </row>
    <row r="75" spans="2:44" s="1" customFormat="1" ht="12.75">
      <c r="B75" s="31"/>
      <c r="D75" s="42" t="s">
        <v>49</v>
      </c>
      <c r="E75" s="33"/>
      <c r="F75" s="33"/>
      <c r="G75" s="33"/>
      <c r="H75" s="33"/>
      <c r="I75" s="33"/>
      <c r="J75" s="33"/>
      <c r="K75" s="33"/>
      <c r="L75" s="33"/>
      <c r="M75" s="33"/>
      <c r="N75" s="33"/>
      <c r="O75" s="33"/>
      <c r="P75" s="33"/>
      <c r="Q75" s="33"/>
      <c r="R75" s="33"/>
      <c r="S75" s="33"/>
      <c r="T75" s="33"/>
      <c r="U75" s="33"/>
      <c r="V75" s="42" t="s">
        <v>50</v>
      </c>
      <c r="W75" s="33"/>
      <c r="X75" s="33"/>
      <c r="Y75" s="33"/>
      <c r="Z75" s="33"/>
      <c r="AA75" s="33"/>
      <c r="AB75" s="33"/>
      <c r="AC75" s="33"/>
      <c r="AD75" s="33"/>
      <c r="AE75" s="33"/>
      <c r="AF75" s="33"/>
      <c r="AG75" s="33"/>
      <c r="AH75" s="42" t="s">
        <v>49</v>
      </c>
      <c r="AI75" s="33"/>
      <c r="AJ75" s="33"/>
      <c r="AK75" s="33"/>
      <c r="AL75" s="33"/>
      <c r="AM75" s="42" t="s">
        <v>50</v>
      </c>
      <c r="AN75" s="33"/>
      <c r="AO75" s="33"/>
      <c r="AR75" s="31"/>
    </row>
    <row r="76" spans="2:44" s="1" customFormat="1" ht="11.25">
      <c r="B76" s="31"/>
      <c r="AR76" s="31"/>
    </row>
    <row r="77" spans="2:44" s="1" customFormat="1" ht="6.95" customHeight="1">
      <c r="B77" s="43"/>
      <c r="C77" s="44"/>
      <c r="D77" s="44"/>
      <c r="E77" s="44"/>
      <c r="F77" s="44"/>
      <c r="G77" s="44"/>
      <c r="H77" s="44"/>
      <c r="I77" s="44"/>
      <c r="J77" s="44"/>
      <c r="K77" s="44"/>
      <c r="L77" s="44"/>
      <c r="M77" s="44"/>
      <c r="N77" s="44"/>
      <c r="O77" s="44"/>
      <c r="P77" s="44"/>
      <c r="Q77" s="44"/>
      <c r="R77" s="44"/>
      <c r="S77" s="44"/>
      <c r="T77" s="44"/>
      <c r="U77" s="44"/>
      <c r="V77" s="44"/>
      <c r="W77" s="44"/>
      <c r="X77" s="44"/>
      <c r="Y77" s="44"/>
      <c r="Z77" s="44"/>
      <c r="AA77" s="44"/>
      <c r="AB77" s="44"/>
      <c r="AC77" s="44"/>
      <c r="AD77" s="44"/>
      <c r="AE77" s="44"/>
      <c r="AF77" s="44"/>
      <c r="AG77" s="44"/>
      <c r="AH77" s="44"/>
      <c r="AI77" s="44"/>
      <c r="AJ77" s="44"/>
      <c r="AK77" s="44"/>
      <c r="AL77" s="44"/>
      <c r="AM77" s="44"/>
      <c r="AN77" s="44"/>
      <c r="AO77" s="44"/>
      <c r="AP77" s="44"/>
      <c r="AQ77" s="44"/>
      <c r="AR77" s="31"/>
    </row>
    <row r="81" spans="1:91" s="1" customFormat="1" ht="6.95" customHeight="1">
      <c r="B81" s="45"/>
      <c r="C81" s="46"/>
      <c r="D81" s="46"/>
      <c r="E81" s="46"/>
      <c r="F81" s="46"/>
      <c r="G81" s="46"/>
      <c r="H81" s="46"/>
      <c r="I81" s="46"/>
      <c r="J81" s="46"/>
      <c r="K81" s="46"/>
      <c r="L81" s="46"/>
      <c r="M81" s="46"/>
      <c r="N81" s="46"/>
      <c r="O81" s="46"/>
      <c r="P81" s="46"/>
      <c r="Q81" s="46"/>
      <c r="R81" s="46"/>
      <c r="S81" s="46"/>
      <c r="T81" s="46"/>
      <c r="U81" s="46"/>
      <c r="V81" s="46"/>
      <c r="W81" s="46"/>
      <c r="X81" s="46"/>
      <c r="Y81" s="46"/>
      <c r="Z81" s="46"/>
      <c r="AA81" s="46"/>
      <c r="AB81" s="46"/>
      <c r="AC81" s="46"/>
      <c r="AD81" s="46"/>
      <c r="AE81" s="46"/>
      <c r="AF81" s="46"/>
      <c r="AG81" s="46"/>
      <c r="AH81" s="46"/>
      <c r="AI81" s="46"/>
      <c r="AJ81" s="46"/>
      <c r="AK81" s="46"/>
      <c r="AL81" s="46"/>
      <c r="AM81" s="46"/>
      <c r="AN81" s="46"/>
      <c r="AO81" s="46"/>
      <c r="AP81" s="46"/>
      <c r="AQ81" s="46"/>
      <c r="AR81" s="31"/>
    </row>
    <row r="82" spans="1:91" s="1" customFormat="1" ht="24.95" customHeight="1">
      <c r="B82" s="31"/>
      <c r="C82" s="20" t="s">
        <v>53</v>
      </c>
      <c r="AR82" s="31"/>
    </row>
    <row r="83" spans="1:91" s="1" customFormat="1" ht="6.95" customHeight="1">
      <c r="B83" s="31"/>
      <c r="AR83" s="31"/>
    </row>
    <row r="84" spans="1:91" s="3" customFormat="1" ht="12" customHeight="1">
      <c r="B84" s="47"/>
      <c r="C84" s="26" t="s">
        <v>13</v>
      </c>
      <c r="L84" s="3" t="str">
        <f>K5</f>
        <v>240805</v>
      </c>
      <c r="AR84" s="47"/>
    </row>
    <row r="85" spans="1:91" s="4" customFormat="1" ht="36.950000000000003" customHeight="1">
      <c r="B85" s="48"/>
      <c r="C85" s="49" t="s">
        <v>16</v>
      </c>
      <c r="L85" s="200" t="str">
        <f>K6</f>
        <v>Obnova septického chirurgického sálu, Nemocniční 429, 381 01 Český Krumlov</v>
      </c>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R85" s="48"/>
    </row>
    <row r="86" spans="1:91" s="1" customFormat="1" ht="6.95" customHeight="1">
      <c r="B86" s="31"/>
      <c r="AR86" s="31"/>
    </row>
    <row r="87" spans="1:91" s="1" customFormat="1" ht="12" customHeight="1">
      <c r="B87" s="31"/>
      <c r="C87" s="26" t="s">
        <v>20</v>
      </c>
      <c r="L87" s="50" t="str">
        <f>IF(K8="","",K8)</f>
        <v>Český Krumlov</v>
      </c>
      <c r="AI87" s="26" t="s">
        <v>22</v>
      </c>
      <c r="AM87" s="230" t="str">
        <f>IF(AN8= "","",AN8)</f>
        <v>5. 8. 2024</v>
      </c>
      <c r="AN87" s="230"/>
      <c r="AR87" s="31"/>
    </row>
    <row r="88" spans="1:91" s="1" customFormat="1" ht="6.95" customHeight="1">
      <c r="B88" s="31"/>
      <c r="AR88" s="31"/>
    </row>
    <row r="89" spans="1:91" s="1" customFormat="1" ht="15.2" customHeight="1">
      <c r="B89" s="31"/>
      <c r="C89" s="26" t="s">
        <v>24</v>
      </c>
      <c r="L89" s="3" t="str">
        <f>IF(E11= "","",E11)</f>
        <v xml:space="preserve"> </v>
      </c>
      <c r="AI89" s="26" t="s">
        <v>30</v>
      </c>
      <c r="AM89" s="228" t="str">
        <f>IF(E17="","",E17)</f>
        <v xml:space="preserve"> </v>
      </c>
      <c r="AN89" s="229"/>
      <c r="AO89" s="229"/>
      <c r="AP89" s="229"/>
      <c r="AR89" s="31"/>
      <c r="AS89" s="232" t="s">
        <v>54</v>
      </c>
      <c r="AT89" s="233"/>
      <c r="AU89" s="52"/>
      <c r="AV89" s="52"/>
      <c r="AW89" s="52"/>
      <c r="AX89" s="52"/>
      <c r="AY89" s="52"/>
      <c r="AZ89" s="52"/>
      <c r="BA89" s="52"/>
      <c r="BB89" s="52"/>
      <c r="BC89" s="52"/>
      <c r="BD89" s="53"/>
    </row>
    <row r="90" spans="1:91" s="1" customFormat="1" ht="15.2" customHeight="1">
      <c r="B90" s="31"/>
      <c r="C90" s="26" t="s">
        <v>28</v>
      </c>
      <c r="L90" s="3" t="str">
        <f>IF(E14= "Vyplň údaj","",E14)</f>
        <v/>
      </c>
      <c r="AI90" s="26" t="s">
        <v>32</v>
      </c>
      <c r="AM90" s="228" t="str">
        <f>IF(E20="","",E20)</f>
        <v xml:space="preserve"> </v>
      </c>
      <c r="AN90" s="229"/>
      <c r="AO90" s="229"/>
      <c r="AP90" s="229"/>
      <c r="AR90" s="31"/>
      <c r="AS90" s="234"/>
      <c r="AT90" s="235"/>
      <c r="BD90" s="55"/>
    </row>
    <row r="91" spans="1:91" s="1" customFormat="1" ht="10.9" customHeight="1">
      <c r="B91" s="31"/>
      <c r="AR91" s="31"/>
      <c r="AS91" s="234"/>
      <c r="AT91" s="235"/>
      <c r="BD91" s="55"/>
    </row>
    <row r="92" spans="1:91" s="1" customFormat="1" ht="29.25" customHeight="1">
      <c r="B92" s="31"/>
      <c r="C92" s="195" t="s">
        <v>55</v>
      </c>
      <c r="D92" s="196"/>
      <c r="E92" s="196"/>
      <c r="F92" s="196"/>
      <c r="G92" s="196"/>
      <c r="H92" s="56"/>
      <c r="I92" s="199" t="s">
        <v>56</v>
      </c>
      <c r="J92" s="196"/>
      <c r="K92" s="196"/>
      <c r="L92" s="196"/>
      <c r="M92" s="196"/>
      <c r="N92" s="196"/>
      <c r="O92" s="196"/>
      <c r="P92" s="196"/>
      <c r="Q92" s="196"/>
      <c r="R92" s="196"/>
      <c r="S92" s="196"/>
      <c r="T92" s="196"/>
      <c r="U92" s="196"/>
      <c r="V92" s="196"/>
      <c r="W92" s="196"/>
      <c r="X92" s="196"/>
      <c r="Y92" s="196"/>
      <c r="Z92" s="196"/>
      <c r="AA92" s="196"/>
      <c r="AB92" s="196"/>
      <c r="AC92" s="196"/>
      <c r="AD92" s="196"/>
      <c r="AE92" s="196"/>
      <c r="AF92" s="196"/>
      <c r="AG92" s="226" t="s">
        <v>57</v>
      </c>
      <c r="AH92" s="196"/>
      <c r="AI92" s="196"/>
      <c r="AJ92" s="196"/>
      <c r="AK92" s="196"/>
      <c r="AL92" s="196"/>
      <c r="AM92" s="196"/>
      <c r="AN92" s="199" t="s">
        <v>58</v>
      </c>
      <c r="AO92" s="196"/>
      <c r="AP92" s="231"/>
      <c r="AQ92" s="57" t="s">
        <v>59</v>
      </c>
      <c r="AR92" s="31"/>
      <c r="AS92" s="58" t="s">
        <v>60</v>
      </c>
      <c r="AT92" s="59" t="s">
        <v>61</v>
      </c>
      <c r="AU92" s="59" t="s">
        <v>62</v>
      </c>
      <c r="AV92" s="59" t="s">
        <v>63</v>
      </c>
      <c r="AW92" s="59" t="s">
        <v>64</v>
      </c>
      <c r="AX92" s="59" t="s">
        <v>65</v>
      </c>
      <c r="AY92" s="59" t="s">
        <v>66</v>
      </c>
      <c r="AZ92" s="59" t="s">
        <v>67</v>
      </c>
      <c r="BA92" s="59" t="s">
        <v>68</v>
      </c>
      <c r="BB92" s="59" t="s">
        <v>69</v>
      </c>
      <c r="BC92" s="59" t="s">
        <v>70</v>
      </c>
      <c r="BD92" s="60" t="s">
        <v>71</v>
      </c>
    </row>
    <row r="93" spans="1:91" s="1" customFormat="1" ht="10.9" customHeight="1">
      <c r="B93" s="31"/>
      <c r="AR93" s="31"/>
      <c r="AS93" s="61"/>
      <c r="AT93" s="52"/>
      <c r="AU93" s="52"/>
      <c r="AV93" s="52"/>
      <c r="AW93" s="52"/>
      <c r="AX93" s="52"/>
      <c r="AY93" s="52"/>
      <c r="AZ93" s="52"/>
      <c r="BA93" s="52"/>
      <c r="BB93" s="52"/>
      <c r="BC93" s="52"/>
      <c r="BD93" s="53"/>
    </row>
    <row r="94" spans="1:91" s="5" customFormat="1" ht="32.450000000000003" customHeight="1">
      <c r="B94" s="62"/>
      <c r="C94" s="63" t="s">
        <v>72</v>
      </c>
      <c r="D94" s="64"/>
      <c r="E94" s="64"/>
      <c r="F94" s="64"/>
      <c r="G94" s="64"/>
      <c r="H94" s="64"/>
      <c r="I94" s="64"/>
      <c r="J94" s="64"/>
      <c r="K94" s="64"/>
      <c r="L94" s="64"/>
      <c r="M94" s="64"/>
      <c r="N94" s="64"/>
      <c r="O94" s="64"/>
      <c r="P94" s="64"/>
      <c r="Q94" s="64"/>
      <c r="R94" s="64"/>
      <c r="S94" s="64"/>
      <c r="T94" s="64"/>
      <c r="U94" s="64"/>
      <c r="V94" s="64"/>
      <c r="W94" s="64"/>
      <c r="X94" s="64"/>
      <c r="Y94" s="64"/>
      <c r="Z94" s="64"/>
      <c r="AA94" s="64"/>
      <c r="AB94" s="64"/>
      <c r="AC94" s="64"/>
      <c r="AD94" s="64"/>
      <c r="AE94" s="64"/>
      <c r="AF94" s="64"/>
      <c r="AG94" s="236">
        <f>ROUND(AG95+AG96+AG106,2)</f>
        <v>0</v>
      </c>
      <c r="AH94" s="236"/>
      <c r="AI94" s="236"/>
      <c r="AJ94" s="236"/>
      <c r="AK94" s="236"/>
      <c r="AL94" s="236"/>
      <c r="AM94" s="236"/>
      <c r="AN94" s="237">
        <f t="shared" ref="AN94:AN106" si="0">SUM(AG94,AT94)</f>
        <v>0</v>
      </c>
      <c r="AO94" s="237"/>
      <c r="AP94" s="237"/>
      <c r="AQ94" s="66" t="s">
        <v>1</v>
      </c>
      <c r="AR94" s="62"/>
      <c r="AS94" s="67">
        <f>ROUND(AS95+AS96+AS106,2)</f>
        <v>0</v>
      </c>
      <c r="AT94" s="68">
        <f t="shared" ref="AT94:AT106" si="1">ROUND(SUM(AV94:AW94),2)</f>
        <v>0</v>
      </c>
      <c r="AU94" s="69">
        <f>ROUND(AU95+AU96+AU106,5)</f>
        <v>0</v>
      </c>
      <c r="AV94" s="68">
        <f>ROUND(AZ94*L29,2)</f>
        <v>0</v>
      </c>
      <c r="AW94" s="68">
        <f>ROUND(BA94*L30,2)</f>
        <v>0</v>
      </c>
      <c r="AX94" s="68">
        <f>ROUND(BB94*L29,2)</f>
        <v>0</v>
      </c>
      <c r="AY94" s="68">
        <f>ROUND(BC94*L30,2)</f>
        <v>0</v>
      </c>
      <c r="AZ94" s="68">
        <f>ROUND(AZ95+AZ96+AZ106,2)</f>
        <v>0</v>
      </c>
      <c r="BA94" s="68">
        <f>ROUND(BA95+BA96+BA106,2)</f>
        <v>0</v>
      </c>
      <c r="BB94" s="68">
        <f>ROUND(BB95+BB96+BB106,2)</f>
        <v>0</v>
      </c>
      <c r="BC94" s="68">
        <f>ROUND(BC95+BC96+BC106,2)</f>
        <v>0</v>
      </c>
      <c r="BD94" s="70">
        <f>ROUND(BD95+BD96+BD106,2)</f>
        <v>0</v>
      </c>
      <c r="BS94" s="71" t="s">
        <v>73</v>
      </c>
      <c r="BT94" s="71" t="s">
        <v>74</v>
      </c>
      <c r="BU94" s="72" t="s">
        <v>75</v>
      </c>
      <c r="BV94" s="71" t="s">
        <v>76</v>
      </c>
      <c r="BW94" s="71" t="s">
        <v>5</v>
      </c>
      <c r="BX94" s="71" t="s">
        <v>77</v>
      </c>
      <c r="CL94" s="71" t="s">
        <v>1</v>
      </c>
    </row>
    <row r="95" spans="1:91" s="6" customFormat="1" ht="24.75" customHeight="1">
      <c r="A95" s="73" t="s">
        <v>78</v>
      </c>
      <c r="B95" s="74"/>
      <c r="C95" s="75"/>
      <c r="D95" s="197" t="s">
        <v>79</v>
      </c>
      <c r="E95" s="197"/>
      <c r="F95" s="197"/>
      <c r="G95" s="197"/>
      <c r="H95" s="197"/>
      <c r="I95" s="76"/>
      <c r="J95" s="197" t="s">
        <v>80</v>
      </c>
      <c r="K95" s="197"/>
      <c r="L95" s="197"/>
      <c r="M95" s="197"/>
      <c r="N95" s="197"/>
      <c r="O95" s="197"/>
      <c r="P95" s="197"/>
      <c r="Q95" s="197"/>
      <c r="R95" s="197"/>
      <c r="S95" s="197"/>
      <c r="T95" s="197"/>
      <c r="U95" s="197"/>
      <c r="V95" s="197"/>
      <c r="W95" s="197"/>
      <c r="X95" s="197"/>
      <c r="Y95" s="197"/>
      <c r="Z95" s="197"/>
      <c r="AA95" s="197"/>
      <c r="AB95" s="197"/>
      <c r="AC95" s="197"/>
      <c r="AD95" s="197"/>
      <c r="AE95" s="197"/>
      <c r="AF95" s="197"/>
      <c r="AG95" s="221">
        <f>'2.NP_1 - Čistá vestavba -...'!J30</f>
        <v>0</v>
      </c>
      <c r="AH95" s="222"/>
      <c r="AI95" s="222"/>
      <c r="AJ95" s="222"/>
      <c r="AK95" s="222"/>
      <c r="AL95" s="222"/>
      <c r="AM95" s="222"/>
      <c r="AN95" s="221">
        <f t="shared" si="0"/>
        <v>0</v>
      </c>
      <c r="AO95" s="222"/>
      <c r="AP95" s="222"/>
      <c r="AQ95" s="77" t="s">
        <v>81</v>
      </c>
      <c r="AR95" s="74"/>
      <c r="AS95" s="78">
        <v>0</v>
      </c>
      <c r="AT95" s="79">
        <f t="shared" si="1"/>
        <v>0</v>
      </c>
      <c r="AU95" s="80">
        <f>'2.NP_1 - Čistá vestavba -...'!P135</f>
        <v>0</v>
      </c>
      <c r="AV95" s="79">
        <f>'2.NP_1 - Čistá vestavba -...'!J33</f>
        <v>0</v>
      </c>
      <c r="AW95" s="79">
        <f>'2.NP_1 - Čistá vestavba -...'!J34</f>
        <v>0</v>
      </c>
      <c r="AX95" s="79">
        <f>'2.NP_1 - Čistá vestavba -...'!J35</f>
        <v>0</v>
      </c>
      <c r="AY95" s="79">
        <f>'2.NP_1 - Čistá vestavba -...'!J36</f>
        <v>0</v>
      </c>
      <c r="AZ95" s="79">
        <f>'2.NP_1 - Čistá vestavba -...'!F33</f>
        <v>0</v>
      </c>
      <c r="BA95" s="79">
        <f>'2.NP_1 - Čistá vestavba -...'!F34</f>
        <v>0</v>
      </c>
      <c r="BB95" s="79">
        <f>'2.NP_1 - Čistá vestavba -...'!F35</f>
        <v>0</v>
      </c>
      <c r="BC95" s="79">
        <f>'2.NP_1 - Čistá vestavba -...'!F36</f>
        <v>0</v>
      </c>
      <c r="BD95" s="81">
        <f>'2.NP_1 - Čistá vestavba -...'!F37</f>
        <v>0</v>
      </c>
      <c r="BT95" s="82" t="s">
        <v>82</v>
      </c>
      <c r="BV95" s="82" t="s">
        <v>76</v>
      </c>
      <c r="BW95" s="82" t="s">
        <v>83</v>
      </c>
      <c r="BX95" s="82" t="s">
        <v>5</v>
      </c>
      <c r="CL95" s="82" t="s">
        <v>1</v>
      </c>
      <c r="CM95" s="82" t="s">
        <v>84</v>
      </c>
    </row>
    <row r="96" spans="1:91" s="6" customFormat="1" ht="16.5" customHeight="1">
      <c r="B96" s="74"/>
      <c r="C96" s="75"/>
      <c r="D96" s="197" t="s">
        <v>85</v>
      </c>
      <c r="E96" s="197"/>
      <c r="F96" s="197"/>
      <c r="G96" s="197"/>
      <c r="H96" s="197"/>
      <c r="I96" s="76"/>
      <c r="J96" s="197" t="s">
        <v>86</v>
      </c>
      <c r="K96" s="197"/>
      <c r="L96" s="197"/>
      <c r="M96" s="197"/>
      <c r="N96" s="197"/>
      <c r="O96" s="197"/>
      <c r="P96" s="197"/>
      <c r="Q96" s="197"/>
      <c r="R96" s="197"/>
      <c r="S96" s="197"/>
      <c r="T96" s="197"/>
      <c r="U96" s="197"/>
      <c r="V96" s="197"/>
      <c r="W96" s="197"/>
      <c r="X96" s="197"/>
      <c r="Y96" s="197"/>
      <c r="Z96" s="197"/>
      <c r="AA96" s="197"/>
      <c r="AB96" s="197"/>
      <c r="AC96" s="197"/>
      <c r="AD96" s="197"/>
      <c r="AE96" s="197"/>
      <c r="AF96" s="197"/>
      <c r="AG96" s="225">
        <f>ROUND(AG97+AG98+SUM(AG103:AG105),2)</f>
        <v>0</v>
      </c>
      <c r="AH96" s="222"/>
      <c r="AI96" s="222"/>
      <c r="AJ96" s="222"/>
      <c r="AK96" s="222"/>
      <c r="AL96" s="222"/>
      <c r="AM96" s="222"/>
      <c r="AN96" s="221">
        <f t="shared" si="0"/>
        <v>0</v>
      </c>
      <c r="AO96" s="222"/>
      <c r="AP96" s="222"/>
      <c r="AQ96" s="77" t="s">
        <v>81</v>
      </c>
      <c r="AR96" s="74"/>
      <c r="AS96" s="78">
        <f>ROUND(AS97+AS98+SUM(AS103:AS105),2)</f>
        <v>0</v>
      </c>
      <c r="AT96" s="79">
        <f t="shared" si="1"/>
        <v>0</v>
      </c>
      <c r="AU96" s="80">
        <f>ROUND(AU97+AU98+SUM(AU103:AU105),5)</f>
        <v>0</v>
      </c>
      <c r="AV96" s="79">
        <f>ROUND(AZ96*L29,2)</f>
        <v>0</v>
      </c>
      <c r="AW96" s="79">
        <f>ROUND(BA96*L30,2)</f>
        <v>0</v>
      </c>
      <c r="AX96" s="79">
        <f>ROUND(BB96*L29,2)</f>
        <v>0</v>
      </c>
      <c r="AY96" s="79">
        <f>ROUND(BC96*L30,2)</f>
        <v>0</v>
      </c>
      <c r="AZ96" s="79">
        <f>ROUND(AZ97+AZ98+SUM(AZ103:AZ105),2)</f>
        <v>0</v>
      </c>
      <c r="BA96" s="79">
        <f>ROUND(BA97+BA98+SUM(BA103:BA105),2)</f>
        <v>0</v>
      </c>
      <c r="BB96" s="79">
        <f>ROUND(BB97+BB98+SUM(BB103:BB105),2)</f>
        <v>0</v>
      </c>
      <c r="BC96" s="79">
        <f>ROUND(BC97+BC98+SUM(BC103:BC105),2)</f>
        <v>0</v>
      </c>
      <c r="BD96" s="81">
        <f>ROUND(BD97+BD98+SUM(BD103:BD105),2)</f>
        <v>0</v>
      </c>
      <c r="BS96" s="82" t="s">
        <v>73</v>
      </c>
      <c r="BT96" s="82" t="s">
        <v>82</v>
      </c>
      <c r="BU96" s="82" t="s">
        <v>75</v>
      </c>
      <c r="BV96" s="82" t="s">
        <v>76</v>
      </c>
      <c r="BW96" s="82" t="s">
        <v>87</v>
      </c>
      <c r="BX96" s="82" t="s">
        <v>5</v>
      </c>
      <c r="CL96" s="82" t="s">
        <v>1</v>
      </c>
      <c r="CM96" s="82" t="s">
        <v>84</v>
      </c>
    </row>
    <row r="97" spans="1:91" s="3" customFormat="1" ht="16.5" customHeight="1">
      <c r="A97" s="73" t="s">
        <v>78</v>
      </c>
      <c r="B97" s="47"/>
      <c r="C97" s="9"/>
      <c r="D97" s="9"/>
      <c r="E97" s="198" t="s">
        <v>88</v>
      </c>
      <c r="F97" s="198"/>
      <c r="G97" s="198"/>
      <c r="H97" s="198"/>
      <c r="I97" s="198"/>
      <c r="J97" s="9"/>
      <c r="K97" s="198" t="s">
        <v>89</v>
      </c>
      <c r="L97" s="198"/>
      <c r="M97" s="198"/>
      <c r="N97" s="198"/>
      <c r="O97" s="198"/>
      <c r="P97" s="198"/>
      <c r="Q97" s="198"/>
      <c r="R97" s="198"/>
      <c r="S97" s="198"/>
      <c r="T97" s="198"/>
      <c r="U97" s="198"/>
      <c r="V97" s="198"/>
      <c r="W97" s="198"/>
      <c r="X97" s="198"/>
      <c r="Y97" s="198"/>
      <c r="Z97" s="198"/>
      <c r="AA97" s="198"/>
      <c r="AB97" s="198"/>
      <c r="AC97" s="198"/>
      <c r="AD97" s="198"/>
      <c r="AE97" s="198"/>
      <c r="AF97" s="198"/>
      <c r="AG97" s="223">
        <f>'2.NP_2.0 - Stavební práce'!J32</f>
        <v>0</v>
      </c>
      <c r="AH97" s="224"/>
      <c r="AI97" s="224"/>
      <c r="AJ97" s="224"/>
      <c r="AK97" s="224"/>
      <c r="AL97" s="224"/>
      <c r="AM97" s="224"/>
      <c r="AN97" s="223">
        <f t="shared" si="0"/>
        <v>0</v>
      </c>
      <c r="AO97" s="224"/>
      <c r="AP97" s="224"/>
      <c r="AQ97" s="83" t="s">
        <v>90</v>
      </c>
      <c r="AR97" s="47"/>
      <c r="AS97" s="84">
        <v>0</v>
      </c>
      <c r="AT97" s="85">
        <f t="shared" si="1"/>
        <v>0</v>
      </c>
      <c r="AU97" s="86">
        <f>'2.NP_2.0 - Stavební práce'!P127</f>
        <v>0</v>
      </c>
      <c r="AV97" s="85">
        <f>'2.NP_2.0 - Stavební práce'!J35</f>
        <v>0</v>
      </c>
      <c r="AW97" s="85">
        <f>'2.NP_2.0 - Stavební práce'!J36</f>
        <v>0</v>
      </c>
      <c r="AX97" s="85">
        <f>'2.NP_2.0 - Stavební práce'!J37</f>
        <v>0</v>
      </c>
      <c r="AY97" s="85">
        <f>'2.NP_2.0 - Stavební práce'!J38</f>
        <v>0</v>
      </c>
      <c r="AZ97" s="85">
        <f>'2.NP_2.0 - Stavební práce'!F35</f>
        <v>0</v>
      </c>
      <c r="BA97" s="85">
        <f>'2.NP_2.0 - Stavební práce'!F36</f>
        <v>0</v>
      </c>
      <c r="BB97" s="85">
        <f>'2.NP_2.0 - Stavební práce'!F37</f>
        <v>0</v>
      </c>
      <c r="BC97" s="85">
        <f>'2.NP_2.0 - Stavební práce'!F38</f>
        <v>0</v>
      </c>
      <c r="BD97" s="87">
        <f>'2.NP_2.0 - Stavební práce'!F39</f>
        <v>0</v>
      </c>
      <c r="BT97" s="24" t="s">
        <v>84</v>
      </c>
      <c r="BV97" s="24" t="s">
        <v>76</v>
      </c>
      <c r="BW97" s="24" t="s">
        <v>91</v>
      </c>
      <c r="BX97" s="24" t="s">
        <v>87</v>
      </c>
      <c r="CL97" s="24" t="s">
        <v>1</v>
      </c>
    </row>
    <row r="98" spans="1:91" s="3" customFormat="1" ht="23.25" customHeight="1">
      <c r="B98" s="47"/>
      <c r="C98" s="9"/>
      <c r="D98" s="9"/>
      <c r="E98" s="198" t="s">
        <v>92</v>
      </c>
      <c r="F98" s="198"/>
      <c r="G98" s="198"/>
      <c r="H98" s="198"/>
      <c r="I98" s="198"/>
      <c r="J98" s="9"/>
      <c r="K98" s="198" t="s">
        <v>93</v>
      </c>
      <c r="L98" s="198"/>
      <c r="M98" s="198"/>
      <c r="N98" s="198"/>
      <c r="O98" s="198"/>
      <c r="P98" s="198"/>
      <c r="Q98" s="198"/>
      <c r="R98" s="198"/>
      <c r="S98" s="198"/>
      <c r="T98" s="198"/>
      <c r="U98" s="198"/>
      <c r="V98" s="198"/>
      <c r="W98" s="198"/>
      <c r="X98" s="198"/>
      <c r="Y98" s="198"/>
      <c r="Z98" s="198"/>
      <c r="AA98" s="198"/>
      <c r="AB98" s="198"/>
      <c r="AC98" s="198"/>
      <c r="AD98" s="198"/>
      <c r="AE98" s="198"/>
      <c r="AF98" s="198"/>
      <c r="AG98" s="227">
        <f>ROUND(SUM(AG99:AG102),2)</f>
        <v>0</v>
      </c>
      <c r="AH98" s="224"/>
      <c r="AI98" s="224"/>
      <c r="AJ98" s="224"/>
      <c r="AK98" s="224"/>
      <c r="AL98" s="224"/>
      <c r="AM98" s="224"/>
      <c r="AN98" s="223">
        <f t="shared" si="0"/>
        <v>0</v>
      </c>
      <c r="AO98" s="224"/>
      <c r="AP98" s="224"/>
      <c r="AQ98" s="83" t="s">
        <v>90</v>
      </c>
      <c r="AR98" s="47"/>
      <c r="AS98" s="84">
        <f>ROUND(SUM(AS99:AS102),2)</f>
        <v>0</v>
      </c>
      <c r="AT98" s="85">
        <f t="shared" si="1"/>
        <v>0</v>
      </c>
      <c r="AU98" s="86">
        <f>ROUND(SUM(AU99:AU102),5)</f>
        <v>0</v>
      </c>
      <c r="AV98" s="85">
        <f>ROUND(AZ98*L29,2)</f>
        <v>0</v>
      </c>
      <c r="AW98" s="85">
        <f>ROUND(BA98*L30,2)</f>
        <v>0</v>
      </c>
      <c r="AX98" s="85">
        <f>ROUND(BB98*L29,2)</f>
        <v>0</v>
      </c>
      <c r="AY98" s="85">
        <f>ROUND(BC98*L30,2)</f>
        <v>0</v>
      </c>
      <c r="AZ98" s="85">
        <f>ROUND(SUM(AZ99:AZ102),2)</f>
        <v>0</v>
      </c>
      <c r="BA98" s="85">
        <f>ROUND(SUM(BA99:BA102),2)</f>
        <v>0</v>
      </c>
      <c r="BB98" s="85">
        <f>ROUND(SUM(BB99:BB102),2)</f>
        <v>0</v>
      </c>
      <c r="BC98" s="85">
        <f>ROUND(SUM(BC99:BC102),2)</f>
        <v>0</v>
      </c>
      <c r="BD98" s="87">
        <f>ROUND(SUM(BD99:BD102),2)</f>
        <v>0</v>
      </c>
      <c r="BS98" s="24" t="s">
        <v>73</v>
      </c>
      <c r="BT98" s="24" t="s">
        <v>84</v>
      </c>
      <c r="BU98" s="24" t="s">
        <v>75</v>
      </c>
      <c r="BV98" s="24" t="s">
        <v>76</v>
      </c>
      <c r="BW98" s="24" t="s">
        <v>94</v>
      </c>
      <c r="BX98" s="24" t="s">
        <v>87</v>
      </c>
      <c r="CL98" s="24" t="s">
        <v>1</v>
      </c>
    </row>
    <row r="99" spans="1:91" s="3" customFormat="1" ht="23.25" customHeight="1">
      <c r="A99" s="73" t="s">
        <v>78</v>
      </c>
      <c r="B99" s="47"/>
      <c r="C99" s="9"/>
      <c r="D99" s="9"/>
      <c r="E99" s="9"/>
      <c r="F99" s="198" t="s">
        <v>95</v>
      </c>
      <c r="G99" s="198"/>
      <c r="H99" s="198"/>
      <c r="I99" s="198"/>
      <c r="J99" s="198"/>
      <c r="K99" s="9"/>
      <c r="L99" s="198" t="s">
        <v>96</v>
      </c>
      <c r="M99" s="198"/>
      <c r="N99" s="198"/>
      <c r="O99" s="198"/>
      <c r="P99" s="198"/>
      <c r="Q99" s="198"/>
      <c r="R99" s="198"/>
      <c r="S99" s="198"/>
      <c r="T99" s="198"/>
      <c r="U99" s="198"/>
      <c r="V99" s="198"/>
      <c r="W99" s="198"/>
      <c r="X99" s="198"/>
      <c r="Y99" s="198"/>
      <c r="Z99" s="198"/>
      <c r="AA99" s="198"/>
      <c r="AB99" s="198"/>
      <c r="AC99" s="198"/>
      <c r="AD99" s="198"/>
      <c r="AE99" s="198"/>
      <c r="AF99" s="198"/>
      <c r="AG99" s="223">
        <f>'2.NP_ČP.1 - Operační sál'!J34</f>
        <v>0</v>
      </c>
      <c r="AH99" s="224"/>
      <c r="AI99" s="224"/>
      <c r="AJ99" s="224"/>
      <c r="AK99" s="224"/>
      <c r="AL99" s="224"/>
      <c r="AM99" s="224"/>
      <c r="AN99" s="223">
        <f t="shared" si="0"/>
        <v>0</v>
      </c>
      <c r="AO99" s="224"/>
      <c r="AP99" s="224"/>
      <c r="AQ99" s="83" t="s">
        <v>90</v>
      </c>
      <c r="AR99" s="47"/>
      <c r="AS99" s="84">
        <v>0</v>
      </c>
      <c r="AT99" s="85">
        <f t="shared" si="1"/>
        <v>0</v>
      </c>
      <c r="AU99" s="86">
        <f>'2.NP_ČP.1 - Operační sál'!P130</f>
        <v>0</v>
      </c>
      <c r="AV99" s="85">
        <f>'2.NP_ČP.1 - Operační sál'!J37</f>
        <v>0</v>
      </c>
      <c r="AW99" s="85">
        <f>'2.NP_ČP.1 - Operační sál'!J38</f>
        <v>0</v>
      </c>
      <c r="AX99" s="85">
        <f>'2.NP_ČP.1 - Operační sál'!J39</f>
        <v>0</v>
      </c>
      <c r="AY99" s="85">
        <f>'2.NP_ČP.1 - Operační sál'!J40</f>
        <v>0</v>
      </c>
      <c r="AZ99" s="85">
        <f>'2.NP_ČP.1 - Operační sál'!F37</f>
        <v>0</v>
      </c>
      <c r="BA99" s="85">
        <f>'2.NP_ČP.1 - Operační sál'!F38</f>
        <v>0</v>
      </c>
      <c r="BB99" s="85">
        <f>'2.NP_ČP.1 - Operační sál'!F39</f>
        <v>0</v>
      </c>
      <c r="BC99" s="85">
        <f>'2.NP_ČP.1 - Operační sál'!F40</f>
        <v>0</v>
      </c>
      <c r="BD99" s="87">
        <f>'2.NP_ČP.1 - Operační sál'!F41</f>
        <v>0</v>
      </c>
      <c r="BT99" s="24" t="s">
        <v>97</v>
      </c>
      <c r="BV99" s="24" t="s">
        <v>76</v>
      </c>
      <c r="BW99" s="24" t="s">
        <v>98</v>
      </c>
      <c r="BX99" s="24" t="s">
        <v>94</v>
      </c>
      <c r="CL99" s="24" t="s">
        <v>1</v>
      </c>
    </row>
    <row r="100" spans="1:91" s="3" customFormat="1" ht="23.25" customHeight="1">
      <c r="A100" s="73" t="s">
        <v>78</v>
      </c>
      <c r="B100" s="47"/>
      <c r="C100" s="9"/>
      <c r="D100" s="9"/>
      <c r="E100" s="9"/>
      <c r="F100" s="198" t="s">
        <v>99</v>
      </c>
      <c r="G100" s="198"/>
      <c r="H100" s="198"/>
      <c r="I100" s="198"/>
      <c r="J100" s="198"/>
      <c r="K100" s="9"/>
      <c r="L100" s="198" t="s">
        <v>100</v>
      </c>
      <c r="M100" s="198"/>
      <c r="N100" s="198"/>
      <c r="O100" s="198"/>
      <c r="P100" s="198"/>
      <c r="Q100" s="198"/>
      <c r="R100" s="198"/>
      <c r="S100" s="198"/>
      <c r="T100" s="198"/>
      <c r="U100" s="198"/>
      <c r="V100" s="198"/>
      <c r="W100" s="198"/>
      <c r="X100" s="198"/>
      <c r="Y100" s="198"/>
      <c r="Z100" s="198"/>
      <c r="AA100" s="198"/>
      <c r="AB100" s="198"/>
      <c r="AC100" s="198"/>
      <c r="AD100" s="198"/>
      <c r="AE100" s="198"/>
      <c r="AF100" s="198"/>
      <c r="AG100" s="223">
        <f>'2.NP_ČP.2 - Dospávací pokoj'!J34</f>
        <v>0</v>
      </c>
      <c r="AH100" s="224"/>
      <c r="AI100" s="224"/>
      <c r="AJ100" s="224"/>
      <c r="AK100" s="224"/>
      <c r="AL100" s="224"/>
      <c r="AM100" s="224"/>
      <c r="AN100" s="223">
        <f t="shared" si="0"/>
        <v>0</v>
      </c>
      <c r="AO100" s="224"/>
      <c r="AP100" s="224"/>
      <c r="AQ100" s="83" t="s">
        <v>90</v>
      </c>
      <c r="AR100" s="47"/>
      <c r="AS100" s="84">
        <v>0</v>
      </c>
      <c r="AT100" s="85">
        <f t="shared" si="1"/>
        <v>0</v>
      </c>
      <c r="AU100" s="86">
        <f>'2.NP_ČP.2 - Dospávací pokoj'!P130</f>
        <v>0</v>
      </c>
      <c r="AV100" s="85">
        <f>'2.NP_ČP.2 - Dospávací pokoj'!J37</f>
        <v>0</v>
      </c>
      <c r="AW100" s="85">
        <f>'2.NP_ČP.2 - Dospávací pokoj'!J38</f>
        <v>0</v>
      </c>
      <c r="AX100" s="85">
        <f>'2.NP_ČP.2 - Dospávací pokoj'!J39</f>
        <v>0</v>
      </c>
      <c r="AY100" s="85">
        <f>'2.NP_ČP.2 - Dospávací pokoj'!J40</f>
        <v>0</v>
      </c>
      <c r="AZ100" s="85">
        <f>'2.NP_ČP.2 - Dospávací pokoj'!F37</f>
        <v>0</v>
      </c>
      <c r="BA100" s="85">
        <f>'2.NP_ČP.2 - Dospávací pokoj'!F38</f>
        <v>0</v>
      </c>
      <c r="BB100" s="85">
        <f>'2.NP_ČP.2 - Dospávací pokoj'!F39</f>
        <v>0</v>
      </c>
      <c r="BC100" s="85">
        <f>'2.NP_ČP.2 - Dospávací pokoj'!F40</f>
        <v>0</v>
      </c>
      <c r="BD100" s="87">
        <f>'2.NP_ČP.2 - Dospávací pokoj'!F41</f>
        <v>0</v>
      </c>
      <c r="BT100" s="24" t="s">
        <v>97</v>
      </c>
      <c r="BV100" s="24" t="s">
        <v>76</v>
      </c>
      <c r="BW100" s="24" t="s">
        <v>101</v>
      </c>
      <c r="BX100" s="24" t="s">
        <v>94</v>
      </c>
      <c r="CL100" s="24" t="s">
        <v>1</v>
      </c>
    </row>
    <row r="101" spans="1:91" s="3" customFormat="1" ht="23.25" customHeight="1">
      <c r="A101" s="73" t="s">
        <v>78</v>
      </c>
      <c r="B101" s="47"/>
      <c r="C101" s="9"/>
      <c r="D101" s="9"/>
      <c r="E101" s="9"/>
      <c r="F101" s="198" t="s">
        <v>102</v>
      </c>
      <c r="G101" s="198"/>
      <c r="H101" s="198"/>
      <c r="I101" s="198"/>
      <c r="J101" s="198"/>
      <c r="K101" s="9"/>
      <c r="L101" s="198" t="s">
        <v>103</v>
      </c>
      <c r="M101" s="198"/>
      <c r="N101" s="198"/>
      <c r="O101" s="198"/>
      <c r="P101" s="198"/>
      <c r="Q101" s="198"/>
      <c r="R101" s="198"/>
      <c r="S101" s="198"/>
      <c r="T101" s="198"/>
      <c r="U101" s="198"/>
      <c r="V101" s="198"/>
      <c r="W101" s="198"/>
      <c r="X101" s="198"/>
      <c r="Y101" s="198"/>
      <c r="Z101" s="198"/>
      <c r="AA101" s="198"/>
      <c r="AB101" s="198"/>
      <c r="AC101" s="198"/>
      <c r="AD101" s="198"/>
      <c r="AE101" s="198"/>
      <c r="AF101" s="198"/>
      <c r="AG101" s="223">
        <f>'2.NP_ČP.3 - Lékárna'!J34</f>
        <v>0</v>
      </c>
      <c r="AH101" s="224"/>
      <c r="AI101" s="224"/>
      <c r="AJ101" s="224"/>
      <c r="AK101" s="224"/>
      <c r="AL101" s="224"/>
      <c r="AM101" s="224"/>
      <c r="AN101" s="223">
        <f t="shared" si="0"/>
        <v>0</v>
      </c>
      <c r="AO101" s="224"/>
      <c r="AP101" s="224"/>
      <c r="AQ101" s="83" t="s">
        <v>90</v>
      </c>
      <c r="AR101" s="47"/>
      <c r="AS101" s="84">
        <v>0</v>
      </c>
      <c r="AT101" s="85">
        <f t="shared" si="1"/>
        <v>0</v>
      </c>
      <c r="AU101" s="86">
        <f>'2.NP_ČP.3 - Lékárna'!P130</f>
        <v>0</v>
      </c>
      <c r="AV101" s="85">
        <f>'2.NP_ČP.3 - Lékárna'!J37</f>
        <v>0</v>
      </c>
      <c r="AW101" s="85">
        <f>'2.NP_ČP.3 - Lékárna'!J38</f>
        <v>0</v>
      </c>
      <c r="AX101" s="85">
        <f>'2.NP_ČP.3 - Lékárna'!J39</f>
        <v>0</v>
      </c>
      <c r="AY101" s="85">
        <f>'2.NP_ČP.3 - Lékárna'!J40</f>
        <v>0</v>
      </c>
      <c r="AZ101" s="85">
        <f>'2.NP_ČP.3 - Lékárna'!F37</f>
        <v>0</v>
      </c>
      <c r="BA101" s="85">
        <f>'2.NP_ČP.3 - Lékárna'!F38</f>
        <v>0</v>
      </c>
      <c r="BB101" s="85">
        <f>'2.NP_ČP.3 - Lékárna'!F39</f>
        <v>0</v>
      </c>
      <c r="BC101" s="85">
        <f>'2.NP_ČP.3 - Lékárna'!F40</f>
        <v>0</v>
      </c>
      <c r="BD101" s="87">
        <f>'2.NP_ČP.3 - Lékárna'!F41</f>
        <v>0</v>
      </c>
      <c r="BT101" s="24" t="s">
        <v>97</v>
      </c>
      <c r="BV101" s="24" t="s">
        <v>76</v>
      </c>
      <c r="BW101" s="24" t="s">
        <v>104</v>
      </c>
      <c r="BX101" s="24" t="s">
        <v>94</v>
      </c>
      <c r="CL101" s="24" t="s">
        <v>1</v>
      </c>
    </row>
    <row r="102" spans="1:91" s="3" customFormat="1" ht="23.25" customHeight="1">
      <c r="A102" s="73" t="s">
        <v>78</v>
      </c>
      <c r="B102" s="47"/>
      <c r="C102" s="9"/>
      <c r="D102" s="9"/>
      <c r="E102" s="9"/>
      <c r="F102" s="198" t="s">
        <v>105</v>
      </c>
      <c r="G102" s="198"/>
      <c r="H102" s="198"/>
      <c r="I102" s="198"/>
      <c r="J102" s="198"/>
      <c r="K102" s="9"/>
      <c r="L102" s="198" t="s">
        <v>106</v>
      </c>
      <c r="M102" s="198"/>
      <c r="N102" s="198"/>
      <c r="O102" s="198"/>
      <c r="P102" s="198"/>
      <c r="Q102" s="198"/>
      <c r="R102" s="198"/>
      <c r="S102" s="198"/>
      <c r="T102" s="198"/>
      <c r="U102" s="198"/>
      <c r="V102" s="198"/>
      <c r="W102" s="198"/>
      <c r="X102" s="198"/>
      <c r="Y102" s="198"/>
      <c r="Z102" s="198"/>
      <c r="AA102" s="198"/>
      <c r="AB102" s="198"/>
      <c r="AC102" s="198"/>
      <c r="AD102" s="198"/>
      <c r="AE102" s="198"/>
      <c r="AF102" s="198"/>
      <c r="AG102" s="223">
        <f>'2.NP_ČP.4 - Příprava lékařů'!J34</f>
        <v>0</v>
      </c>
      <c r="AH102" s="224"/>
      <c r="AI102" s="224"/>
      <c r="AJ102" s="224"/>
      <c r="AK102" s="224"/>
      <c r="AL102" s="224"/>
      <c r="AM102" s="224"/>
      <c r="AN102" s="223">
        <f t="shared" si="0"/>
        <v>0</v>
      </c>
      <c r="AO102" s="224"/>
      <c r="AP102" s="224"/>
      <c r="AQ102" s="83" t="s">
        <v>90</v>
      </c>
      <c r="AR102" s="47"/>
      <c r="AS102" s="84">
        <v>0</v>
      </c>
      <c r="AT102" s="85">
        <f t="shared" si="1"/>
        <v>0</v>
      </c>
      <c r="AU102" s="86">
        <f>'2.NP_ČP.4 - Příprava lékařů'!P130</f>
        <v>0</v>
      </c>
      <c r="AV102" s="85">
        <f>'2.NP_ČP.4 - Příprava lékařů'!J37</f>
        <v>0</v>
      </c>
      <c r="AW102" s="85">
        <f>'2.NP_ČP.4 - Příprava lékařů'!J38</f>
        <v>0</v>
      </c>
      <c r="AX102" s="85">
        <f>'2.NP_ČP.4 - Příprava lékařů'!J39</f>
        <v>0</v>
      </c>
      <c r="AY102" s="85">
        <f>'2.NP_ČP.4 - Příprava lékařů'!J40</f>
        <v>0</v>
      </c>
      <c r="AZ102" s="85">
        <f>'2.NP_ČP.4 - Příprava lékařů'!F37</f>
        <v>0</v>
      </c>
      <c r="BA102" s="85">
        <f>'2.NP_ČP.4 - Příprava lékařů'!F38</f>
        <v>0</v>
      </c>
      <c r="BB102" s="85">
        <f>'2.NP_ČP.4 - Příprava lékařů'!F39</f>
        <v>0</v>
      </c>
      <c r="BC102" s="85">
        <f>'2.NP_ČP.4 - Příprava lékařů'!F40</f>
        <v>0</v>
      </c>
      <c r="BD102" s="87">
        <f>'2.NP_ČP.4 - Příprava lékařů'!F41</f>
        <v>0</v>
      </c>
      <c r="BT102" s="24" t="s">
        <v>97</v>
      </c>
      <c r="BV102" s="24" t="s">
        <v>76</v>
      </c>
      <c r="BW102" s="24" t="s">
        <v>107</v>
      </c>
      <c r="BX102" s="24" t="s">
        <v>94</v>
      </c>
      <c r="CL102" s="24" t="s">
        <v>1</v>
      </c>
    </row>
    <row r="103" spans="1:91" s="3" customFormat="1" ht="16.5" customHeight="1">
      <c r="A103" s="73" t="s">
        <v>78</v>
      </c>
      <c r="B103" s="47"/>
      <c r="C103" s="9"/>
      <c r="D103" s="9"/>
      <c r="E103" s="198" t="s">
        <v>108</v>
      </c>
      <c r="F103" s="198"/>
      <c r="G103" s="198"/>
      <c r="H103" s="198"/>
      <c r="I103" s="198"/>
      <c r="J103" s="9"/>
      <c r="K103" s="198" t="s">
        <v>109</v>
      </c>
      <c r="L103" s="198"/>
      <c r="M103" s="198"/>
      <c r="N103" s="198"/>
      <c r="O103" s="198"/>
      <c r="P103" s="198"/>
      <c r="Q103" s="198"/>
      <c r="R103" s="198"/>
      <c r="S103" s="198"/>
      <c r="T103" s="198"/>
      <c r="U103" s="198"/>
      <c r="V103" s="198"/>
      <c r="W103" s="198"/>
      <c r="X103" s="198"/>
      <c r="Y103" s="198"/>
      <c r="Z103" s="198"/>
      <c r="AA103" s="198"/>
      <c r="AB103" s="198"/>
      <c r="AC103" s="198"/>
      <c r="AD103" s="198"/>
      <c r="AE103" s="198"/>
      <c r="AF103" s="198"/>
      <c r="AG103" s="223">
        <f>'2.NP_2.2 - Elektroinstalace'!J32</f>
        <v>0</v>
      </c>
      <c r="AH103" s="224"/>
      <c r="AI103" s="224"/>
      <c r="AJ103" s="224"/>
      <c r="AK103" s="224"/>
      <c r="AL103" s="224"/>
      <c r="AM103" s="224"/>
      <c r="AN103" s="223">
        <f t="shared" si="0"/>
        <v>0</v>
      </c>
      <c r="AO103" s="224"/>
      <c r="AP103" s="224"/>
      <c r="AQ103" s="83" t="s">
        <v>90</v>
      </c>
      <c r="AR103" s="47"/>
      <c r="AS103" s="84">
        <v>0</v>
      </c>
      <c r="AT103" s="85">
        <f t="shared" si="1"/>
        <v>0</v>
      </c>
      <c r="AU103" s="86">
        <f>'2.NP_2.2 - Elektroinstalace'!P129</f>
        <v>0</v>
      </c>
      <c r="AV103" s="85">
        <f>'2.NP_2.2 - Elektroinstalace'!J35</f>
        <v>0</v>
      </c>
      <c r="AW103" s="85">
        <f>'2.NP_2.2 - Elektroinstalace'!J36</f>
        <v>0</v>
      </c>
      <c r="AX103" s="85">
        <f>'2.NP_2.2 - Elektroinstalace'!J37</f>
        <v>0</v>
      </c>
      <c r="AY103" s="85">
        <f>'2.NP_2.2 - Elektroinstalace'!J38</f>
        <v>0</v>
      </c>
      <c r="AZ103" s="85">
        <f>'2.NP_2.2 - Elektroinstalace'!F35</f>
        <v>0</v>
      </c>
      <c r="BA103" s="85">
        <f>'2.NP_2.2 - Elektroinstalace'!F36</f>
        <v>0</v>
      </c>
      <c r="BB103" s="85">
        <f>'2.NP_2.2 - Elektroinstalace'!F37</f>
        <v>0</v>
      </c>
      <c r="BC103" s="85">
        <f>'2.NP_2.2 - Elektroinstalace'!F38</f>
        <v>0</v>
      </c>
      <c r="BD103" s="87">
        <f>'2.NP_2.2 - Elektroinstalace'!F39</f>
        <v>0</v>
      </c>
      <c r="BT103" s="24" t="s">
        <v>84</v>
      </c>
      <c r="BV103" s="24" t="s">
        <v>76</v>
      </c>
      <c r="BW103" s="24" t="s">
        <v>110</v>
      </c>
      <c r="BX103" s="24" t="s">
        <v>87</v>
      </c>
      <c r="CL103" s="24" t="s">
        <v>1</v>
      </c>
    </row>
    <row r="104" spans="1:91" s="3" customFormat="1" ht="16.5" customHeight="1">
      <c r="A104" s="73" t="s">
        <v>78</v>
      </c>
      <c r="B104" s="47"/>
      <c r="C104" s="9"/>
      <c r="D104" s="9"/>
      <c r="E104" s="198" t="s">
        <v>111</v>
      </c>
      <c r="F104" s="198"/>
      <c r="G104" s="198"/>
      <c r="H104" s="198"/>
      <c r="I104" s="198"/>
      <c r="J104" s="9"/>
      <c r="K104" s="198" t="s">
        <v>112</v>
      </c>
      <c r="L104" s="198"/>
      <c r="M104" s="198"/>
      <c r="N104" s="198"/>
      <c r="O104" s="198"/>
      <c r="P104" s="198"/>
      <c r="Q104" s="198"/>
      <c r="R104" s="198"/>
      <c r="S104" s="198"/>
      <c r="T104" s="198"/>
      <c r="U104" s="198"/>
      <c r="V104" s="198"/>
      <c r="W104" s="198"/>
      <c r="X104" s="198"/>
      <c r="Y104" s="198"/>
      <c r="Z104" s="198"/>
      <c r="AA104" s="198"/>
      <c r="AB104" s="198"/>
      <c r="AC104" s="198"/>
      <c r="AD104" s="198"/>
      <c r="AE104" s="198"/>
      <c r="AF104" s="198"/>
      <c r="AG104" s="223">
        <f>'2.NP_2.3 - Rozvody medici...'!J32</f>
        <v>0</v>
      </c>
      <c r="AH104" s="224"/>
      <c r="AI104" s="224"/>
      <c r="AJ104" s="224"/>
      <c r="AK104" s="224"/>
      <c r="AL104" s="224"/>
      <c r="AM104" s="224"/>
      <c r="AN104" s="223">
        <f t="shared" si="0"/>
        <v>0</v>
      </c>
      <c r="AO104" s="224"/>
      <c r="AP104" s="224"/>
      <c r="AQ104" s="83" t="s">
        <v>90</v>
      </c>
      <c r="AR104" s="47"/>
      <c r="AS104" s="84">
        <v>0</v>
      </c>
      <c r="AT104" s="85">
        <f t="shared" si="1"/>
        <v>0</v>
      </c>
      <c r="AU104" s="86">
        <f>'2.NP_2.3 - Rozvody medici...'!P123</f>
        <v>0</v>
      </c>
      <c r="AV104" s="85">
        <f>'2.NP_2.3 - Rozvody medici...'!J35</f>
        <v>0</v>
      </c>
      <c r="AW104" s="85">
        <f>'2.NP_2.3 - Rozvody medici...'!J36</f>
        <v>0</v>
      </c>
      <c r="AX104" s="85">
        <f>'2.NP_2.3 - Rozvody medici...'!J37</f>
        <v>0</v>
      </c>
      <c r="AY104" s="85">
        <f>'2.NP_2.3 - Rozvody medici...'!J38</f>
        <v>0</v>
      </c>
      <c r="AZ104" s="85">
        <f>'2.NP_2.3 - Rozvody medici...'!F35</f>
        <v>0</v>
      </c>
      <c r="BA104" s="85">
        <f>'2.NP_2.3 - Rozvody medici...'!F36</f>
        <v>0</v>
      </c>
      <c r="BB104" s="85">
        <f>'2.NP_2.3 - Rozvody medici...'!F37</f>
        <v>0</v>
      </c>
      <c r="BC104" s="85">
        <f>'2.NP_2.3 - Rozvody medici...'!F38</f>
        <v>0</v>
      </c>
      <c r="BD104" s="87">
        <f>'2.NP_2.3 - Rozvody medici...'!F39</f>
        <v>0</v>
      </c>
      <c r="BT104" s="24" t="s">
        <v>84</v>
      </c>
      <c r="BV104" s="24" t="s">
        <v>76</v>
      </c>
      <c r="BW104" s="24" t="s">
        <v>113</v>
      </c>
      <c r="BX104" s="24" t="s">
        <v>87</v>
      </c>
      <c r="CL104" s="24" t="s">
        <v>1</v>
      </c>
    </row>
    <row r="105" spans="1:91" s="3" customFormat="1" ht="16.5" customHeight="1">
      <c r="A105" s="73" t="s">
        <v>78</v>
      </c>
      <c r="B105" s="47"/>
      <c r="C105" s="9"/>
      <c r="D105" s="9"/>
      <c r="E105" s="198" t="s">
        <v>114</v>
      </c>
      <c r="F105" s="198"/>
      <c r="G105" s="198"/>
      <c r="H105" s="198"/>
      <c r="I105" s="198"/>
      <c r="J105" s="9"/>
      <c r="K105" s="198" t="s">
        <v>115</v>
      </c>
      <c r="L105" s="198"/>
      <c r="M105" s="198"/>
      <c r="N105" s="198"/>
      <c r="O105" s="198"/>
      <c r="P105" s="198"/>
      <c r="Q105" s="198"/>
      <c r="R105" s="198"/>
      <c r="S105" s="198"/>
      <c r="T105" s="198"/>
      <c r="U105" s="198"/>
      <c r="V105" s="198"/>
      <c r="W105" s="198"/>
      <c r="X105" s="198"/>
      <c r="Y105" s="198"/>
      <c r="Z105" s="198"/>
      <c r="AA105" s="198"/>
      <c r="AB105" s="198"/>
      <c r="AC105" s="198"/>
      <c r="AD105" s="198"/>
      <c r="AE105" s="198"/>
      <c r="AF105" s="198"/>
      <c r="AG105" s="223">
        <f>'2.NP_2.4 - Rozvody VZT'!J32</f>
        <v>0</v>
      </c>
      <c r="AH105" s="224"/>
      <c r="AI105" s="224"/>
      <c r="AJ105" s="224"/>
      <c r="AK105" s="224"/>
      <c r="AL105" s="224"/>
      <c r="AM105" s="224"/>
      <c r="AN105" s="223">
        <f t="shared" si="0"/>
        <v>0</v>
      </c>
      <c r="AO105" s="224"/>
      <c r="AP105" s="224"/>
      <c r="AQ105" s="83" t="s">
        <v>90</v>
      </c>
      <c r="AR105" s="47"/>
      <c r="AS105" s="84">
        <v>0</v>
      </c>
      <c r="AT105" s="85">
        <f t="shared" si="1"/>
        <v>0</v>
      </c>
      <c r="AU105" s="86">
        <f>'2.NP_2.4 - Rozvody VZT'!P122</f>
        <v>0</v>
      </c>
      <c r="AV105" s="85">
        <f>'2.NP_2.4 - Rozvody VZT'!J35</f>
        <v>0</v>
      </c>
      <c r="AW105" s="85">
        <f>'2.NP_2.4 - Rozvody VZT'!J36</f>
        <v>0</v>
      </c>
      <c r="AX105" s="85">
        <f>'2.NP_2.4 - Rozvody VZT'!J37</f>
        <v>0</v>
      </c>
      <c r="AY105" s="85">
        <f>'2.NP_2.4 - Rozvody VZT'!J38</f>
        <v>0</v>
      </c>
      <c r="AZ105" s="85">
        <f>'2.NP_2.4 - Rozvody VZT'!F35</f>
        <v>0</v>
      </c>
      <c r="BA105" s="85">
        <f>'2.NP_2.4 - Rozvody VZT'!F36</f>
        <v>0</v>
      </c>
      <c r="BB105" s="85">
        <f>'2.NP_2.4 - Rozvody VZT'!F37</f>
        <v>0</v>
      </c>
      <c r="BC105" s="85">
        <f>'2.NP_2.4 - Rozvody VZT'!F38</f>
        <v>0</v>
      </c>
      <c r="BD105" s="87">
        <f>'2.NP_2.4 - Rozvody VZT'!F39</f>
        <v>0</v>
      </c>
      <c r="BT105" s="24" t="s">
        <v>84</v>
      </c>
      <c r="BV105" s="24" t="s">
        <v>76</v>
      </c>
      <c r="BW105" s="24" t="s">
        <v>116</v>
      </c>
      <c r="BX105" s="24" t="s">
        <v>87</v>
      </c>
      <c r="CL105" s="24" t="s">
        <v>1</v>
      </c>
    </row>
    <row r="106" spans="1:91" s="6" customFormat="1" ht="16.5" customHeight="1">
      <c r="A106" s="73" t="s">
        <v>78</v>
      </c>
      <c r="B106" s="74"/>
      <c r="C106" s="75"/>
      <c r="D106" s="197" t="s">
        <v>117</v>
      </c>
      <c r="E106" s="197"/>
      <c r="F106" s="197"/>
      <c r="G106" s="197"/>
      <c r="H106" s="197"/>
      <c r="I106" s="76"/>
      <c r="J106" s="197" t="s">
        <v>118</v>
      </c>
      <c r="K106" s="197"/>
      <c r="L106" s="197"/>
      <c r="M106" s="197"/>
      <c r="N106" s="197"/>
      <c r="O106" s="197"/>
      <c r="P106" s="197"/>
      <c r="Q106" s="197"/>
      <c r="R106" s="197"/>
      <c r="S106" s="197"/>
      <c r="T106" s="197"/>
      <c r="U106" s="197"/>
      <c r="V106" s="197"/>
      <c r="W106" s="197"/>
      <c r="X106" s="197"/>
      <c r="Y106" s="197"/>
      <c r="Z106" s="197"/>
      <c r="AA106" s="197"/>
      <c r="AB106" s="197"/>
      <c r="AC106" s="197"/>
      <c r="AD106" s="197"/>
      <c r="AE106" s="197"/>
      <c r="AF106" s="197"/>
      <c r="AG106" s="221">
        <f>'2.NP_3 - Vedlejší rozpočt...'!J30</f>
        <v>0</v>
      </c>
      <c r="AH106" s="222"/>
      <c r="AI106" s="222"/>
      <c r="AJ106" s="222"/>
      <c r="AK106" s="222"/>
      <c r="AL106" s="222"/>
      <c r="AM106" s="222"/>
      <c r="AN106" s="221">
        <f t="shared" si="0"/>
        <v>0</v>
      </c>
      <c r="AO106" s="222"/>
      <c r="AP106" s="222"/>
      <c r="AQ106" s="77" t="s">
        <v>81</v>
      </c>
      <c r="AR106" s="74"/>
      <c r="AS106" s="88">
        <v>0</v>
      </c>
      <c r="AT106" s="89">
        <f t="shared" si="1"/>
        <v>0</v>
      </c>
      <c r="AU106" s="90">
        <f>'2.NP_3 - Vedlejší rozpočt...'!P124</f>
        <v>0</v>
      </c>
      <c r="AV106" s="89">
        <f>'2.NP_3 - Vedlejší rozpočt...'!J33</f>
        <v>0</v>
      </c>
      <c r="AW106" s="89">
        <f>'2.NP_3 - Vedlejší rozpočt...'!J34</f>
        <v>0</v>
      </c>
      <c r="AX106" s="89">
        <f>'2.NP_3 - Vedlejší rozpočt...'!J35</f>
        <v>0</v>
      </c>
      <c r="AY106" s="89">
        <f>'2.NP_3 - Vedlejší rozpočt...'!J36</f>
        <v>0</v>
      </c>
      <c r="AZ106" s="89">
        <f>'2.NP_3 - Vedlejší rozpočt...'!F33</f>
        <v>0</v>
      </c>
      <c r="BA106" s="89">
        <f>'2.NP_3 - Vedlejší rozpočt...'!F34</f>
        <v>0</v>
      </c>
      <c r="BB106" s="89">
        <f>'2.NP_3 - Vedlejší rozpočt...'!F35</f>
        <v>0</v>
      </c>
      <c r="BC106" s="89">
        <f>'2.NP_3 - Vedlejší rozpočt...'!F36</f>
        <v>0</v>
      </c>
      <c r="BD106" s="91">
        <f>'2.NP_3 - Vedlejší rozpočt...'!F37</f>
        <v>0</v>
      </c>
      <c r="BT106" s="82" t="s">
        <v>82</v>
      </c>
      <c r="BV106" s="82" t="s">
        <v>76</v>
      </c>
      <c r="BW106" s="82" t="s">
        <v>119</v>
      </c>
      <c r="BX106" s="82" t="s">
        <v>5</v>
      </c>
      <c r="CL106" s="82" t="s">
        <v>1</v>
      </c>
      <c r="CM106" s="82" t="s">
        <v>84</v>
      </c>
    </row>
    <row r="107" spans="1:91" s="1" customFormat="1" ht="30" customHeight="1">
      <c r="B107" s="31"/>
      <c r="AR107" s="31"/>
    </row>
    <row r="108" spans="1:91" s="1" customFormat="1" ht="6.95" customHeight="1">
      <c r="B108" s="43"/>
      <c r="C108" s="44"/>
      <c r="D108" s="44"/>
      <c r="E108" s="44"/>
      <c r="F108" s="44"/>
      <c r="G108" s="44"/>
      <c r="H108" s="44"/>
      <c r="I108" s="44"/>
      <c r="J108" s="44"/>
      <c r="K108" s="44"/>
      <c r="L108" s="44"/>
      <c r="M108" s="44"/>
      <c r="N108" s="44"/>
      <c r="O108" s="44"/>
      <c r="P108" s="44"/>
      <c r="Q108" s="44"/>
      <c r="R108" s="44"/>
      <c r="S108" s="44"/>
      <c r="T108" s="44"/>
      <c r="U108" s="44"/>
      <c r="V108" s="44"/>
      <c r="W108" s="44"/>
      <c r="X108" s="44"/>
      <c r="Y108" s="44"/>
      <c r="Z108" s="44"/>
      <c r="AA108" s="44"/>
      <c r="AB108" s="44"/>
      <c r="AC108" s="44"/>
      <c r="AD108" s="44"/>
      <c r="AE108" s="44"/>
      <c r="AF108" s="44"/>
      <c r="AG108" s="44"/>
      <c r="AH108" s="44"/>
      <c r="AI108" s="44"/>
      <c r="AJ108" s="44"/>
      <c r="AK108" s="44"/>
      <c r="AL108" s="44"/>
      <c r="AM108" s="44"/>
      <c r="AN108" s="44"/>
      <c r="AO108" s="44"/>
      <c r="AP108" s="44"/>
      <c r="AQ108" s="44"/>
      <c r="AR108" s="31"/>
    </row>
  </sheetData>
  <sheetProtection algorithmName="SHA-512" hashValue="vWlpu+y2HkFvWuMIPbnEMg/waWwxxnFpv8wTlU8rkmsZW1iX1+1XjaBfpIb1C+OLYefGHi2GS51zM1QhngPkOQ==" saltValue="lulS4ueWzP1c9GoTf5ekYftUtJsUwOhdELeQ+9P3vuNge4wV5GDwZ/ekkYdIG2MHBpHl4QZvoA1IBFT5elOBCg==" spinCount="100000" sheet="1" objects="1" scenarios="1" formatColumns="0" formatRows="0"/>
  <mergeCells count="86">
    <mergeCell ref="AN104:AP104"/>
    <mergeCell ref="AS89:AT91"/>
    <mergeCell ref="AN105:AP105"/>
    <mergeCell ref="AG105:AM105"/>
    <mergeCell ref="AN106:AP106"/>
    <mergeCell ref="AG106:AM106"/>
    <mergeCell ref="AG94:AM94"/>
    <mergeCell ref="AN94:AP94"/>
    <mergeCell ref="AN103:AP103"/>
    <mergeCell ref="AN92:AP92"/>
    <mergeCell ref="AN98:AP98"/>
    <mergeCell ref="AN101:AP101"/>
    <mergeCell ref="AN95:AP95"/>
    <mergeCell ref="AN100:AP100"/>
    <mergeCell ref="AN96:AP96"/>
    <mergeCell ref="AN99:AP99"/>
    <mergeCell ref="AN97:AP97"/>
    <mergeCell ref="AN102:AP102"/>
    <mergeCell ref="AR2:BE2"/>
    <mergeCell ref="AG95:AM95"/>
    <mergeCell ref="AG101:AM101"/>
    <mergeCell ref="AG97:AM97"/>
    <mergeCell ref="AG100:AM100"/>
    <mergeCell ref="AG96:AM96"/>
    <mergeCell ref="AG92:AM92"/>
    <mergeCell ref="AG99:AM99"/>
    <mergeCell ref="AG98:AM98"/>
    <mergeCell ref="AM90:AP90"/>
    <mergeCell ref="AM87:AN87"/>
    <mergeCell ref="AM89:AP89"/>
    <mergeCell ref="L33:P33"/>
    <mergeCell ref="W33:AE33"/>
    <mergeCell ref="AK33:AO33"/>
    <mergeCell ref="AK35:AO35"/>
    <mergeCell ref="X35:AB35"/>
    <mergeCell ref="L31:P31"/>
    <mergeCell ref="AK31:AO31"/>
    <mergeCell ref="L32:P32"/>
    <mergeCell ref="W32:AE32"/>
    <mergeCell ref="AK32:AO32"/>
    <mergeCell ref="BE5:BE34"/>
    <mergeCell ref="K5:AJ5"/>
    <mergeCell ref="K6:AJ6"/>
    <mergeCell ref="E14:AJ14"/>
    <mergeCell ref="E23:AN23"/>
    <mergeCell ref="AK26:AO26"/>
    <mergeCell ref="L28:P28"/>
    <mergeCell ref="W28:AE28"/>
    <mergeCell ref="AK28:AO28"/>
    <mergeCell ref="AK29:AO29"/>
    <mergeCell ref="W29:AE29"/>
    <mergeCell ref="L29:P29"/>
    <mergeCell ref="W30:AE30"/>
    <mergeCell ref="AK30:AO30"/>
    <mergeCell ref="L30:P30"/>
    <mergeCell ref="W31:AE31"/>
    <mergeCell ref="L85:AJ85"/>
    <mergeCell ref="E105:I105"/>
    <mergeCell ref="K105:AF105"/>
    <mergeCell ref="D106:H106"/>
    <mergeCell ref="J106:AF106"/>
    <mergeCell ref="AG102:AM102"/>
    <mergeCell ref="AG103:AM103"/>
    <mergeCell ref="AG104:AM104"/>
    <mergeCell ref="K104:AF104"/>
    <mergeCell ref="K97:AF97"/>
    <mergeCell ref="K98:AF98"/>
    <mergeCell ref="K103:AF103"/>
    <mergeCell ref="L100:AF100"/>
    <mergeCell ref="L99:AF99"/>
    <mergeCell ref="L101:AF101"/>
    <mergeCell ref="L102:AF102"/>
    <mergeCell ref="E103:I103"/>
    <mergeCell ref="E104:I104"/>
    <mergeCell ref="F101:J101"/>
    <mergeCell ref="F102:J102"/>
    <mergeCell ref="F99:J99"/>
    <mergeCell ref="F100:J100"/>
    <mergeCell ref="C92:G92"/>
    <mergeCell ref="D96:H96"/>
    <mergeCell ref="D95:H95"/>
    <mergeCell ref="E98:I98"/>
    <mergeCell ref="E97:I97"/>
    <mergeCell ref="I92:AF92"/>
    <mergeCell ref="J96:AF96"/>
    <mergeCell ref="J95:AF95"/>
  </mergeCells>
  <hyperlinks>
    <hyperlink ref="A95" location="'2.NP_1 - Čistá vestavba -...'!C2" display="/" xr:uid="{00000000-0004-0000-0000-000000000000}"/>
    <hyperlink ref="A97" location="'2.NP_2.0 - Stavební práce'!C2" display="/" xr:uid="{00000000-0004-0000-0000-000001000000}"/>
    <hyperlink ref="A99" location="'2.NP_ČP.1 - Operační sál'!C2" display="/" xr:uid="{00000000-0004-0000-0000-000002000000}"/>
    <hyperlink ref="A100" location="'2.NP_ČP.2 - Dospávací pokoj'!C2" display="/" xr:uid="{00000000-0004-0000-0000-000003000000}"/>
    <hyperlink ref="A101" location="'2.NP_ČP.3 - Lékárna'!C2" display="/" xr:uid="{00000000-0004-0000-0000-000004000000}"/>
    <hyperlink ref="A102" location="'2.NP_ČP.4 - Příprava lékařů'!C2" display="/" xr:uid="{00000000-0004-0000-0000-000005000000}"/>
    <hyperlink ref="A103" location="'2.NP_2.2 - Elektroinstalace'!C2" display="/" xr:uid="{00000000-0004-0000-0000-000006000000}"/>
    <hyperlink ref="A104" location="'2.NP_2.3 - Rozvody medici...'!C2" display="/" xr:uid="{00000000-0004-0000-0000-000007000000}"/>
    <hyperlink ref="A105" location="'2.NP_2.4 - Rozvody VZT'!C2" display="/" xr:uid="{00000000-0004-0000-0000-000008000000}"/>
    <hyperlink ref="A106" location="'2.NP_3 - Vedlejší rozpočt...'!C2" display="/" xr:uid="{00000000-0004-0000-0000-000009000000}"/>
  </hyperlinks>
  <pageMargins left="0.39374999999999999" right="0.39374999999999999" top="0.39374999999999999" bottom="0.39374999999999999" header="0" footer="0"/>
  <pageSetup paperSize="9" scale="75" fitToHeight="100" orientation="portrait" blackAndWhite="1" r:id="rId1"/>
  <headerFooter>
    <oddFooter>&amp;CStrana &amp;P z &amp;N</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2:BM149"/>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06"/>
      <c r="M2" s="206"/>
      <c r="N2" s="206"/>
      <c r="O2" s="206"/>
      <c r="P2" s="206"/>
      <c r="Q2" s="206"/>
      <c r="R2" s="206"/>
      <c r="S2" s="206"/>
      <c r="T2" s="206"/>
      <c r="U2" s="206"/>
      <c r="V2" s="206"/>
      <c r="AT2" s="16" t="s">
        <v>116</v>
      </c>
    </row>
    <row r="3" spans="2:46" ht="6.95" customHeight="1">
      <c r="B3" s="17"/>
      <c r="C3" s="18"/>
      <c r="D3" s="18"/>
      <c r="E3" s="18"/>
      <c r="F3" s="18"/>
      <c r="G3" s="18"/>
      <c r="H3" s="18"/>
      <c r="I3" s="18"/>
      <c r="J3" s="18"/>
      <c r="K3" s="18"/>
      <c r="L3" s="19"/>
      <c r="AT3" s="16" t="s">
        <v>84</v>
      </c>
    </row>
    <row r="4" spans="2:46" ht="24.95" customHeight="1">
      <c r="B4" s="19"/>
      <c r="D4" s="20" t="s">
        <v>120</v>
      </c>
      <c r="L4" s="19"/>
      <c r="M4" s="92" t="s">
        <v>10</v>
      </c>
      <c r="AT4" s="16" t="s">
        <v>4</v>
      </c>
    </row>
    <row r="5" spans="2:46" ht="6.95" customHeight="1">
      <c r="B5" s="19"/>
      <c r="L5" s="19"/>
    </row>
    <row r="6" spans="2:46" ht="12" customHeight="1">
      <c r="B6" s="19"/>
      <c r="D6" s="26" t="s">
        <v>16</v>
      </c>
      <c r="L6" s="19"/>
    </row>
    <row r="7" spans="2:46" ht="26.25" customHeight="1">
      <c r="B7" s="19"/>
      <c r="E7" s="238" t="str">
        <f>'Rekapitulace stavby'!K6</f>
        <v>Obnova septického chirurgického sálu, Nemocniční 429, 381 01 Český Krumlov</v>
      </c>
      <c r="F7" s="239"/>
      <c r="G7" s="239"/>
      <c r="H7" s="239"/>
      <c r="L7" s="19"/>
    </row>
    <row r="8" spans="2:46" ht="12" customHeight="1">
      <c r="B8" s="19"/>
      <c r="D8" s="26" t="s">
        <v>121</v>
      </c>
      <c r="L8" s="19"/>
    </row>
    <row r="9" spans="2:46" s="1" customFormat="1" ht="16.5" customHeight="1">
      <c r="B9" s="31"/>
      <c r="E9" s="238" t="s">
        <v>560</v>
      </c>
      <c r="F9" s="240"/>
      <c r="G9" s="240"/>
      <c r="H9" s="240"/>
      <c r="L9" s="31"/>
    </row>
    <row r="10" spans="2:46" s="1" customFormat="1" ht="12" customHeight="1">
      <c r="B10" s="31"/>
      <c r="D10" s="26" t="s">
        <v>561</v>
      </c>
      <c r="L10" s="31"/>
    </row>
    <row r="11" spans="2:46" s="1" customFormat="1" ht="16.5" customHeight="1">
      <c r="B11" s="31"/>
      <c r="E11" s="200" t="s">
        <v>994</v>
      </c>
      <c r="F11" s="240"/>
      <c r="G11" s="240"/>
      <c r="H11" s="240"/>
      <c r="L11" s="31"/>
    </row>
    <row r="12" spans="2:46" s="1" customFormat="1" ht="11.25">
      <c r="B12" s="31"/>
      <c r="L12" s="31"/>
    </row>
    <row r="13" spans="2:46" s="1" customFormat="1" ht="12" customHeight="1">
      <c r="B13" s="31"/>
      <c r="D13" s="26" t="s">
        <v>18</v>
      </c>
      <c r="F13" s="24" t="s">
        <v>1</v>
      </c>
      <c r="I13" s="26" t="s">
        <v>19</v>
      </c>
      <c r="J13" s="24" t="s">
        <v>1</v>
      </c>
      <c r="L13" s="31"/>
    </row>
    <row r="14" spans="2:46" s="1" customFormat="1" ht="12" customHeight="1">
      <c r="B14" s="31"/>
      <c r="D14" s="26" t="s">
        <v>20</v>
      </c>
      <c r="F14" s="24" t="s">
        <v>26</v>
      </c>
      <c r="I14" s="26" t="s">
        <v>22</v>
      </c>
      <c r="J14" s="51" t="str">
        <f>'Rekapitulace stavby'!AN8</f>
        <v>5. 8. 2024</v>
      </c>
      <c r="L14" s="31"/>
    </row>
    <row r="15" spans="2:46" s="1" customFormat="1" ht="10.9" customHeight="1">
      <c r="B15" s="31"/>
      <c r="L15" s="31"/>
    </row>
    <row r="16" spans="2:46" s="1" customFormat="1" ht="12" customHeight="1">
      <c r="B16" s="31"/>
      <c r="D16" s="26" t="s">
        <v>24</v>
      </c>
      <c r="I16" s="26" t="s">
        <v>25</v>
      </c>
      <c r="J16" s="24" t="str">
        <f>IF('Rekapitulace stavby'!AN10="","",'Rekapitulace stavby'!AN10)</f>
        <v/>
      </c>
      <c r="L16" s="31"/>
    </row>
    <row r="17" spans="2:12" s="1" customFormat="1" ht="18" customHeight="1">
      <c r="B17" s="31"/>
      <c r="E17" s="24" t="str">
        <f>IF('Rekapitulace stavby'!E11="","",'Rekapitulace stavby'!E11)</f>
        <v xml:space="preserve"> </v>
      </c>
      <c r="I17" s="26" t="s">
        <v>27</v>
      </c>
      <c r="J17" s="24" t="str">
        <f>IF('Rekapitulace stavby'!AN11="","",'Rekapitulace stavby'!AN11)</f>
        <v/>
      </c>
      <c r="L17" s="31"/>
    </row>
    <row r="18" spans="2:12" s="1" customFormat="1" ht="6.95" customHeight="1">
      <c r="B18" s="31"/>
      <c r="L18" s="31"/>
    </row>
    <row r="19" spans="2:12" s="1" customFormat="1" ht="12" customHeight="1">
      <c r="B19" s="31"/>
      <c r="D19" s="26" t="s">
        <v>28</v>
      </c>
      <c r="I19" s="26" t="s">
        <v>25</v>
      </c>
      <c r="J19" s="27" t="str">
        <f>'Rekapitulace stavby'!AN13</f>
        <v>Vyplň údaj</v>
      </c>
      <c r="L19" s="31"/>
    </row>
    <row r="20" spans="2:12" s="1" customFormat="1" ht="18" customHeight="1">
      <c r="B20" s="31"/>
      <c r="E20" s="241" t="str">
        <f>'Rekapitulace stavby'!E14</f>
        <v>Vyplň údaj</v>
      </c>
      <c r="F20" s="205"/>
      <c r="G20" s="205"/>
      <c r="H20" s="205"/>
      <c r="I20" s="26" t="s">
        <v>27</v>
      </c>
      <c r="J20" s="27" t="str">
        <f>'Rekapitulace stavby'!AN14</f>
        <v>Vyplň údaj</v>
      </c>
      <c r="L20" s="31"/>
    </row>
    <row r="21" spans="2:12" s="1" customFormat="1" ht="6.95" customHeight="1">
      <c r="B21" s="31"/>
      <c r="L21" s="31"/>
    </row>
    <row r="22" spans="2:12" s="1" customFormat="1" ht="12" customHeight="1">
      <c r="B22" s="31"/>
      <c r="D22" s="26" t="s">
        <v>30</v>
      </c>
      <c r="I22" s="26" t="s">
        <v>25</v>
      </c>
      <c r="J22" s="24" t="str">
        <f>IF('Rekapitulace stavby'!AN16="","",'Rekapitulace stavby'!AN16)</f>
        <v/>
      </c>
      <c r="L22" s="31"/>
    </row>
    <row r="23" spans="2:12" s="1" customFormat="1" ht="18" customHeight="1">
      <c r="B23" s="31"/>
      <c r="E23" s="24" t="str">
        <f>IF('Rekapitulace stavby'!E17="","",'Rekapitulace stavby'!E17)</f>
        <v xml:space="preserve"> </v>
      </c>
      <c r="I23" s="26" t="s">
        <v>27</v>
      </c>
      <c r="J23" s="24" t="str">
        <f>IF('Rekapitulace stavby'!AN17="","",'Rekapitulace stavby'!AN17)</f>
        <v/>
      </c>
      <c r="L23" s="31"/>
    </row>
    <row r="24" spans="2:12" s="1" customFormat="1" ht="6.95" customHeight="1">
      <c r="B24" s="31"/>
      <c r="L24" s="31"/>
    </row>
    <row r="25" spans="2:12" s="1" customFormat="1" ht="12" customHeight="1">
      <c r="B25" s="31"/>
      <c r="D25" s="26" t="s">
        <v>32</v>
      </c>
      <c r="I25" s="26" t="s">
        <v>25</v>
      </c>
      <c r="J25" s="24" t="str">
        <f>IF('Rekapitulace stavby'!AN19="","",'Rekapitulace stavby'!AN19)</f>
        <v/>
      </c>
      <c r="L25" s="31"/>
    </row>
    <row r="26" spans="2:12" s="1" customFormat="1" ht="18" customHeight="1">
      <c r="B26" s="31"/>
      <c r="E26" s="24" t="str">
        <f>IF('Rekapitulace stavby'!E20="","",'Rekapitulace stavby'!E20)</f>
        <v xml:space="preserve"> </v>
      </c>
      <c r="I26" s="26" t="s">
        <v>27</v>
      </c>
      <c r="J26" s="24" t="str">
        <f>IF('Rekapitulace stavby'!AN20="","",'Rekapitulace stavby'!AN20)</f>
        <v/>
      </c>
      <c r="L26" s="31"/>
    </row>
    <row r="27" spans="2:12" s="1" customFormat="1" ht="6.95" customHeight="1">
      <c r="B27" s="31"/>
      <c r="L27" s="31"/>
    </row>
    <row r="28" spans="2:12" s="1" customFormat="1" ht="12" customHeight="1">
      <c r="B28" s="31"/>
      <c r="D28" s="26" t="s">
        <v>33</v>
      </c>
      <c r="L28" s="31"/>
    </row>
    <row r="29" spans="2:12" s="7" customFormat="1" ht="16.5" customHeight="1">
      <c r="B29" s="93"/>
      <c r="E29" s="210" t="s">
        <v>1</v>
      </c>
      <c r="F29" s="210"/>
      <c r="G29" s="210"/>
      <c r="H29" s="210"/>
      <c r="L29" s="93"/>
    </row>
    <row r="30" spans="2:12" s="1" customFormat="1" ht="6.95" customHeight="1">
      <c r="B30" s="31"/>
      <c r="L30" s="31"/>
    </row>
    <row r="31" spans="2:12" s="1" customFormat="1" ht="6.95" customHeight="1">
      <c r="B31" s="31"/>
      <c r="D31" s="52"/>
      <c r="E31" s="52"/>
      <c r="F31" s="52"/>
      <c r="G31" s="52"/>
      <c r="H31" s="52"/>
      <c r="I31" s="52"/>
      <c r="J31" s="52"/>
      <c r="K31" s="52"/>
      <c r="L31" s="31"/>
    </row>
    <row r="32" spans="2:12" s="1" customFormat="1" ht="25.35" customHeight="1">
      <c r="B32" s="31"/>
      <c r="D32" s="94" t="s">
        <v>34</v>
      </c>
      <c r="J32" s="65">
        <f>ROUND(J122, 2)</f>
        <v>0</v>
      </c>
      <c r="L32" s="31"/>
    </row>
    <row r="33" spans="2:12" s="1" customFormat="1" ht="6.95" customHeight="1">
      <c r="B33" s="31"/>
      <c r="D33" s="52"/>
      <c r="E33" s="52"/>
      <c r="F33" s="52"/>
      <c r="G33" s="52"/>
      <c r="H33" s="52"/>
      <c r="I33" s="52"/>
      <c r="J33" s="52"/>
      <c r="K33" s="52"/>
      <c r="L33" s="31"/>
    </row>
    <row r="34" spans="2:12" s="1" customFormat="1" ht="14.45" customHeight="1">
      <c r="B34" s="31"/>
      <c r="F34" s="34" t="s">
        <v>36</v>
      </c>
      <c r="I34" s="34" t="s">
        <v>35</v>
      </c>
      <c r="J34" s="34" t="s">
        <v>37</v>
      </c>
      <c r="L34" s="31"/>
    </row>
    <row r="35" spans="2:12" s="1" customFormat="1" ht="14.45" customHeight="1">
      <c r="B35" s="31"/>
      <c r="D35" s="54" t="s">
        <v>38</v>
      </c>
      <c r="E35" s="26" t="s">
        <v>39</v>
      </c>
      <c r="F35" s="85">
        <f>ROUND((SUM(BE122:BE148)),  2)</f>
        <v>0</v>
      </c>
      <c r="I35" s="95">
        <v>0.21</v>
      </c>
      <c r="J35" s="85">
        <f>ROUND(((SUM(BE122:BE148))*I35),  2)</f>
        <v>0</v>
      </c>
      <c r="L35" s="31"/>
    </row>
    <row r="36" spans="2:12" s="1" customFormat="1" ht="14.45" customHeight="1">
      <c r="B36" s="31"/>
      <c r="E36" s="26" t="s">
        <v>40</v>
      </c>
      <c r="F36" s="85">
        <f>ROUND((SUM(BF122:BF148)),  2)</f>
        <v>0</v>
      </c>
      <c r="I36" s="95">
        <v>0.12</v>
      </c>
      <c r="J36" s="85">
        <f>ROUND(((SUM(BF122:BF148))*I36),  2)</f>
        <v>0</v>
      </c>
      <c r="L36" s="31"/>
    </row>
    <row r="37" spans="2:12" s="1" customFormat="1" ht="14.45" hidden="1" customHeight="1">
      <c r="B37" s="31"/>
      <c r="E37" s="26" t="s">
        <v>41</v>
      </c>
      <c r="F37" s="85">
        <f>ROUND((SUM(BG122:BG148)),  2)</f>
        <v>0</v>
      </c>
      <c r="I37" s="95">
        <v>0.21</v>
      </c>
      <c r="J37" s="85">
        <f>0</f>
        <v>0</v>
      </c>
      <c r="L37" s="31"/>
    </row>
    <row r="38" spans="2:12" s="1" customFormat="1" ht="14.45" hidden="1" customHeight="1">
      <c r="B38" s="31"/>
      <c r="E38" s="26" t="s">
        <v>42</v>
      </c>
      <c r="F38" s="85">
        <f>ROUND((SUM(BH122:BH148)),  2)</f>
        <v>0</v>
      </c>
      <c r="I38" s="95">
        <v>0.12</v>
      </c>
      <c r="J38" s="85">
        <f>0</f>
        <v>0</v>
      </c>
      <c r="L38" s="31"/>
    </row>
    <row r="39" spans="2:12" s="1" customFormat="1" ht="14.45" hidden="1" customHeight="1">
      <c r="B39" s="31"/>
      <c r="E39" s="26" t="s">
        <v>43</v>
      </c>
      <c r="F39" s="85">
        <f>ROUND((SUM(BI122:BI148)),  2)</f>
        <v>0</v>
      </c>
      <c r="I39" s="95">
        <v>0</v>
      </c>
      <c r="J39" s="85">
        <f>0</f>
        <v>0</v>
      </c>
      <c r="L39" s="31"/>
    </row>
    <row r="40" spans="2:12" s="1" customFormat="1" ht="6.95" customHeight="1">
      <c r="B40" s="31"/>
      <c r="L40" s="31"/>
    </row>
    <row r="41" spans="2:12" s="1" customFormat="1" ht="25.35" customHeight="1">
      <c r="B41" s="31"/>
      <c r="C41" s="96"/>
      <c r="D41" s="97" t="s">
        <v>44</v>
      </c>
      <c r="E41" s="56"/>
      <c r="F41" s="56"/>
      <c r="G41" s="98" t="s">
        <v>45</v>
      </c>
      <c r="H41" s="99" t="s">
        <v>46</v>
      </c>
      <c r="I41" s="56"/>
      <c r="J41" s="100">
        <f>SUM(J32:J39)</f>
        <v>0</v>
      </c>
      <c r="K41" s="101"/>
      <c r="L41" s="31"/>
    </row>
    <row r="42" spans="2:12" s="1" customFormat="1" ht="14.45" customHeight="1">
      <c r="B42" s="31"/>
      <c r="L42" s="31"/>
    </row>
    <row r="43" spans="2:12" ht="14.45" customHeight="1">
      <c r="B43" s="19"/>
      <c r="L43" s="19"/>
    </row>
    <row r="44" spans="2:12" ht="14.45" customHeight="1">
      <c r="B44" s="19"/>
      <c r="L44" s="19"/>
    </row>
    <row r="45" spans="2:12" ht="14.45" customHeight="1">
      <c r="B45" s="19"/>
      <c r="L45" s="19"/>
    </row>
    <row r="46" spans="2:12" ht="14.45" customHeight="1">
      <c r="B46" s="19"/>
      <c r="L46" s="19"/>
    </row>
    <row r="47" spans="2:12" ht="14.45" customHeight="1">
      <c r="B47" s="19"/>
      <c r="L47" s="19"/>
    </row>
    <row r="48" spans="2:12" ht="14.45" customHeight="1">
      <c r="B48" s="19"/>
      <c r="L48" s="19"/>
    </row>
    <row r="49" spans="2:12" ht="14.45" customHeight="1">
      <c r="B49" s="19"/>
      <c r="L49" s="19"/>
    </row>
    <row r="50" spans="2:12" s="1" customFormat="1" ht="14.45" customHeight="1">
      <c r="B50" s="31"/>
      <c r="D50" s="40" t="s">
        <v>47</v>
      </c>
      <c r="E50" s="41"/>
      <c r="F50" s="41"/>
      <c r="G50" s="40" t="s">
        <v>48</v>
      </c>
      <c r="H50" s="41"/>
      <c r="I50" s="41"/>
      <c r="J50" s="41"/>
      <c r="K50" s="41"/>
      <c r="L50" s="31"/>
    </row>
    <row r="51" spans="2:12" ht="11.25">
      <c r="B51" s="19"/>
      <c r="L51" s="19"/>
    </row>
    <row r="52" spans="2:12" ht="11.25">
      <c r="B52" s="19"/>
      <c r="L52" s="19"/>
    </row>
    <row r="53" spans="2:12" ht="11.25">
      <c r="B53" s="19"/>
      <c r="L53" s="19"/>
    </row>
    <row r="54" spans="2:12" ht="11.25">
      <c r="B54" s="19"/>
      <c r="L54" s="19"/>
    </row>
    <row r="55" spans="2:12" ht="11.25">
      <c r="B55" s="19"/>
      <c r="L55" s="19"/>
    </row>
    <row r="56" spans="2:12" ht="11.25">
      <c r="B56" s="19"/>
      <c r="L56" s="19"/>
    </row>
    <row r="57" spans="2:12" ht="11.25">
      <c r="B57" s="19"/>
      <c r="L57" s="19"/>
    </row>
    <row r="58" spans="2:12" ht="11.25">
      <c r="B58" s="19"/>
      <c r="L58" s="19"/>
    </row>
    <row r="59" spans="2:12" ht="11.25">
      <c r="B59" s="19"/>
      <c r="L59" s="19"/>
    </row>
    <row r="60" spans="2:12" ht="11.25">
      <c r="B60" s="19"/>
      <c r="L60" s="19"/>
    </row>
    <row r="61" spans="2:12" s="1" customFormat="1" ht="12.75">
      <c r="B61" s="31"/>
      <c r="D61" s="42" t="s">
        <v>49</v>
      </c>
      <c r="E61" s="33"/>
      <c r="F61" s="102" t="s">
        <v>50</v>
      </c>
      <c r="G61" s="42" t="s">
        <v>49</v>
      </c>
      <c r="H61" s="33"/>
      <c r="I61" s="33"/>
      <c r="J61" s="103" t="s">
        <v>50</v>
      </c>
      <c r="K61" s="33"/>
      <c r="L61" s="31"/>
    </row>
    <row r="62" spans="2:12" ht="11.25">
      <c r="B62" s="19"/>
      <c r="L62" s="19"/>
    </row>
    <row r="63" spans="2:12" ht="11.25">
      <c r="B63" s="19"/>
      <c r="L63" s="19"/>
    </row>
    <row r="64" spans="2:12" ht="11.25">
      <c r="B64" s="19"/>
      <c r="L64" s="19"/>
    </row>
    <row r="65" spans="2:12" s="1" customFormat="1" ht="12.75">
      <c r="B65" s="31"/>
      <c r="D65" s="40" t="s">
        <v>51</v>
      </c>
      <c r="E65" s="41"/>
      <c r="F65" s="41"/>
      <c r="G65" s="40" t="s">
        <v>52</v>
      </c>
      <c r="H65" s="41"/>
      <c r="I65" s="41"/>
      <c r="J65" s="41"/>
      <c r="K65" s="41"/>
      <c r="L65" s="31"/>
    </row>
    <row r="66" spans="2:12" ht="11.25">
      <c r="B66" s="19"/>
      <c r="L66" s="19"/>
    </row>
    <row r="67" spans="2:12" ht="11.25">
      <c r="B67" s="19"/>
      <c r="L67" s="19"/>
    </row>
    <row r="68" spans="2:12" ht="11.25">
      <c r="B68" s="19"/>
      <c r="L68" s="19"/>
    </row>
    <row r="69" spans="2:12" ht="11.25">
      <c r="B69" s="19"/>
      <c r="L69" s="19"/>
    </row>
    <row r="70" spans="2:12" ht="11.25">
      <c r="B70" s="19"/>
      <c r="L70" s="19"/>
    </row>
    <row r="71" spans="2:12" ht="11.25">
      <c r="B71" s="19"/>
      <c r="L71" s="19"/>
    </row>
    <row r="72" spans="2:12" ht="11.25">
      <c r="B72" s="19"/>
      <c r="L72" s="19"/>
    </row>
    <row r="73" spans="2:12" ht="11.25">
      <c r="B73" s="19"/>
      <c r="L73" s="19"/>
    </row>
    <row r="74" spans="2:12" ht="11.25">
      <c r="B74" s="19"/>
      <c r="L74" s="19"/>
    </row>
    <row r="75" spans="2:12" ht="11.25">
      <c r="B75" s="19"/>
      <c r="L75" s="19"/>
    </row>
    <row r="76" spans="2:12" s="1" customFormat="1" ht="12.75">
      <c r="B76" s="31"/>
      <c r="D76" s="42" t="s">
        <v>49</v>
      </c>
      <c r="E76" s="33"/>
      <c r="F76" s="102" t="s">
        <v>50</v>
      </c>
      <c r="G76" s="42" t="s">
        <v>49</v>
      </c>
      <c r="H76" s="33"/>
      <c r="I76" s="33"/>
      <c r="J76" s="103" t="s">
        <v>50</v>
      </c>
      <c r="K76" s="33"/>
      <c r="L76" s="31"/>
    </row>
    <row r="77" spans="2:12" s="1" customFormat="1" ht="14.45" customHeight="1">
      <c r="B77" s="43"/>
      <c r="C77" s="44"/>
      <c r="D77" s="44"/>
      <c r="E77" s="44"/>
      <c r="F77" s="44"/>
      <c r="G77" s="44"/>
      <c r="H77" s="44"/>
      <c r="I77" s="44"/>
      <c r="J77" s="44"/>
      <c r="K77" s="44"/>
      <c r="L77" s="31"/>
    </row>
    <row r="81" spans="2:12" s="1" customFormat="1" ht="6.95" customHeight="1">
      <c r="B81" s="45"/>
      <c r="C81" s="46"/>
      <c r="D81" s="46"/>
      <c r="E81" s="46"/>
      <c r="F81" s="46"/>
      <c r="G81" s="46"/>
      <c r="H81" s="46"/>
      <c r="I81" s="46"/>
      <c r="J81" s="46"/>
      <c r="K81" s="46"/>
      <c r="L81" s="31"/>
    </row>
    <row r="82" spans="2:12" s="1" customFormat="1" ht="24.95" customHeight="1">
      <c r="B82" s="31"/>
      <c r="C82" s="20" t="s">
        <v>124</v>
      </c>
      <c r="L82" s="31"/>
    </row>
    <row r="83" spans="2:12" s="1" customFormat="1" ht="6.95" customHeight="1">
      <c r="B83" s="31"/>
      <c r="L83" s="31"/>
    </row>
    <row r="84" spans="2:12" s="1" customFormat="1" ht="12" customHeight="1">
      <c r="B84" s="31"/>
      <c r="C84" s="26" t="s">
        <v>16</v>
      </c>
      <c r="L84" s="31"/>
    </row>
    <row r="85" spans="2:12" s="1" customFormat="1" ht="26.25" customHeight="1">
      <c r="B85" s="31"/>
      <c r="E85" s="238" t="str">
        <f>E7</f>
        <v>Obnova septického chirurgického sálu, Nemocniční 429, 381 01 Český Krumlov</v>
      </c>
      <c r="F85" s="239"/>
      <c r="G85" s="239"/>
      <c r="H85" s="239"/>
      <c r="L85" s="31"/>
    </row>
    <row r="86" spans="2:12" ht="12" customHeight="1">
      <c r="B86" s="19"/>
      <c r="C86" s="26" t="s">
        <v>121</v>
      </c>
      <c r="L86" s="19"/>
    </row>
    <row r="87" spans="2:12" s="1" customFormat="1" ht="16.5" customHeight="1">
      <c r="B87" s="31"/>
      <c r="E87" s="238" t="s">
        <v>560</v>
      </c>
      <c r="F87" s="240"/>
      <c r="G87" s="240"/>
      <c r="H87" s="240"/>
      <c r="L87" s="31"/>
    </row>
    <row r="88" spans="2:12" s="1" customFormat="1" ht="12" customHeight="1">
      <c r="B88" s="31"/>
      <c r="C88" s="26" t="s">
        <v>561</v>
      </c>
      <c r="L88" s="31"/>
    </row>
    <row r="89" spans="2:12" s="1" customFormat="1" ht="16.5" customHeight="1">
      <c r="B89" s="31"/>
      <c r="E89" s="200" t="str">
        <f>E11</f>
        <v>2.NP_2.4 - Rozvody VZT</v>
      </c>
      <c r="F89" s="240"/>
      <c r="G89" s="240"/>
      <c r="H89" s="240"/>
      <c r="L89" s="31"/>
    </row>
    <row r="90" spans="2:12" s="1" customFormat="1" ht="6.95" customHeight="1">
      <c r="B90" s="31"/>
      <c r="L90" s="31"/>
    </row>
    <row r="91" spans="2:12" s="1" customFormat="1" ht="12" customHeight="1">
      <c r="B91" s="31"/>
      <c r="C91" s="26" t="s">
        <v>20</v>
      </c>
      <c r="F91" s="24" t="str">
        <f>F14</f>
        <v xml:space="preserve"> </v>
      </c>
      <c r="I91" s="26" t="s">
        <v>22</v>
      </c>
      <c r="J91" s="51" t="str">
        <f>IF(J14="","",J14)</f>
        <v>5. 8. 2024</v>
      </c>
      <c r="L91" s="31"/>
    </row>
    <row r="92" spans="2:12" s="1" customFormat="1" ht="6.95" customHeight="1">
      <c r="B92" s="31"/>
      <c r="L92" s="31"/>
    </row>
    <row r="93" spans="2:12" s="1" customFormat="1" ht="15.2" customHeight="1">
      <c r="B93" s="31"/>
      <c r="C93" s="26" t="s">
        <v>24</v>
      </c>
      <c r="F93" s="24" t="str">
        <f>E17</f>
        <v xml:space="preserve"> </v>
      </c>
      <c r="I93" s="26" t="s">
        <v>30</v>
      </c>
      <c r="J93" s="29" t="str">
        <f>E23</f>
        <v xml:space="preserve"> </v>
      </c>
      <c r="L93" s="31"/>
    </row>
    <row r="94" spans="2:12" s="1" customFormat="1" ht="15.2" customHeight="1">
      <c r="B94" s="31"/>
      <c r="C94" s="26" t="s">
        <v>28</v>
      </c>
      <c r="F94" s="24" t="str">
        <f>IF(E20="","",E20)</f>
        <v>Vyplň údaj</v>
      </c>
      <c r="I94" s="26" t="s">
        <v>32</v>
      </c>
      <c r="J94" s="29" t="str">
        <f>E26</f>
        <v xml:space="preserve"> </v>
      </c>
      <c r="L94" s="31"/>
    </row>
    <row r="95" spans="2:12" s="1" customFormat="1" ht="10.35" customHeight="1">
      <c r="B95" s="31"/>
      <c r="L95" s="31"/>
    </row>
    <row r="96" spans="2:12" s="1" customFormat="1" ht="29.25" customHeight="1">
      <c r="B96" s="31"/>
      <c r="C96" s="104" t="s">
        <v>125</v>
      </c>
      <c r="D96" s="96"/>
      <c r="E96" s="96"/>
      <c r="F96" s="96"/>
      <c r="G96" s="96"/>
      <c r="H96" s="96"/>
      <c r="I96" s="96"/>
      <c r="J96" s="105" t="s">
        <v>126</v>
      </c>
      <c r="K96" s="96"/>
      <c r="L96" s="31"/>
    </row>
    <row r="97" spans="2:47" s="1" customFormat="1" ht="10.35" customHeight="1">
      <c r="B97" s="31"/>
      <c r="L97" s="31"/>
    </row>
    <row r="98" spans="2:47" s="1" customFormat="1" ht="22.9" customHeight="1">
      <c r="B98" s="31"/>
      <c r="C98" s="106" t="s">
        <v>127</v>
      </c>
      <c r="J98" s="65">
        <f>J122</f>
        <v>0</v>
      </c>
      <c r="L98" s="31"/>
      <c r="AU98" s="16" t="s">
        <v>128</v>
      </c>
    </row>
    <row r="99" spans="2:47" s="8" customFormat="1" ht="24.95" customHeight="1">
      <c r="B99" s="107"/>
      <c r="D99" s="108" t="s">
        <v>135</v>
      </c>
      <c r="E99" s="109"/>
      <c r="F99" s="109"/>
      <c r="G99" s="109"/>
      <c r="H99" s="109"/>
      <c r="I99" s="109"/>
      <c r="J99" s="110">
        <f>J123</f>
        <v>0</v>
      </c>
      <c r="L99" s="107"/>
    </row>
    <row r="100" spans="2:47" s="9" customFormat="1" ht="19.899999999999999" customHeight="1">
      <c r="B100" s="111"/>
      <c r="D100" s="112" t="s">
        <v>141</v>
      </c>
      <c r="E100" s="113"/>
      <c r="F100" s="113"/>
      <c r="G100" s="113"/>
      <c r="H100" s="113"/>
      <c r="I100" s="113"/>
      <c r="J100" s="114">
        <f>J124</f>
        <v>0</v>
      </c>
      <c r="L100" s="111"/>
    </row>
    <row r="101" spans="2:47" s="1" customFormat="1" ht="21.75" customHeight="1">
      <c r="B101" s="31"/>
      <c r="L101" s="31"/>
    </row>
    <row r="102" spans="2:47" s="1" customFormat="1" ht="6.95" customHeight="1">
      <c r="B102" s="43"/>
      <c r="C102" s="44"/>
      <c r="D102" s="44"/>
      <c r="E102" s="44"/>
      <c r="F102" s="44"/>
      <c r="G102" s="44"/>
      <c r="H102" s="44"/>
      <c r="I102" s="44"/>
      <c r="J102" s="44"/>
      <c r="K102" s="44"/>
      <c r="L102" s="31"/>
    </row>
    <row r="106" spans="2:47" s="1" customFormat="1" ht="6.95" customHeight="1">
      <c r="B106" s="45"/>
      <c r="C106" s="46"/>
      <c r="D106" s="46"/>
      <c r="E106" s="46"/>
      <c r="F106" s="46"/>
      <c r="G106" s="46"/>
      <c r="H106" s="46"/>
      <c r="I106" s="46"/>
      <c r="J106" s="46"/>
      <c r="K106" s="46"/>
      <c r="L106" s="31"/>
    </row>
    <row r="107" spans="2:47" s="1" customFormat="1" ht="24.95" customHeight="1">
      <c r="B107" s="31"/>
      <c r="C107" s="20" t="s">
        <v>148</v>
      </c>
      <c r="L107" s="31"/>
    </row>
    <row r="108" spans="2:47" s="1" customFormat="1" ht="6.95" customHeight="1">
      <c r="B108" s="31"/>
      <c r="L108" s="31"/>
    </row>
    <row r="109" spans="2:47" s="1" customFormat="1" ht="12" customHeight="1">
      <c r="B109" s="31"/>
      <c r="C109" s="26" t="s">
        <v>16</v>
      </c>
      <c r="L109" s="31"/>
    </row>
    <row r="110" spans="2:47" s="1" customFormat="1" ht="26.25" customHeight="1">
      <c r="B110" s="31"/>
      <c r="E110" s="238" t="str">
        <f>E7</f>
        <v>Obnova septického chirurgického sálu, Nemocniční 429, 381 01 Český Krumlov</v>
      </c>
      <c r="F110" s="239"/>
      <c r="G110" s="239"/>
      <c r="H110" s="239"/>
      <c r="L110" s="31"/>
    </row>
    <row r="111" spans="2:47" ht="12" customHeight="1">
      <c r="B111" s="19"/>
      <c r="C111" s="26" t="s">
        <v>121</v>
      </c>
      <c r="L111" s="19"/>
    </row>
    <row r="112" spans="2:47" s="1" customFormat="1" ht="16.5" customHeight="1">
      <c r="B112" s="31"/>
      <c r="E112" s="238" t="s">
        <v>560</v>
      </c>
      <c r="F112" s="240"/>
      <c r="G112" s="240"/>
      <c r="H112" s="240"/>
      <c r="L112" s="31"/>
    </row>
    <row r="113" spans="2:65" s="1" customFormat="1" ht="12" customHeight="1">
      <c r="B113" s="31"/>
      <c r="C113" s="26" t="s">
        <v>561</v>
      </c>
      <c r="L113" s="31"/>
    </row>
    <row r="114" spans="2:65" s="1" customFormat="1" ht="16.5" customHeight="1">
      <c r="B114" s="31"/>
      <c r="E114" s="200" t="str">
        <f>E11</f>
        <v>2.NP_2.4 - Rozvody VZT</v>
      </c>
      <c r="F114" s="240"/>
      <c r="G114" s="240"/>
      <c r="H114" s="240"/>
      <c r="L114" s="31"/>
    </row>
    <row r="115" spans="2:65" s="1" customFormat="1" ht="6.95" customHeight="1">
      <c r="B115" s="31"/>
      <c r="L115" s="31"/>
    </row>
    <row r="116" spans="2:65" s="1" customFormat="1" ht="12" customHeight="1">
      <c r="B116" s="31"/>
      <c r="C116" s="26" t="s">
        <v>20</v>
      </c>
      <c r="F116" s="24" t="str">
        <f>F14</f>
        <v xml:space="preserve"> </v>
      </c>
      <c r="I116" s="26" t="s">
        <v>22</v>
      </c>
      <c r="J116" s="51" t="str">
        <f>IF(J14="","",J14)</f>
        <v>5. 8. 2024</v>
      </c>
      <c r="L116" s="31"/>
    </row>
    <row r="117" spans="2:65" s="1" customFormat="1" ht="6.95" customHeight="1">
      <c r="B117" s="31"/>
      <c r="L117" s="31"/>
    </row>
    <row r="118" spans="2:65" s="1" customFormat="1" ht="15.2" customHeight="1">
      <c r="B118" s="31"/>
      <c r="C118" s="26" t="s">
        <v>24</v>
      </c>
      <c r="F118" s="24" t="str">
        <f>E17</f>
        <v xml:space="preserve"> </v>
      </c>
      <c r="I118" s="26" t="s">
        <v>30</v>
      </c>
      <c r="J118" s="29" t="str">
        <f>E23</f>
        <v xml:space="preserve"> </v>
      </c>
      <c r="L118" s="31"/>
    </row>
    <row r="119" spans="2:65" s="1" customFormat="1" ht="15.2" customHeight="1">
      <c r="B119" s="31"/>
      <c r="C119" s="26" t="s">
        <v>28</v>
      </c>
      <c r="F119" s="24" t="str">
        <f>IF(E20="","",E20)</f>
        <v>Vyplň údaj</v>
      </c>
      <c r="I119" s="26" t="s">
        <v>32</v>
      </c>
      <c r="J119" s="29" t="str">
        <f>E26</f>
        <v xml:space="preserve"> </v>
      </c>
      <c r="L119" s="31"/>
    </row>
    <row r="120" spans="2:65" s="1" customFormat="1" ht="10.35" customHeight="1">
      <c r="B120" s="31"/>
      <c r="L120" s="31"/>
    </row>
    <row r="121" spans="2:65" s="10" customFormat="1" ht="29.25" customHeight="1">
      <c r="B121" s="115"/>
      <c r="C121" s="116" t="s">
        <v>149</v>
      </c>
      <c r="D121" s="117" t="s">
        <v>59</v>
      </c>
      <c r="E121" s="117" t="s">
        <v>55</v>
      </c>
      <c r="F121" s="117" t="s">
        <v>56</v>
      </c>
      <c r="G121" s="117" t="s">
        <v>150</v>
      </c>
      <c r="H121" s="117" t="s">
        <v>151</v>
      </c>
      <c r="I121" s="117" t="s">
        <v>152</v>
      </c>
      <c r="J121" s="118" t="s">
        <v>126</v>
      </c>
      <c r="K121" s="119" t="s">
        <v>153</v>
      </c>
      <c r="L121" s="115"/>
      <c r="M121" s="58" t="s">
        <v>1</v>
      </c>
      <c r="N121" s="59" t="s">
        <v>38</v>
      </c>
      <c r="O121" s="59" t="s">
        <v>154</v>
      </c>
      <c r="P121" s="59" t="s">
        <v>155</v>
      </c>
      <c r="Q121" s="59" t="s">
        <v>156</v>
      </c>
      <c r="R121" s="59" t="s">
        <v>157</v>
      </c>
      <c r="S121" s="59" t="s">
        <v>158</v>
      </c>
      <c r="T121" s="60" t="s">
        <v>159</v>
      </c>
    </row>
    <row r="122" spans="2:65" s="1" customFormat="1" ht="22.9" customHeight="1">
      <c r="B122" s="31"/>
      <c r="C122" s="63" t="s">
        <v>160</v>
      </c>
      <c r="J122" s="120">
        <f>BK122</f>
        <v>0</v>
      </c>
      <c r="L122" s="31"/>
      <c r="M122" s="61"/>
      <c r="N122" s="52"/>
      <c r="O122" s="52"/>
      <c r="P122" s="121">
        <f>P123</f>
        <v>0</v>
      </c>
      <c r="Q122" s="52"/>
      <c r="R122" s="121">
        <f>R123</f>
        <v>0.53102000000000005</v>
      </c>
      <c r="S122" s="52"/>
      <c r="T122" s="122">
        <f>T123</f>
        <v>0</v>
      </c>
      <c r="AT122" s="16" t="s">
        <v>73</v>
      </c>
      <c r="AU122" s="16" t="s">
        <v>128</v>
      </c>
      <c r="BK122" s="123">
        <f>BK123</f>
        <v>0</v>
      </c>
    </row>
    <row r="123" spans="2:65" s="11" customFormat="1" ht="25.9" customHeight="1">
      <c r="B123" s="124"/>
      <c r="D123" s="125" t="s">
        <v>73</v>
      </c>
      <c r="E123" s="126" t="s">
        <v>361</v>
      </c>
      <c r="F123" s="126" t="s">
        <v>362</v>
      </c>
      <c r="I123" s="127"/>
      <c r="J123" s="128">
        <f>BK123</f>
        <v>0</v>
      </c>
      <c r="L123" s="124"/>
      <c r="M123" s="129"/>
      <c r="P123" s="130">
        <f>P124</f>
        <v>0</v>
      </c>
      <c r="R123" s="130">
        <f>R124</f>
        <v>0.53102000000000005</v>
      </c>
      <c r="T123" s="131">
        <f>T124</f>
        <v>0</v>
      </c>
      <c r="AR123" s="125" t="s">
        <v>84</v>
      </c>
      <c r="AT123" s="132" t="s">
        <v>73</v>
      </c>
      <c r="AU123" s="132" t="s">
        <v>74</v>
      </c>
      <c r="AY123" s="125" t="s">
        <v>163</v>
      </c>
      <c r="BK123" s="133">
        <f>BK124</f>
        <v>0</v>
      </c>
    </row>
    <row r="124" spans="2:65" s="11" customFormat="1" ht="22.9" customHeight="1">
      <c r="B124" s="124"/>
      <c r="D124" s="125" t="s">
        <v>73</v>
      </c>
      <c r="E124" s="134" t="s">
        <v>436</v>
      </c>
      <c r="F124" s="134" t="s">
        <v>437</v>
      </c>
      <c r="I124" s="127"/>
      <c r="J124" s="135">
        <f>BK124</f>
        <v>0</v>
      </c>
      <c r="L124" s="124"/>
      <c r="M124" s="129"/>
      <c r="P124" s="130">
        <f>SUM(P125:P148)</f>
        <v>0</v>
      </c>
      <c r="R124" s="130">
        <f>SUM(R125:R148)</f>
        <v>0.53102000000000005</v>
      </c>
      <c r="T124" s="131">
        <f>SUM(T125:T148)</f>
        <v>0</v>
      </c>
      <c r="AR124" s="125" t="s">
        <v>84</v>
      </c>
      <c r="AT124" s="132" t="s">
        <v>73</v>
      </c>
      <c r="AU124" s="132" t="s">
        <v>82</v>
      </c>
      <c r="AY124" s="125" t="s">
        <v>163</v>
      </c>
      <c r="BK124" s="133">
        <f>SUM(BK125:BK148)</f>
        <v>0</v>
      </c>
    </row>
    <row r="125" spans="2:65" s="1" customFormat="1" ht="24.2" customHeight="1">
      <c r="B125" s="31"/>
      <c r="C125" s="136" t="s">
        <v>82</v>
      </c>
      <c r="D125" s="136" t="s">
        <v>165</v>
      </c>
      <c r="E125" s="137" t="s">
        <v>995</v>
      </c>
      <c r="F125" s="138" t="s">
        <v>996</v>
      </c>
      <c r="G125" s="139" t="s">
        <v>168</v>
      </c>
      <c r="H125" s="140">
        <v>10</v>
      </c>
      <c r="I125" s="141"/>
      <c r="J125" s="142">
        <f t="shared" ref="J125:J133" si="0">ROUND(I125*H125,2)</f>
        <v>0</v>
      </c>
      <c r="K125" s="143"/>
      <c r="L125" s="31"/>
      <c r="M125" s="144" t="s">
        <v>1</v>
      </c>
      <c r="N125" s="145" t="s">
        <v>39</v>
      </c>
      <c r="P125" s="146">
        <f t="shared" ref="P125:P133" si="1">O125*H125</f>
        <v>0</v>
      </c>
      <c r="Q125" s="146">
        <v>0</v>
      </c>
      <c r="R125" s="146">
        <f t="shared" ref="R125:R133" si="2">Q125*H125</f>
        <v>0</v>
      </c>
      <c r="S125" s="146">
        <v>0</v>
      </c>
      <c r="T125" s="147">
        <f t="shared" ref="T125:T133" si="3">S125*H125</f>
        <v>0</v>
      </c>
      <c r="AR125" s="148" t="s">
        <v>250</v>
      </c>
      <c r="AT125" s="148" t="s">
        <v>165</v>
      </c>
      <c r="AU125" s="148" t="s">
        <v>84</v>
      </c>
      <c r="AY125" s="16" t="s">
        <v>163</v>
      </c>
      <c r="BE125" s="149">
        <f t="shared" ref="BE125:BE133" si="4">IF(N125="základní",J125,0)</f>
        <v>0</v>
      </c>
      <c r="BF125" s="149">
        <f t="shared" ref="BF125:BF133" si="5">IF(N125="snížená",J125,0)</f>
        <v>0</v>
      </c>
      <c r="BG125" s="149">
        <f t="shared" ref="BG125:BG133" si="6">IF(N125="zákl. přenesená",J125,0)</f>
        <v>0</v>
      </c>
      <c r="BH125" s="149">
        <f t="shared" ref="BH125:BH133" si="7">IF(N125="sníž. přenesená",J125,0)</f>
        <v>0</v>
      </c>
      <c r="BI125" s="149">
        <f t="shared" ref="BI125:BI133" si="8">IF(N125="nulová",J125,0)</f>
        <v>0</v>
      </c>
      <c r="BJ125" s="16" t="s">
        <v>82</v>
      </c>
      <c r="BK125" s="149">
        <f t="shared" ref="BK125:BK133" si="9">ROUND(I125*H125,2)</f>
        <v>0</v>
      </c>
      <c r="BL125" s="16" t="s">
        <v>250</v>
      </c>
      <c r="BM125" s="148" t="s">
        <v>997</v>
      </c>
    </row>
    <row r="126" spans="2:65" s="1" customFormat="1" ht="24.2" customHeight="1">
      <c r="B126" s="31"/>
      <c r="C126" s="179" t="s">
        <v>84</v>
      </c>
      <c r="D126" s="179" t="s">
        <v>569</v>
      </c>
      <c r="E126" s="180" t="s">
        <v>998</v>
      </c>
      <c r="F126" s="181" t="s">
        <v>999</v>
      </c>
      <c r="G126" s="182" t="s">
        <v>168</v>
      </c>
      <c r="H126" s="183">
        <v>10</v>
      </c>
      <c r="I126" s="184"/>
      <c r="J126" s="185">
        <f t="shared" si="0"/>
        <v>0</v>
      </c>
      <c r="K126" s="186"/>
      <c r="L126" s="187"/>
      <c r="M126" s="188" t="s">
        <v>1</v>
      </c>
      <c r="N126" s="189" t="s">
        <v>39</v>
      </c>
      <c r="P126" s="146">
        <f t="shared" si="1"/>
        <v>0</v>
      </c>
      <c r="Q126" s="146">
        <v>3.8E-3</v>
      </c>
      <c r="R126" s="146">
        <f t="shared" si="2"/>
        <v>3.7999999999999999E-2</v>
      </c>
      <c r="S126" s="146">
        <v>0</v>
      </c>
      <c r="T126" s="147">
        <f t="shared" si="3"/>
        <v>0</v>
      </c>
      <c r="AR126" s="148" t="s">
        <v>317</v>
      </c>
      <c r="AT126" s="148" t="s">
        <v>569</v>
      </c>
      <c r="AU126" s="148" t="s">
        <v>84</v>
      </c>
      <c r="AY126" s="16" t="s">
        <v>163</v>
      </c>
      <c r="BE126" s="149">
        <f t="shared" si="4"/>
        <v>0</v>
      </c>
      <c r="BF126" s="149">
        <f t="shared" si="5"/>
        <v>0</v>
      </c>
      <c r="BG126" s="149">
        <f t="shared" si="6"/>
        <v>0</v>
      </c>
      <c r="BH126" s="149">
        <f t="shared" si="7"/>
        <v>0</v>
      </c>
      <c r="BI126" s="149">
        <f t="shared" si="8"/>
        <v>0</v>
      </c>
      <c r="BJ126" s="16" t="s">
        <v>82</v>
      </c>
      <c r="BK126" s="149">
        <f t="shared" si="9"/>
        <v>0</v>
      </c>
      <c r="BL126" s="16" t="s">
        <v>250</v>
      </c>
      <c r="BM126" s="148" t="s">
        <v>1000</v>
      </c>
    </row>
    <row r="127" spans="2:65" s="1" customFormat="1" ht="16.5" customHeight="1">
      <c r="B127" s="31"/>
      <c r="C127" s="136" t="s">
        <v>97</v>
      </c>
      <c r="D127" s="136" t="s">
        <v>165</v>
      </c>
      <c r="E127" s="137" t="s">
        <v>1001</v>
      </c>
      <c r="F127" s="138" t="s">
        <v>1002</v>
      </c>
      <c r="G127" s="139" t="s">
        <v>168</v>
      </c>
      <c r="H127" s="140">
        <v>2</v>
      </c>
      <c r="I127" s="141"/>
      <c r="J127" s="142">
        <f t="shared" si="0"/>
        <v>0</v>
      </c>
      <c r="K127" s="143"/>
      <c r="L127" s="31"/>
      <c r="M127" s="144" t="s">
        <v>1</v>
      </c>
      <c r="N127" s="145" t="s">
        <v>39</v>
      </c>
      <c r="P127" s="146">
        <f t="shared" si="1"/>
        <v>0</v>
      </c>
      <c r="Q127" s="146">
        <v>0</v>
      </c>
      <c r="R127" s="146">
        <f t="shared" si="2"/>
        <v>0</v>
      </c>
      <c r="S127" s="146">
        <v>0</v>
      </c>
      <c r="T127" s="147">
        <f t="shared" si="3"/>
        <v>0</v>
      </c>
      <c r="AR127" s="148" t="s">
        <v>250</v>
      </c>
      <c r="AT127" s="148" t="s">
        <v>165</v>
      </c>
      <c r="AU127" s="148" t="s">
        <v>84</v>
      </c>
      <c r="AY127" s="16" t="s">
        <v>163</v>
      </c>
      <c r="BE127" s="149">
        <f t="shared" si="4"/>
        <v>0</v>
      </c>
      <c r="BF127" s="149">
        <f t="shared" si="5"/>
        <v>0</v>
      </c>
      <c r="BG127" s="149">
        <f t="shared" si="6"/>
        <v>0</v>
      </c>
      <c r="BH127" s="149">
        <f t="shared" si="7"/>
        <v>0</v>
      </c>
      <c r="BI127" s="149">
        <f t="shared" si="8"/>
        <v>0</v>
      </c>
      <c r="BJ127" s="16" t="s">
        <v>82</v>
      </c>
      <c r="BK127" s="149">
        <f t="shared" si="9"/>
        <v>0</v>
      </c>
      <c r="BL127" s="16" t="s">
        <v>250</v>
      </c>
      <c r="BM127" s="148" t="s">
        <v>1003</v>
      </c>
    </row>
    <row r="128" spans="2:65" s="1" customFormat="1" ht="16.5" customHeight="1">
      <c r="B128" s="31"/>
      <c r="C128" s="179" t="s">
        <v>169</v>
      </c>
      <c r="D128" s="179" t="s">
        <v>569</v>
      </c>
      <c r="E128" s="180" t="s">
        <v>1004</v>
      </c>
      <c r="F128" s="181" t="s">
        <v>1005</v>
      </c>
      <c r="G128" s="182" t="s">
        <v>168</v>
      </c>
      <c r="H128" s="183">
        <v>2</v>
      </c>
      <c r="I128" s="184"/>
      <c r="J128" s="185">
        <f t="shared" si="0"/>
        <v>0</v>
      </c>
      <c r="K128" s="186"/>
      <c r="L128" s="187"/>
      <c r="M128" s="188" t="s">
        <v>1</v>
      </c>
      <c r="N128" s="189" t="s">
        <v>39</v>
      </c>
      <c r="P128" s="146">
        <f t="shared" si="1"/>
        <v>0</v>
      </c>
      <c r="Q128" s="146">
        <v>4.0000000000000002E-4</v>
      </c>
      <c r="R128" s="146">
        <f t="shared" si="2"/>
        <v>8.0000000000000004E-4</v>
      </c>
      <c r="S128" s="146">
        <v>0</v>
      </c>
      <c r="T128" s="147">
        <f t="shared" si="3"/>
        <v>0</v>
      </c>
      <c r="AR128" s="148" t="s">
        <v>317</v>
      </c>
      <c r="AT128" s="148" t="s">
        <v>569</v>
      </c>
      <c r="AU128" s="148" t="s">
        <v>84</v>
      </c>
      <c r="AY128" s="16" t="s">
        <v>163</v>
      </c>
      <c r="BE128" s="149">
        <f t="shared" si="4"/>
        <v>0</v>
      </c>
      <c r="BF128" s="149">
        <f t="shared" si="5"/>
        <v>0</v>
      </c>
      <c r="BG128" s="149">
        <f t="shared" si="6"/>
        <v>0</v>
      </c>
      <c r="BH128" s="149">
        <f t="shared" si="7"/>
        <v>0</v>
      </c>
      <c r="BI128" s="149">
        <f t="shared" si="8"/>
        <v>0</v>
      </c>
      <c r="BJ128" s="16" t="s">
        <v>82</v>
      </c>
      <c r="BK128" s="149">
        <f t="shared" si="9"/>
        <v>0</v>
      </c>
      <c r="BL128" s="16" t="s">
        <v>250</v>
      </c>
      <c r="BM128" s="148" t="s">
        <v>1006</v>
      </c>
    </row>
    <row r="129" spans="2:65" s="1" customFormat="1" ht="24.2" customHeight="1">
      <c r="B129" s="31"/>
      <c r="C129" s="136" t="s">
        <v>185</v>
      </c>
      <c r="D129" s="136" t="s">
        <v>165</v>
      </c>
      <c r="E129" s="137" t="s">
        <v>1007</v>
      </c>
      <c r="F129" s="138" t="s">
        <v>1008</v>
      </c>
      <c r="G129" s="139" t="s">
        <v>168</v>
      </c>
      <c r="H129" s="140">
        <v>3</v>
      </c>
      <c r="I129" s="141"/>
      <c r="J129" s="142">
        <f t="shared" si="0"/>
        <v>0</v>
      </c>
      <c r="K129" s="143"/>
      <c r="L129" s="31"/>
      <c r="M129" s="144" t="s">
        <v>1</v>
      </c>
      <c r="N129" s="145" t="s">
        <v>39</v>
      </c>
      <c r="P129" s="146">
        <f t="shared" si="1"/>
        <v>0</v>
      </c>
      <c r="Q129" s="146">
        <v>0</v>
      </c>
      <c r="R129" s="146">
        <f t="shared" si="2"/>
        <v>0</v>
      </c>
      <c r="S129" s="146">
        <v>0</v>
      </c>
      <c r="T129" s="147">
        <f t="shared" si="3"/>
        <v>0</v>
      </c>
      <c r="AR129" s="148" t="s">
        <v>250</v>
      </c>
      <c r="AT129" s="148" t="s">
        <v>165</v>
      </c>
      <c r="AU129" s="148" t="s">
        <v>84</v>
      </c>
      <c r="AY129" s="16" t="s">
        <v>163</v>
      </c>
      <c r="BE129" s="149">
        <f t="shared" si="4"/>
        <v>0</v>
      </c>
      <c r="BF129" s="149">
        <f t="shared" si="5"/>
        <v>0</v>
      </c>
      <c r="BG129" s="149">
        <f t="shared" si="6"/>
        <v>0</v>
      </c>
      <c r="BH129" s="149">
        <f t="shared" si="7"/>
        <v>0</v>
      </c>
      <c r="BI129" s="149">
        <f t="shared" si="8"/>
        <v>0</v>
      </c>
      <c r="BJ129" s="16" t="s">
        <v>82</v>
      </c>
      <c r="BK129" s="149">
        <f t="shared" si="9"/>
        <v>0</v>
      </c>
      <c r="BL129" s="16" t="s">
        <v>250</v>
      </c>
      <c r="BM129" s="148" t="s">
        <v>1009</v>
      </c>
    </row>
    <row r="130" spans="2:65" s="1" customFormat="1" ht="16.5" customHeight="1">
      <c r="B130" s="31"/>
      <c r="C130" s="179" t="s">
        <v>183</v>
      </c>
      <c r="D130" s="179" t="s">
        <v>569</v>
      </c>
      <c r="E130" s="180" t="s">
        <v>1010</v>
      </c>
      <c r="F130" s="181" t="s">
        <v>1011</v>
      </c>
      <c r="G130" s="182" t="s">
        <v>168</v>
      </c>
      <c r="H130" s="183">
        <v>3</v>
      </c>
      <c r="I130" s="184"/>
      <c r="J130" s="185">
        <f t="shared" si="0"/>
        <v>0</v>
      </c>
      <c r="K130" s="186"/>
      <c r="L130" s="187"/>
      <c r="M130" s="188" t="s">
        <v>1</v>
      </c>
      <c r="N130" s="189" t="s">
        <v>39</v>
      </c>
      <c r="P130" s="146">
        <f t="shared" si="1"/>
        <v>0</v>
      </c>
      <c r="Q130" s="146">
        <v>5.0000000000000001E-4</v>
      </c>
      <c r="R130" s="146">
        <f t="shared" si="2"/>
        <v>1.5E-3</v>
      </c>
      <c r="S130" s="146">
        <v>0</v>
      </c>
      <c r="T130" s="147">
        <f t="shared" si="3"/>
        <v>0</v>
      </c>
      <c r="AR130" s="148" t="s">
        <v>317</v>
      </c>
      <c r="AT130" s="148" t="s">
        <v>569</v>
      </c>
      <c r="AU130" s="148" t="s">
        <v>84</v>
      </c>
      <c r="AY130" s="16" t="s">
        <v>163</v>
      </c>
      <c r="BE130" s="149">
        <f t="shared" si="4"/>
        <v>0</v>
      </c>
      <c r="BF130" s="149">
        <f t="shared" si="5"/>
        <v>0</v>
      </c>
      <c r="BG130" s="149">
        <f t="shared" si="6"/>
        <v>0</v>
      </c>
      <c r="BH130" s="149">
        <f t="shared" si="7"/>
        <v>0</v>
      </c>
      <c r="BI130" s="149">
        <f t="shared" si="8"/>
        <v>0</v>
      </c>
      <c r="BJ130" s="16" t="s">
        <v>82</v>
      </c>
      <c r="BK130" s="149">
        <f t="shared" si="9"/>
        <v>0</v>
      </c>
      <c r="BL130" s="16" t="s">
        <v>250</v>
      </c>
      <c r="BM130" s="148" t="s">
        <v>1012</v>
      </c>
    </row>
    <row r="131" spans="2:65" s="1" customFormat="1" ht="24.2" customHeight="1">
      <c r="B131" s="31"/>
      <c r="C131" s="136" t="s">
        <v>201</v>
      </c>
      <c r="D131" s="136" t="s">
        <v>165</v>
      </c>
      <c r="E131" s="137" t="s">
        <v>1013</v>
      </c>
      <c r="F131" s="138" t="s">
        <v>1014</v>
      </c>
      <c r="G131" s="139" t="s">
        <v>168</v>
      </c>
      <c r="H131" s="140">
        <v>6</v>
      </c>
      <c r="I131" s="141"/>
      <c r="J131" s="142">
        <f t="shared" si="0"/>
        <v>0</v>
      </c>
      <c r="K131" s="143"/>
      <c r="L131" s="31"/>
      <c r="M131" s="144" t="s">
        <v>1</v>
      </c>
      <c r="N131" s="145" t="s">
        <v>39</v>
      </c>
      <c r="P131" s="146">
        <f t="shared" si="1"/>
        <v>0</v>
      </c>
      <c r="Q131" s="146">
        <v>0</v>
      </c>
      <c r="R131" s="146">
        <f t="shared" si="2"/>
        <v>0</v>
      </c>
      <c r="S131" s="146">
        <v>0</v>
      </c>
      <c r="T131" s="147">
        <f t="shared" si="3"/>
        <v>0</v>
      </c>
      <c r="AR131" s="148" t="s">
        <v>250</v>
      </c>
      <c r="AT131" s="148" t="s">
        <v>165</v>
      </c>
      <c r="AU131" s="148" t="s">
        <v>84</v>
      </c>
      <c r="AY131" s="16" t="s">
        <v>163</v>
      </c>
      <c r="BE131" s="149">
        <f t="shared" si="4"/>
        <v>0</v>
      </c>
      <c r="BF131" s="149">
        <f t="shared" si="5"/>
        <v>0</v>
      </c>
      <c r="BG131" s="149">
        <f t="shared" si="6"/>
        <v>0</v>
      </c>
      <c r="BH131" s="149">
        <f t="shared" si="7"/>
        <v>0</v>
      </c>
      <c r="BI131" s="149">
        <f t="shared" si="8"/>
        <v>0</v>
      </c>
      <c r="BJ131" s="16" t="s">
        <v>82</v>
      </c>
      <c r="BK131" s="149">
        <f t="shared" si="9"/>
        <v>0</v>
      </c>
      <c r="BL131" s="16" t="s">
        <v>250</v>
      </c>
      <c r="BM131" s="148" t="s">
        <v>1015</v>
      </c>
    </row>
    <row r="132" spans="2:65" s="1" customFormat="1" ht="16.5" customHeight="1">
      <c r="B132" s="31"/>
      <c r="C132" s="179" t="s">
        <v>210</v>
      </c>
      <c r="D132" s="179" t="s">
        <v>569</v>
      </c>
      <c r="E132" s="180" t="s">
        <v>1016</v>
      </c>
      <c r="F132" s="181" t="s">
        <v>1017</v>
      </c>
      <c r="G132" s="182" t="s">
        <v>168</v>
      </c>
      <c r="H132" s="183">
        <v>6</v>
      </c>
      <c r="I132" s="184"/>
      <c r="J132" s="185">
        <f t="shared" si="0"/>
        <v>0</v>
      </c>
      <c r="K132" s="186"/>
      <c r="L132" s="187"/>
      <c r="M132" s="188" t="s">
        <v>1</v>
      </c>
      <c r="N132" s="189" t="s">
        <v>39</v>
      </c>
      <c r="P132" s="146">
        <f t="shared" si="1"/>
        <v>0</v>
      </c>
      <c r="Q132" s="146">
        <v>1E-3</v>
      </c>
      <c r="R132" s="146">
        <f t="shared" si="2"/>
        <v>6.0000000000000001E-3</v>
      </c>
      <c r="S132" s="146">
        <v>0</v>
      </c>
      <c r="T132" s="147">
        <f t="shared" si="3"/>
        <v>0</v>
      </c>
      <c r="AR132" s="148" t="s">
        <v>317</v>
      </c>
      <c r="AT132" s="148" t="s">
        <v>569</v>
      </c>
      <c r="AU132" s="148" t="s">
        <v>84</v>
      </c>
      <c r="AY132" s="16" t="s">
        <v>163</v>
      </c>
      <c r="BE132" s="149">
        <f t="shared" si="4"/>
        <v>0</v>
      </c>
      <c r="BF132" s="149">
        <f t="shared" si="5"/>
        <v>0</v>
      </c>
      <c r="BG132" s="149">
        <f t="shared" si="6"/>
        <v>0</v>
      </c>
      <c r="BH132" s="149">
        <f t="shared" si="7"/>
        <v>0</v>
      </c>
      <c r="BI132" s="149">
        <f t="shared" si="8"/>
        <v>0</v>
      </c>
      <c r="BJ132" s="16" t="s">
        <v>82</v>
      </c>
      <c r="BK132" s="149">
        <f t="shared" si="9"/>
        <v>0</v>
      </c>
      <c r="BL132" s="16" t="s">
        <v>250</v>
      </c>
      <c r="BM132" s="148" t="s">
        <v>1018</v>
      </c>
    </row>
    <row r="133" spans="2:65" s="1" customFormat="1" ht="33" customHeight="1">
      <c r="B133" s="31"/>
      <c r="C133" s="136" t="s">
        <v>208</v>
      </c>
      <c r="D133" s="136" t="s">
        <v>165</v>
      </c>
      <c r="E133" s="137" t="s">
        <v>1019</v>
      </c>
      <c r="F133" s="138" t="s">
        <v>1020</v>
      </c>
      <c r="G133" s="139" t="s">
        <v>204</v>
      </c>
      <c r="H133" s="140">
        <v>25</v>
      </c>
      <c r="I133" s="141"/>
      <c r="J133" s="142">
        <f t="shared" si="0"/>
        <v>0</v>
      </c>
      <c r="K133" s="143"/>
      <c r="L133" s="31"/>
      <c r="M133" s="144" t="s">
        <v>1</v>
      </c>
      <c r="N133" s="145" t="s">
        <v>39</v>
      </c>
      <c r="P133" s="146">
        <f t="shared" si="1"/>
        <v>0</v>
      </c>
      <c r="Q133" s="146">
        <v>0</v>
      </c>
      <c r="R133" s="146">
        <f t="shared" si="2"/>
        <v>0</v>
      </c>
      <c r="S133" s="146">
        <v>0</v>
      </c>
      <c r="T133" s="147">
        <f t="shared" si="3"/>
        <v>0</v>
      </c>
      <c r="AR133" s="148" t="s">
        <v>250</v>
      </c>
      <c r="AT133" s="148" t="s">
        <v>165</v>
      </c>
      <c r="AU133" s="148" t="s">
        <v>84</v>
      </c>
      <c r="AY133" s="16" t="s">
        <v>163</v>
      </c>
      <c r="BE133" s="149">
        <f t="shared" si="4"/>
        <v>0</v>
      </c>
      <c r="BF133" s="149">
        <f t="shared" si="5"/>
        <v>0</v>
      </c>
      <c r="BG133" s="149">
        <f t="shared" si="6"/>
        <v>0</v>
      </c>
      <c r="BH133" s="149">
        <f t="shared" si="7"/>
        <v>0</v>
      </c>
      <c r="BI133" s="149">
        <f t="shared" si="8"/>
        <v>0</v>
      </c>
      <c r="BJ133" s="16" t="s">
        <v>82</v>
      </c>
      <c r="BK133" s="149">
        <f t="shared" si="9"/>
        <v>0</v>
      </c>
      <c r="BL133" s="16" t="s">
        <v>250</v>
      </c>
      <c r="BM133" s="148" t="s">
        <v>1021</v>
      </c>
    </row>
    <row r="134" spans="2:65" s="12" customFormat="1" ht="11.25">
      <c r="B134" s="150"/>
      <c r="D134" s="151" t="s">
        <v>181</v>
      </c>
      <c r="E134" s="152" t="s">
        <v>1</v>
      </c>
      <c r="F134" s="153" t="s">
        <v>1022</v>
      </c>
      <c r="H134" s="154">
        <v>25</v>
      </c>
      <c r="I134" s="155"/>
      <c r="L134" s="150"/>
      <c r="M134" s="156"/>
      <c r="T134" s="157"/>
      <c r="AT134" s="152" t="s">
        <v>181</v>
      </c>
      <c r="AU134" s="152" t="s">
        <v>84</v>
      </c>
      <c r="AV134" s="12" t="s">
        <v>84</v>
      </c>
      <c r="AW134" s="12" t="s">
        <v>31</v>
      </c>
      <c r="AX134" s="12" t="s">
        <v>82</v>
      </c>
      <c r="AY134" s="152" t="s">
        <v>163</v>
      </c>
    </row>
    <row r="135" spans="2:65" s="1" customFormat="1" ht="16.5" customHeight="1">
      <c r="B135" s="31"/>
      <c r="C135" s="179" t="s">
        <v>217</v>
      </c>
      <c r="D135" s="179" t="s">
        <v>569</v>
      </c>
      <c r="E135" s="180" t="s">
        <v>1023</v>
      </c>
      <c r="F135" s="181" t="s">
        <v>1024</v>
      </c>
      <c r="G135" s="182" t="s">
        <v>204</v>
      </c>
      <c r="H135" s="183">
        <v>30</v>
      </c>
      <c r="I135" s="184"/>
      <c r="J135" s="185">
        <f>ROUND(I135*H135,2)</f>
        <v>0</v>
      </c>
      <c r="K135" s="186"/>
      <c r="L135" s="187"/>
      <c r="M135" s="188" t="s">
        <v>1</v>
      </c>
      <c r="N135" s="189" t="s">
        <v>39</v>
      </c>
      <c r="P135" s="146">
        <f>O135*H135</f>
        <v>0</v>
      </c>
      <c r="Q135" s="146">
        <v>1.367E-2</v>
      </c>
      <c r="R135" s="146">
        <f>Q135*H135</f>
        <v>0.41010000000000002</v>
      </c>
      <c r="S135" s="146">
        <v>0</v>
      </c>
      <c r="T135" s="147">
        <f>S135*H135</f>
        <v>0</v>
      </c>
      <c r="AR135" s="148" t="s">
        <v>317</v>
      </c>
      <c r="AT135" s="148" t="s">
        <v>569</v>
      </c>
      <c r="AU135" s="148" t="s">
        <v>84</v>
      </c>
      <c r="AY135" s="16" t="s">
        <v>163</v>
      </c>
      <c r="BE135" s="149">
        <f>IF(N135="základní",J135,0)</f>
        <v>0</v>
      </c>
      <c r="BF135" s="149">
        <f>IF(N135="snížená",J135,0)</f>
        <v>0</v>
      </c>
      <c r="BG135" s="149">
        <f>IF(N135="zákl. přenesená",J135,0)</f>
        <v>0</v>
      </c>
      <c r="BH135" s="149">
        <f>IF(N135="sníž. přenesená",J135,0)</f>
        <v>0</v>
      </c>
      <c r="BI135" s="149">
        <f>IF(N135="nulová",J135,0)</f>
        <v>0</v>
      </c>
      <c r="BJ135" s="16" t="s">
        <v>82</v>
      </c>
      <c r="BK135" s="149">
        <f>ROUND(I135*H135,2)</f>
        <v>0</v>
      </c>
      <c r="BL135" s="16" t="s">
        <v>250</v>
      </c>
      <c r="BM135" s="148" t="s">
        <v>1025</v>
      </c>
    </row>
    <row r="136" spans="2:65" s="12" customFormat="1" ht="11.25">
      <c r="B136" s="150"/>
      <c r="D136" s="151" t="s">
        <v>181</v>
      </c>
      <c r="F136" s="153" t="s">
        <v>1026</v>
      </c>
      <c r="H136" s="154">
        <v>30</v>
      </c>
      <c r="I136" s="155"/>
      <c r="L136" s="150"/>
      <c r="M136" s="156"/>
      <c r="T136" s="157"/>
      <c r="AT136" s="152" t="s">
        <v>181</v>
      </c>
      <c r="AU136" s="152" t="s">
        <v>84</v>
      </c>
      <c r="AV136" s="12" t="s">
        <v>84</v>
      </c>
      <c r="AW136" s="12" t="s">
        <v>4</v>
      </c>
      <c r="AX136" s="12" t="s">
        <v>82</v>
      </c>
      <c r="AY136" s="152" t="s">
        <v>163</v>
      </c>
    </row>
    <row r="137" spans="2:65" s="1" customFormat="1" ht="24.2" customHeight="1">
      <c r="B137" s="31"/>
      <c r="C137" s="136" t="s">
        <v>225</v>
      </c>
      <c r="D137" s="136" t="s">
        <v>165</v>
      </c>
      <c r="E137" s="137" t="s">
        <v>1027</v>
      </c>
      <c r="F137" s="138" t="s">
        <v>1028</v>
      </c>
      <c r="G137" s="139" t="s">
        <v>168</v>
      </c>
      <c r="H137" s="140">
        <v>3</v>
      </c>
      <c r="I137" s="141"/>
      <c r="J137" s="142">
        <f>ROUND(I137*H137,2)</f>
        <v>0</v>
      </c>
      <c r="K137" s="143"/>
      <c r="L137" s="31"/>
      <c r="M137" s="144" t="s">
        <v>1</v>
      </c>
      <c r="N137" s="145" t="s">
        <v>39</v>
      </c>
      <c r="P137" s="146">
        <f>O137*H137</f>
        <v>0</v>
      </c>
      <c r="Q137" s="146">
        <v>1.154E-2</v>
      </c>
      <c r="R137" s="146">
        <f>Q137*H137</f>
        <v>3.4619999999999998E-2</v>
      </c>
      <c r="S137" s="146">
        <v>0</v>
      </c>
      <c r="T137" s="147">
        <f>S137*H137</f>
        <v>0</v>
      </c>
      <c r="AR137" s="148" t="s">
        <v>250</v>
      </c>
      <c r="AT137" s="148" t="s">
        <v>165</v>
      </c>
      <c r="AU137" s="148" t="s">
        <v>84</v>
      </c>
      <c r="AY137" s="16" t="s">
        <v>163</v>
      </c>
      <c r="BE137" s="149">
        <f>IF(N137="základní",J137,0)</f>
        <v>0</v>
      </c>
      <c r="BF137" s="149">
        <f>IF(N137="snížená",J137,0)</f>
        <v>0</v>
      </c>
      <c r="BG137" s="149">
        <f>IF(N137="zákl. přenesená",J137,0)</f>
        <v>0</v>
      </c>
      <c r="BH137" s="149">
        <f>IF(N137="sníž. přenesená",J137,0)</f>
        <v>0</v>
      </c>
      <c r="BI137" s="149">
        <f>IF(N137="nulová",J137,0)</f>
        <v>0</v>
      </c>
      <c r="BJ137" s="16" t="s">
        <v>82</v>
      </c>
      <c r="BK137" s="149">
        <f>ROUND(I137*H137,2)</f>
        <v>0</v>
      </c>
      <c r="BL137" s="16" t="s">
        <v>250</v>
      </c>
      <c r="BM137" s="148" t="s">
        <v>1029</v>
      </c>
    </row>
    <row r="138" spans="2:65" s="1" customFormat="1" ht="24.2" customHeight="1">
      <c r="B138" s="31"/>
      <c r="C138" s="136" t="s">
        <v>8</v>
      </c>
      <c r="D138" s="136" t="s">
        <v>165</v>
      </c>
      <c r="E138" s="137" t="s">
        <v>1030</v>
      </c>
      <c r="F138" s="138" t="s">
        <v>1031</v>
      </c>
      <c r="G138" s="139" t="s">
        <v>179</v>
      </c>
      <c r="H138" s="140">
        <v>50</v>
      </c>
      <c r="I138" s="141"/>
      <c r="J138" s="142">
        <f>ROUND(I138*H138,2)</f>
        <v>0</v>
      </c>
      <c r="K138" s="143"/>
      <c r="L138" s="31"/>
      <c r="M138" s="144" t="s">
        <v>1</v>
      </c>
      <c r="N138" s="145" t="s">
        <v>39</v>
      </c>
      <c r="P138" s="146">
        <f>O138*H138</f>
        <v>0</v>
      </c>
      <c r="Q138" s="146">
        <v>0</v>
      </c>
      <c r="R138" s="146">
        <f>Q138*H138</f>
        <v>0</v>
      </c>
      <c r="S138" s="146">
        <v>0</v>
      </c>
      <c r="T138" s="147">
        <f>S138*H138</f>
        <v>0</v>
      </c>
      <c r="AR138" s="148" t="s">
        <v>250</v>
      </c>
      <c r="AT138" s="148" t="s">
        <v>165</v>
      </c>
      <c r="AU138" s="148" t="s">
        <v>84</v>
      </c>
      <c r="AY138" s="16" t="s">
        <v>163</v>
      </c>
      <c r="BE138" s="149">
        <f>IF(N138="základní",J138,0)</f>
        <v>0</v>
      </c>
      <c r="BF138" s="149">
        <f>IF(N138="snížená",J138,0)</f>
        <v>0</v>
      </c>
      <c r="BG138" s="149">
        <f>IF(N138="zákl. přenesená",J138,0)</f>
        <v>0</v>
      </c>
      <c r="BH138" s="149">
        <f>IF(N138="sníž. přenesená",J138,0)</f>
        <v>0</v>
      </c>
      <c r="BI138" s="149">
        <f>IF(N138="nulová",J138,0)</f>
        <v>0</v>
      </c>
      <c r="BJ138" s="16" t="s">
        <v>82</v>
      </c>
      <c r="BK138" s="149">
        <f>ROUND(I138*H138,2)</f>
        <v>0</v>
      </c>
      <c r="BL138" s="16" t="s">
        <v>250</v>
      </c>
      <c r="BM138" s="148" t="s">
        <v>1032</v>
      </c>
    </row>
    <row r="139" spans="2:65" s="12" customFormat="1" ht="11.25">
      <c r="B139" s="150"/>
      <c r="D139" s="151" t="s">
        <v>181</v>
      </c>
      <c r="E139" s="152" t="s">
        <v>1</v>
      </c>
      <c r="F139" s="153" t="s">
        <v>1033</v>
      </c>
      <c r="H139" s="154">
        <v>50</v>
      </c>
      <c r="I139" s="155"/>
      <c r="L139" s="150"/>
      <c r="M139" s="156"/>
      <c r="T139" s="157"/>
      <c r="AT139" s="152" t="s">
        <v>181</v>
      </c>
      <c r="AU139" s="152" t="s">
        <v>84</v>
      </c>
      <c r="AV139" s="12" t="s">
        <v>84</v>
      </c>
      <c r="AW139" s="12" t="s">
        <v>31</v>
      </c>
      <c r="AX139" s="12" t="s">
        <v>82</v>
      </c>
      <c r="AY139" s="152" t="s">
        <v>163</v>
      </c>
    </row>
    <row r="140" spans="2:65" s="1" customFormat="1" ht="16.5" customHeight="1">
      <c r="B140" s="31"/>
      <c r="C140" s="179" t="s">
        <v>236</v>
      </c>
      <c r="D140" s="179" t="s">
        <v>569</v>
      </c>
      <c r="E140" s="180" t="s">
        <v>1034</v>
      </c>
      <c r="F140" s="181" t="s">
        <v>1035</v>
      </c>
      <c r="G140" s="182" t="s">
        <v>179</v>
      </c>
      <c r="H140" s="183">
        <v>50</v>
      </c>
      <c r="I140" s="184"/>
      <c r="J140" s="185">
        <f t="shared" ref="J140:J147" si="10">ROUND(I140*H140,2)</f>
        <v>0</v>
      </c>
      <c r="K140" s="186"/>
      <c r="L140" s="187"/>
      <c r="M140" s="188" t="s">
        <v>1</v>
      </c>
      <c r="N140" s="189" t="s">
        <v>39</v>
      </c>
      <c r="P140" s="146">
        <f t="shared" ref="P140:P147" si="11">O140*H140</f>
        <v>0</v>
      </c>
      <c r="Q140" s="146">
        <v>8.0000000000000004E-4</v>
      </c>
      <c r="R140" s="146">
        <f t="shared" ref="R140:R147" si="12">Q140*H140</f>
        <v>0.04</v>
      </c>
      <c r="S140" s="146">
        <v>0</v>
      </c>
      <c r="T140" s="147">
        <f t="shared" ref="T140:T147" si="13">S140*H140</f>
        <v>0</v>
      </c>
      <c r="AR140" s="148" t="s">
        <v>317</v>
      </c>
      <c r="AT140" s="148" t="s">
        <v>569</v>
      </c>
      <c r="AU140" s="148" t="s">
        <v>84</v>
      </c>
      <c r="AY140" s="16" t="s">
        <v>163</v>
      </c>
      <c r="BE140" s="149">
        <f t="shared" ref="BE140:BE147" si="14">IF(N140="základní",J140,0)</f>
        <v>0</v>
      </c>
      <c r="BF140" s="149">
        <f t="shared" ref="BF140:BF147" si="15">IF(N140="snížená",J140,0)</f>
        <v>0</v>
      </c>
      <c r="BG140" s="149">
        <f t="shared" ref="BG140:BG147" si="16">IF(N140="zákl. přenesená",J140,0)</f>
        <v>0</v>
      </c>
      <c r="BH140" s="149">
        <f t="shared" ref="BH140:BH147" si="17">IF(N140="sníž. přenesená",J140,0)</f>
        <v>0</v>
      </c>
      <c r="BI140" s="149">
        <f t="shared" ref="BI140:BI147" si="18">IF(N140="nulová",J140,0)</f>
        <v>0</v>
      </c>
      <c r="BJ140" s="16" t="s">
        <v>82</v>
      </c>
      <c r="BK140" s="149">
        <f t="shared" ref="BK140:BK147" si="19">ROUND(I140*H140,2)</f>
        <v>0</v>
      </c>
      <c r="BL140" s="16" t="s">
        <v>250</v>
      </c>
      <c r="BM140" s="148" t="s">
        <v>1036</v>
      </c>
    </row>
    <row r="141" spans="2:65" s="1" customFormat="1" ht="24.2" customHeight="1">
      <c r="B141" s="31"/>
      <c r="C141" s="136" t="s">
        <v>242</v>
      </c>
      <c r="D141" s="136" t="s">
        <v>165</v>
      </c>
      <c r="E141" s="137" t="s">
        <v>1037</v>
      </c>
      <c r="F141" s="138" t="s">
        <v>1038</v>
      </c>
      <c r="G141" s="139" t="s">
        <v>168</v>
      </c>
      <c r="H141" s="140">
        <v>7</v>
      </c>
      <c r="I141" s="141"/>
      <c r="J141" s="142">
        <f t="shared" si="10"/>
        <v>0</v>
      </c>
      <c r="K141" s="143"/>
      <c r="L141" s="31"/>
      <c r="M141" s="144" t="s">
        <v>1</v>
      </c>
      <c r="N141" s="145" t="s">
        <v>39</v>
      </c>
      <c r="P141" s="146">
        <f t="shared" si="11"/>
        <v>0</v>
      </c>
      <c r="Q141" s="146">
        <v>0</v>
      </c>
      <c r="R141" s="146">
        <f t="shared" si="12"/>
        <v>0</v>
      </c>
      <c r="S141" s="146">
        <v>0</v>
      </c>
      <c r="T141" s="147">
        <f t="shared" si="13"/>
        <v>0</v>
      </c>
      <c r="AR141" s="148" t="s">
        <v>250</v>
      </c>
      <c r="AT141" s="148" t="s">
        <v>165</v>
      </c>
      <c r="AU141" s="148" t="s">
        <v>84</v>
      </c>
      <c r="AY141" s="16" t="s">
        <v>163</v>
      </c>
      <c r="BE141" s="149">
        <f t="shared" si="14"/>
        <v>0</v>
      </c>
      <c r="BF141" s="149">
        <f t="shared" si="15"/>
        <v>0</v>
      </c>
      <c r="BG141" s="149">
        <f t="shared" si="16"/>
        <v>0</v>
      </c>
      <c r="BH141" s="149">
        <f t="shared" si="17"/>
        <v>0</v>
      </c>
      <c r="BI141" s="149">
        <f t="shared" si="18"/>
        <v>0</v>
      </c>
      <c r="BJ141" s="16" t="s">
        <v>82</v>
      </c>
      <c r="BK141" s="149">
        <f t="shared" si="19"/>
        <v>0</v>
      </c>
      <c r="BL141" s="16" t="s">
        <v>250</v>
      </c>
      <c r="BM141" s="148" t="s">
        <v>1039</v>
      </c>
    </row>
    <row r="142" spans="2:65" s="1" customFormat="1" ht="16.5" customHeight="1">
      <c r="B142" s="31"/>
      <c r="C142" s="136" t="s">
        <v>246</v>
      </c>
      <c r="D142" s="136" t="s">
        <v>165</v>
      </c>
      <c r="E142" s="137" t="s">
        <v>1040</v>
      </c>
      <c r="F142" s="138" t="s">
        <v>1041</v>
      </c>
      <c r="G142" s="139" t="s">
        <v>517</v>
      </c>
      <c r="H142" s="140">
        <v>80</v>
      </c>
      <c r="I142" s="141"/>
      <c r="J142" s="142">
        <f t="shared" si="10"/>
        <v>0</v>
      </c>
      <c r="K142" s="143"/>
      <c r="L142" s="31"/>
      <c r="M142" s="144" t="s">
        <v>1</v>
      </c>
      <c r="N142" s="145" t="s">
        <v>39</v>
      </c>
      <c r="P142" s="146">
        <f t="shared" si="11"/>
        <v>0</v>
      </c>
      <c r="Q142" s="146">
        <v>0</v>
      </c>
      <c r="R142" s="146">
        <f t="shared" si="12"/>
        <v>0</v>
      </c>
      <c r="S142" s="146">
        <v>0</v>
      </c>
      <c r="T142" s="147">
        <f t="shared" si="13"/>
        <v>0</v>
      </c>
      <c r="AR142" s="148" t="s">
        <v>250</v>
      </c>
      <c r="AT142" s="148" t="s">
        <v>165</v>
      </c>
      <c r="AU142" s="148" t="s">
        <v>84</v>
      </c>
      <c r="AY142" s="16" t="s">
        <v>163</v>
      </c>
      <c r="BE142" s="149">
        <f t="shared" si="14"/>
        <v>0</v>
      </c>
      <c r="BF142" s="149">
        <f t="shared" si="15"/>
        <v>0</v>
      </c>
      <c r="BG142" s="149">
        <f t="shared" si="16"/>
        <v>0</v>
      </c>
      <c r="BH142" s="149">
        <f t="shared" si="17"/>
        <v>0</v>
      </c>
      <c r="BI142" s="149">
        <f t="shared" si="18"/>
        <v>0</v>
      </c>
      <c r="BJ142" s="16" t="s">
        <v>82</v>
      </c>
      <c r="BK142" s="149">
        <f t="shared" si="19"/>
        <v>0</v>
      </c>
      <c r="BL142" s="16" t="s">
        <v>250</v>
      </c>
      <c r="BM142" s="148" t="s">
        <v>1042</v>
      </c>
    </row>
    <row r="143" spans="2:65" s="1" customFormat="1" ht="16.5" customHeight="1">
      <c r="B143" s="31"/>
      <c r="C143" s="136" t="s">
        <v>250</v>
      </c>
      <c r="D143" s="136" t="s">
        <v>165</v>
      </c>
      <c r="E143" s="137" t="s">
        <v>1043</v>
      </c>
      <c r="F143" s="138" t="s">
        <v>902</v>
      </c>
      <c r="G143" s="139" t="s">
        <v>517</v>
      </c>
      <c r="H143" s="140">
        <v>40</v>
      </c>
      <c r="I143" s="141"/>
      <c r="J143" s="142">
        <f t="shared" si="10"/>
        <v>0</v>
      </c>
      <c r="K143" s="143"/>
      <c r="L143" s="31"/>
      <c r="M143" s="144" t="s">
        <v>1</v>
      </c>
      <c r="N143" s="145" t="s">
        <v>39</v>
      </c>
      <c r="P143" s="146">
        <f t="shared" si="11"/>
        <v>0</v>
      </c>
      <c r="Q143" s="146">
        <v>0</v>
      </c>
      <c r="R143" s="146">
        <f t="shared" si="12"/>
        <v>0</v>
      </c>
      <c r="S143" s="146">
        <v>0</v>
      </c>
      <c r="T143" s="147">
        <f t="shared" si="13"/>
        <v>0</v>
      </c>
      <c r="AR143" s="148" t="s">
        <v>250</v>
      </c>
      <c r="AT143" s="148" t="s">
        <v>165</v>
      </c>
      <c r="AU143" s="148" t="s">
        <v>84</v>
      </c>
      <c r="AY143" s="16" t="s">
        <v>163</v>
      </c>
      <c r="BE143" s="149">
        <f t="shared" si="14"/>
        <v>0</v>
      </c>
      <c r="BF143" s="149">
        <f t="shared" si="15"/>
        <v>0</v>
      </c>
      <c r="BG143" s="149">
        <f t="shared" si="16"/>
        <v>0</v>
      </c>
      <c r="BH143" s="149">
        <f t="shared" si="17"/>
        <v>0</v>
      </c>
      <c r="BI143" s="149">
        <f t="shared" si="18"/>
        <v>0</v>
      </c>
      <c r="BJ143" s="16" t="s">
        <v>82</v>
      </c>
      <c r="BK143" s="149">
        <f t="shared" si="19"/>
        <v>0</v>
      </c>
      <c r="BL143" s="16" t="s">
        <v>250</v>
      </c>
      <c r="BM143" s="148" t="s">
        <v>1044</v>
      </c>
    </row>
    <row r="144" spans="2:65" s="1" customFormat="1" ht="16.5" customHeight="1">
      <c r="B144" s="31"/>
      <c r="C144" s="136" t="s">
        <v>254</v>
      </c>
      <c r="D144" s="136" t="s">
        <v>165</v>
      </c>
      <c r="E144" s="137" t="s">
        <v>1045</v>
      </c>
      <c r="F144" s="138" t="s">
        <v>1046</v>
      </c>
      <c r="G144" s="139" t="s">
        <v>794</v>
      </c>
      <c r="H144" s="140">
        <v>1</v>
      </c>
      <c r="I144" s="141"/>
      <c r="J144" s="142">
        <f t="shared" si="10"/>
        <v>0</v>
      </c>
      <c r="K144" s="143"/>
      <c r="L144" s="31"/>
      <c r="M144" s="144" t="s">
        <v>1</v>
      </c>
      <c r="N144" s="145" t="s">
        <v>39</v>
      </c>
      <c r="P144" s="146">
        <f t="shared" si="11"/>
        <v>0</v>
      </c>
      <c r="Q144" s="146">
        <v>0</v>
      </c>
      <c r="R144" s="146">
        <f t="shared" si="12"/>
        <v>0</v>
      </c>
      <c r="S144" s="146">
        <v>0</v>
      </c>
      <c r="T144" s="147">
        <f t="shared" si="13"/>
        <v>0</v>
      </c>
      <c r="AR144" s="148" t="s">
        <v>250</v>
      </c>
      <c r="AT144" s="148" t="s">
        <v>165</v>
      </c>
      <c r="AU144" s="148" t="s">
        <v>84</v>
      </c>
      <c r="AY144" s="16" t="s">
        <v>163</v>
      </c>
      <c r="BE144" s="149">
        <f t="shared" si="14"/>
        <v>0</v>
      </c>
      <c r="BF144" s="149">
        <f t="shared" si="15"/>
        <v>0</v>
      </c>
      <c r="BG144" s="149">
        <f t="shared" si="16"/>
        <v>0</v>
      </c>
      <c r="BH144" s="149">
        <f t="shared" si="17"/>
        <v>0</v>
      </c>
      <c r="BI144" s="149">
        <f t="shared" si="18"/>
        <v>0</v>
      </c>
      <c r="BJ144" s="16" t="s">
        <v>82</v>
      </c>
      <c r="BK144" s="149">
        <f t="shared" si="19"/>
        <v>0</v>
      </c>
      <c r="BL144" s="16" t="s">
        <v>250</v>
      </c>
      <c r="BM144" s="148" t="s">
        <v>1047</v>
      </c>
    </row>
    <row r="145" spans="2:65" s="1" customFormat="1" ht="16.5" customHeight="1">
      <c r="B145" s="31"/>
      <c r="C145" s="136" t="s">
        <v>258</v>
      </c>
      <c r="D145" s="136" t="s">
        <v>165</v>
      </c>
      <c r="E145" s="137" t="s">
        <v>1048</v>
      </c>
      <c r="F145" s="138" t="s">
        <v>1049</v>
      </c>
      <c r="G145" s="139" t="s">
        <v>781</v>
      </c>
      <c r="H145" s="140">
        <v>40</v>
      </c>
      <c r="I145" s="141"/>
      <c r="J145" s="142">
        <f t="shared" si="10"/>
        <v>0</v>
      </c>
      <c r="K145" s="143"/>
      <c r="L145" s="31"/>
      <c r="M145" s="144" t="s">
        <v>1</v>
      </c>
      <c r="N145" s="145" t="s">
        <v>39</v>
      </c>
      <c r="P145" s="146">
        <f t="shared" si="11"/>
        <v>0</v>
      </c>
      <c r="Q145" s="146">
        <v>0</v>
      </c>
      <c r="R145" s="146">
        <f t="shared" si="12"/>
        <v>0</v>
      </c>
      <c r="S145" s="146">
        <v>0</v>
      </c>
      <c r="T145" s="147">
        <f t="shared" si="13"/>
        <v>0</v>
      </c>
      <c r="AR145" s="148" t="s">
        <v>250</v>
      </c>
      <c r="AT145" s="148" t="s">
        <v>165</v>
      </c>
      <c r="AU145" s="148" t="s">
        <v>84</v>
      </c>
      <c r="AY145" s="16" t="s">
        <v>163</v>
      </c>
      <c r="BE145" s="149">
        <f t="shared" si="14"/>
        <v>0</v>
      </c>
      <c r="BF145" s="149">
        <f t="shared" si="15"/>
        <v>0</v>
      </c>
      <c r="BG145" s="149">
        <f t="shared" si="16"/>
        <v>0</v>
      </c>
      <c r="BH145" s="149">
        <f t="shared" si="17"/>
        <v>0</v>
      </c>
      <c r="BI145" s="149">
        <f t="shared" si="18"/>
        <v>0</v>
      </c>
      <c r="BJ145" s="16" t="s">
        <v>82</v>
      </c>
      <c r="BK145" s="149">
        <f t="shared" si="19"/>
        <v>0</v>
      </c>
      <c r="BL145" s="16" t="s">
        <v>250</v>
      </c>
      <c r="BM145" s="148" t="s">
        <v>1050</v>
      </c>
    </row>
    <row r="146" spans="2:65" s="1" customFormat="1" ht="24.2" customHeight="1">
      <c r="B146" s="31"/>
      <c r="C146" s="136" t="s">
        <v>262</v>
      </c>
      <c r="D146" s="136" t="s">
        <v>165</v>
      </c>
      <c r="E146" s="137" t="s">
        <v>1051</v>
      </c>
      <c r="F146" s="138" t="s">
        <v>1052</v>
      </c>
      <c r="G146" s="139" t="s">
        <v>315</v>
      </c>
      <c r="H146" s="140">
        <v>0.53100000000000003</v>
      </c>
      <c r="I146" s="141"/>
      <c r="J146" s="142">
        <f t="shared" si="10"/>
        <v>0</v>
      </c>
      <c r="K146" s="143"/>
      <c r="L146" s="31"/>
      <c r="M146" s="144" t="s">
        <v>1</v>
      </c>
      <c r="N146" s="145" t="s">
        <v>39</v>
      </c>
      <c r="P146" s="146">
        <f t="shared" si="11"/>
        <v>0</v>
      </c>
      <c r="Q146" s="146">
        <v>0</v>
      </c>
      <c r="R146" s="146">
        <f t="shared" si="12"/>
        <v>0</v>
      </c>
      <c r="S146" s="146">
        <v>0</v>
      </c>
      <c r="T146" s="147">
        <f t="shared" si="13"/>
        <v>0</v>
      </c>
      <c r="AR146" s="148" t="s">
        <v>250</v>
      </c>
      <c r="AT146" s="148" t="s">
        <v>165</v>
      </c>
      <c r="AU146" s="148" t="s">
        <v>84</v>
      </c>
      <c r="AY146" s="16" t="s">
        <v>163</v>
      </c>
      <c r="BE146" s="149">
        <f t="shared" si="14"/>
        <v>0</v>
      </c>
      <c r="BF146" s="149">
        <f t="shared" si="15"/>
        <v>0</v>
      </c>
      <c r="BG146" s="149">
        <f t="shared" si="16"/>
        <v>0</v>
      </c>
      <c r="BH146" s="149">
        <f t="shared" si="17"/>
        <v>0</v>
      </c>
      <c r="BI146" s="149">
        <f t="shared" si="18"/>
        <v>0</v>
      </c>
      <c r="BJ146" s="16" t="s">
        <v>82</v>
      </c>
      <c r="BK146" s="149">
        <f t="shared" si="19"/>
        <v>0</v>
      </c>
      <c r="BL146" s="16" t="s">
        <v>250</v>
      </c>
      <c r="BM146" s="148" t="s">
        <v>1053</v>
      </c>
    </row>
    <row r="147" spans="2:65" s="1" customFormat="1" ht="33" customHeight="1">
      <c r="B147" s="31"/>
      <c r="C147" s="136" t="s">
        <v>266</v>
      </c>
      <c r="D147" s="136" t="s">
        <v>165</v>
      </c>
      <c r="E147" s="137" t="s">
        <v>1054</v>
      </c>
      <c r="F147" s="138" t="s">
        <v>1055</v>
      </c>
      <c r="G147" s="139" t="s">
        <v>315</v>
      </c>
      <c r="H147" s="140">
        <v>2.6549999999999998</v>
      </c>
      <c r="I147" s="141"/>
      <c r="J147" s="142">
        <f t="shared" si="10"/>
        <v>0</v>
      </c>
      <c r="K147" s="143"/>
      <c r="L147" s="31"/>
      <c r="M147" s="144" t="s">
        <v>1</v>
      </c>
      <c r="N147" s="145" t="s">
        <v>39</v>
      </c>
      <c r="P147" s="146">
        <f t="shared" si="11"/>
        <v>0</v>
      </c>
      <c r="Q147" s="146">
        <v>0</v>
      </c>
      <c r="R147" s="146">
        <f t="shared" si="12"/>
        <v>0</v>
      </c>
      <c r="S147" s="146">
        <v>0</v>
      </c>
      <c r="T147" s="147">
        <f t="shared" si="13"/>
        <v>0</v>
      </c>
      <c r="AR147" s="148" t="s">
        <v>250</v>
      </c>
      <c r="AT147" s="148" t="s">
        <v>165</v>
      </c>
      <c r="AU147" s="148" t="s">
        <v>84</v>
      </c>
      <c r="AY147" s="16" t="s">
        <v>163</v>
      </c>
      <c r="BE147" s="149">
        <f t="shared" si="14"/>
        <v>0</v>
      </c>
      <c r="BF147" s="149">
        <f t="shared" si="15"/>
        <v>0</v>
      </c>
      <c r="BG147" s="149">
        <f t="shared" si="16"/>
        <v>0</v>
      </c>
      <c r="BH147" s="149">
        <f t="shared" si="17"/>
        <v>0</v>
      </c>
      <c r="BI147" s="149">
        <f t="shared" si="18"/>
        <v>0</v>
      </c>
      <c r="BJ147" s="16" t="s">
        <v>82</v>
      </c>
      <c r="BK147" s="149">
        <f t="shared" si="19"/>
        <v>0</v>
      </c>
      <c r="BL147" s="16" t="s">
        <v>250</v>
      </c>
      <c r="BM147" s="148" t="s">
        <v>1056</v>
      </c>
    </row>
    <row r="148" spans="2:65" s="12" customFormat="1" ht="11.25">
      <c r="B148" s="150"/>
      <c r="D148" s="151" t="s">
        <v>181</v>
      </c>
      <c r="F148" s="153" t="s">
        <v>1057</v>
      </c>
      <c r="H148" s="154">
        <v>2.6549999999999998</v>
      </c>
      <c r="I148" s="155"/>
      <c r="L148" s="150"/>
      <c r="M148" s="190"/>
      <c r="N148" s="191"/>
      <c r="O148" s="191"/>
      <c r="P148" s="191"/>
      <c r="Q148" s="191"/>
      <c r="R148" s="191"/>
      <c r="S148" s="191"/>
      <c r="T148" s="192"/>
      <c r="AT148" s="152" t="s">
        <v>181</v>
      </c>
      <c r="AU148" s="152" t="s">
        <v>84</v>
      </c>
      <c r="AV148" s="12" t="s">
        <v>84</v>
      </c>
      <c r="AW148" s="12" t="s">
        <v>4</v>
      </c>
      <c r="AX148" s="12" t="s">
        <v>82</v>
      </c>
      <c r="AY148" s="152" t="s">
        <v>163</v>
      </c>
    </row>
    <row r="149" spans="2:65" s="1" customFormat="1" ht="6.95" customHeight="1">
      <c r="B149" s="43"/>
      <c r="C149" s="44"/>
      <c r="D149" s="44"/>
      <c r="E149" s="44"/>
      <c r="F149" s="44"/>
      <c r="G149" s="44"/>
      <c r="H149" s="44"/>
      <c r="I149" s="44"/>
      <c r="J149" s="44"/>
      <c r="K149" s="44"/>
      <c r="L149" s="31"/>
    </row>
  </sheetData>
  <sheetProtection algorithmName="SHA-512" hashValue="8kyhvJnQKelhppHaQL/mXr7JAGCCinbr9LsAOw5AYHAPN9ntXRE7y8o2LOiWAI6oFiXiW+qrNWlIkT1wGF0DUg==" saltValue="MyAfu1NyRqWfvIN4uJUeukFu9rEcOQlIysEpdnjstnk/tNHFJL9B8iaHRE18FaYgWW6OtP1eFTOJPui0bxft5Q==" spinCount="100000" sheet="1" objects="1" scenarios="1" formatColumns="0" formatRows="0" autoFilter="0"/>
  <autoFilter ref="C121:K148" xr:uid="{00000000-0009-0000-0000-000009000000}"/>
  <mergeCells count="12">
    <mergeCell ref="E114:H114"/>
    <mergeCell ref="L2:V2"/>
    <mergeCell ref="E85:H85"/>
    <mergeCell ref="E87:H87"/>
    <mergeCell ref="E89:H89"/>
    <mergeCell ref="E110:H110"/>
    <mergeCell ref="E112:H112"/>
    <mergeCell ref="E7:H7"/>
    <mergeCell ref="E9:H9"/>
    <mergeCell ref="E11:H11"/>
    <mergeCell ref="E20:H20"/>
    <mergeCell ref="E29:H29"/>
  </mergeCells>
  <pageMargins left="0.39374999999999999" right="0.39374999999999999" top="0.39374999999999999" bottom="0.39374999999999999" header="0" footer="0"/>
  <pageSetup paperSize="9" scale="88" fitToHeight="100" orientation="portrait" blackAndWhite="1" r:id="rId1"/>
  <headerFooter>
    <oddFooter>&amp;CStrana &amp;P z &amp;N</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2:BM161"/>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06"/>
      <c r="M2" s="206"/>
      <c r="N2" s="206"/>
      <c r="O2" s="206"/>
      <c r="P2" s="206"/>
      <c r="Q2" s="206"/>
      <c r="R2" s="206"/>
      <c r="S2" s="206"/>
      <c r="T2" s="206"/>
      <c r="U2" s="206"/>
      <c r="V2" s="206"/>
      <c r="AT2" s="16" t="s">
        <v>119</v>
      </c>
    </row>
    <row r="3" spans="2:46" ht="6.95" customHeight="1">
      <c r="B3" s="17"/>
      <c r="C3" s="18"/>
      <c r="D3" s="18"/>
      <c r="E3" s="18"/>
      <c r="F3" s="18"/>
      <c r="G3" s="18"/>
      <c r="H3" s="18"/>
      <c r="I3" s="18"/>
      <c r="J3" s="18"/>
      <c r="K3" s="18"/>
      <c r="L3" s="19"/>
      <c r="AT3" s="16" t="s">
        <v>84</v>
      </c>
    </row>
    <row r="4" spans="2:46" ht="24.95" customHeight="1">
      <c r="B4" s="19"/>
      <c r="D4" s="20" t="s">
        <v>120</v>
      </c>
      <c r="L4" s="19"/>
      <c r="M4" s="92" t="s">
        <v>10</v>
      </c>
      <c r="AT4" s="16" t="s">
        <v>4</v>
      </c>
    </row>
    <row r="5" spans="2:46" ht="6.95" customHeight="1">
      <c r="B5" s="19"/>
      <c r="L5" s="19"/>
    </row>
    <row r="6" spans="2:46" ht="12" customHeight="1">
      <c r="B6" s="19"/>
      <c r="D6" s="26" t="s">
        <v>16</v>
      </c>
      <c r="L6" s="19"/>
    </row>
    <row r="7" spans="2:46" ht="26.25" customHeight="1">
      <c r="B7" s="19"/>
      <c r="E7" s="238" t="str">
        <f>'Rekapitulace stavby'!K6</f>
        <v>Obnova septického chirurgického sálu, Nemocniční 429, 381 01 Český Krumlov</v>
      </c>
      <c r="F7" s="239"/>
      <c r="G7" s="239"/>
      <c r="H7" s="239"/>
      <c r="L7" s="19"/>
    </row>
    <row r="8" spans="2:46" s="1" customFormat="1" ht="12" customHeight="1">
      <c r="B8" s="31"/>
      <c r="D8" s="26" t="s">
        <v>121</v>
      </c>
      <c r="L8" s="31"/>
    </row>
    <row r="9" spans="2:46" s="1" customFormat="1" ht="16.5" customHeight="1">
      <c r="B9" s="31"/>
      <c r="E9" s="200" t="s">
        <v>1058</v>
      </c>
      <c r="F9" s="240"/>
      <c r="G9" s="240"/>
      <c r="H9" s="240"/>
      <c r="L9" s="31"/>
    </row>
    <row r="10" spans="2:46" s="1" customFormat="1" ht="11.25">
      <c r="B10" s="31"/>
      <c r="L10" s="31"/>
    </row>
    <row r="11" spans="2:46" s="1" customFormat="1" ht="12" customHeight="1">
      <c r="B11" s="31"/>
      <c r="D11" s="26" t="s">
        <v>18</v>
      </c>
      <c r="F11" s="24" t="s">
        <v>1</v>
      </c>
      <c r="I11" s="26" t="s">
        <v>19</v>
      </c>
      <c r="J11" s="24" t="s">
        <v>1</v>
      </c>
      <c r="L11" s="31"/>
    </row>
    <row r="12" spans="2:46" s="1" customFormat="1" ht="12" customHeight="1">
      <c r="B12" s="31"/>
      <c r="D12" s="26" t="s">
        <v>20</v>
      </c>
      <c r="F12" s="24" t="s">
        <v>21</v>
      </c>
      <c r="I12" s="26" t="s">
        <v>22</v>
      </c>
      <c r="J12" s="51" t="str">
        <f>'Rekapitulace stavby'!AN8</f>
        <v>5. 8. 2024</v>
      </c>
      <c r="L12" s="31"/>
    </row>
    <row r="13" spans="2:46" s="1" customFormat="1" ht="10.9" customHeight="1">
      <c r="B13" s="31"/>
      <c r="L13" s="31"/>
    </row>
    <row r="14" spans="2:46" s="1" customFormat="1" ht="12" customHeight="1">
      <c r="B14" s="31"/>
      <c r="D14" s="26" t="s">
        <v>24</v>
      </c>
      <c r="I14" s="26" t="s">
        <v>25</v>
      </c>
      <c r="J14" s="24" t="str">
        <f>IF('Rekapitulace stavby'!AN10="","",'Rekapitulace stavby'!AN10)</f>
        <v/>
      </c>
      <c r="L14" s="31"/>
    </row>
    <row r="15" spans="2:46" s="1" customFormat="1" ht="18" customHeight="1">
      <c r="B15" s="31"/>
      <c r="E15" s="24" t="str">
        <f>IF('Rekapitulace stavby'!E11="","",'Rekapitulace stavby'!E11)</f>
        <v xml:space="preserve"> </v>
      </c>
      <c r="I15" s="26" t="s">
        <v>27</v>
      </c>
      <c r="J15" s="24" t="str">
        <f>IF('Rekapitulace stavby'!AN11="","",'Rekapitulace stavby'!AN11)</f>
        <v/>
      </c>
      <c r="L15" s="31"/>
    </row>
    <row r="16" spans="2:46" s="1" customFormat="1" ht="6.95" customHeight="1">
      <c r="B16" s="31"/>
      <c r="L16" s="31"/>
    </row>
    <row r="17" spans="2:12" s="1" customFormat="1" ht="12" customHeight="1">
      <c r="B17" s="31"/>
      <c r="D17" s="26" t="s">
        <v>28</v>
      </c>
      <c r="I17" s="26" t="s">
        <v>25</v>
      </c>
      <c r="J17" s="27" t="str">
        <f>'Rekapitulace stavby'!AN13</f>
        <v>Vyplň údaj</v>
      </c>
      <c r="L17" s="31"/>
    </row>
    <row r="18" spans="2:12" s="1" customFormat="1" ht="18" customHeight="1">
      <c r="B18" s="31"/>
      <c r="E18" s="241" t="str">
        <f>'Rekapitulace stavby'!E14</f>
        <v>Vyplň údaj</v>
      </c>
      <c r="F18" s="205"/>
      <c r="G18" s="205"/>
      <c r="H18" s="205"/>
      <c r="I18" s="26" t="s">
        <v>27</v>
      </c>
      <c r="J18" s="27" t="str">
        <f>'Rekapitulace stavby'!AN14</f>
        <v>Vyplň údaj</v>
      </c>
      <c r="L18" s="31"/>
    </row>
    <row r="19" spans="2:12" s="1" customFormat="1" ht="6.95" customHeight="1">
      <c r="B19" s="31"/>
      <c r="L19" s="31"/>
    </row>
    <row r="20" spans="2:12" s="1" customFormat="1" ht="12" customHeight="1">
      <c r="B20" s="31"/>
      <c r="D20" s="26" t="s">
        <v>30</v>
      </c>
      <c r="I20" s="26" t="s">
        <v>25</v>
      </c>
      <c r="J20" s="24" t="str">
        <f>IF('Rekapitulace stavby'!AN16="","",'Rekapitulace stavby'!AN16)</f>
        <v/>
      </c>
      <c r="L20" s="31"/>
    </row>
    <row r="21" spans="2:12" s="1" customFormat="1" ht="18" customHeight="1">
      <c r="B21" s="31"/>
      <c r="E21" s="24" t="str">
        <f>IF('Rekapitulace stavby'!E17="","",'Rekapitulace stavby'!E17)</f>
        <v xml:space="preserve"> </v>
      </c>
      <c r="I21" s="26" t="s">
        <v>27</v>
      </c>
      <c r="J21" s="24" t="str">
        <f>IF('Rekapitulace stavby'!AN17="","",'Rekapitulace stavby'!AN17)</f>
        <v/>
      </c>
      <c r="L21" s="31"/>
    </row>
    <row r="22" spans="2:12" s="1" customFormat="1" ht="6.95" customHeight="1">
      <c r="B22" s="31"/>
      <c r="L22" s="31"/>
    </row>
    <row r="23" spans="2:12" s="1" customFormat="1" ht="12" customHeight="1">
      <c r="B23" s="31"/>
      <c r="D23" s="26" t="s">
        <v>32</v>
      </c>
      <c r="I23" s="26" t="s">
        <v>25</v>
      </c>
      <c r="J23" s="24" t="str">
        <f>IF('Rekapitulace stavby'!AN19="","",'Rekapitulace stavby'!AN19)</f>
        <v/>
      </c>
      <c r="L23" s="31"/>
    </row>
    <row r="24" spans="2:12" s="1" customFormat="1" ht="18" customHeight="1">
      <c r="B24" s="31"/>
      <c r="E24" s="24" t="str">
        <f>IF('Rekapitulace stavby'!E20="","",'Rekapitulace stavby'!E20)</f>
        <v xml:space="preserve"> </v>
      </c>
      <c r="I24" s="26" t="s">
        <v>27</v>
      </c>
      <c r="J24" s="24" t="str">
        <f>IF('Rekapitulace stavby'!AN20="","",'Rekapitulace stavby'!AN20)</f>
        <v/>
      </c>
      <c r="L24" s="31"/>
    </row>
    <row r="25" spans="2:12" s="1" customFormat="1" ht="6.95" customHeight="1">
      <c r="B25" s="31"/>
      <c r="L25" s="31"/>
    </row>
    <row r="26" spans="2:12" s="1" customFormat="1" ht="12" customHeight="1">
      <c r="B26" s="31"/>
      <c r="D26" s="26" t="s">
        <v>33</v>
      </c>
      <c r="L26" s="31"/>
    </row>
    <row r="27" spans="2:12" s="7" customFormat="1" ht="59.25" customHeight="1">
      <c r="B27" s="93"/>
      <c r="E27" s="210" t="s">
        <v>123</v>
      </c>
      <c r="F27" s="210"/>
      <c r="G27" s="210"/>
      <c r="H27" s="210"/>
      <c r="L27" s="93"/>
    </row>
    <row r="28" spans="2:12" s="1" customFormat="1" ht="6.95" customHeight="1">
      <c r="B28" s="31"/>
      <c r="L28" s="31"/>
    </row>
    <row r="29" spans="2:12" s="1" customFormat="1" ht="6.95" customHeight="1">
      <c r="B29" s="31"/>
      <c r="D29" s="52"/>
      <c r="E29" s="52"/>
      <c r="F29" s="52"/>
      <c r="G29" s="52"/>
      <c r="H29" s="52"/>
      <c r="I29" s="52"/>
      <c r="J29" s="52"/>
      <c r="K29" s="52"/>
      <c r="L29" s="31"/>
    </row>
    <row r="30" spans="2:12" s="1" customFormat="1" ht="25.35" customHeight="1">
      <c r="B30" s="31"/>
      <c r="D30" s="94" t="s">
        <v>34</v>
      </c>
      <c r="J30" s="65">
        <f>ROUND(J124, 2)</f>
        <v>0</v>
      </c>
      <c r="L30" s="31"/>
    </row>
    <row r="31" spans="2:12" s="1" customFormat="1" ht="6.95" customHeight="1">
      <c r="B31" s="31"/>
      <c r="D31" s="52"/>
      <c r="E31" s="52"/>
      <c r="F31" s="52"/>
      <c r="G31" s="52"/>
      <c r="H31" s="52"/>
      <c r="I31" s="52"/>
      <c r="J31" s="52"/>
      <c r="K31" s="52"/>
      <c r="L31" s="31"/>
    </row>
    <row r="32" spans="2:12" s="1" customFormat="1" ht="14.45" customHeight="1">
      <c r="B32" s="31"/>
      <c r="F32" s="34" t="s">
        <v>36</v>
      </c>
      <c r="I32" s="34" t="s">
        <v>35</v>
      </c>
      <c r="J32" s="34" t="s">
        <v>37</v>
      </c>
      <c r="L32" s="31"/>
    </row>
    <row r="33" spans="2:12" s="1" customFormat="1" ht="14.45" customHeight="1">
      <c r="B33" s="31"/>
      <c r="D33" s="54" t="s">
        <v>38</v>
      </c>
      <c r="E33" s="26" t="s">
        <v>39</v>
      </c>
      <c r="F33" s="85">
        <f>ROUND((SUM(BE124:BE160)),  2)</f>
        <v>0</v>
      </c>
      <c r="I33" s="95">
        <v>0.21</v>
      </c>
      <c r="J33" s="85">
        <f>ROUND(((SUM(BE124:BE160))*I33),  2)</f>
        <v>0</v>
      </c>
      <c r="L33" s="31"/>
    </row>
    <row r="34" spans="2:12" s="1" customFormat="1" ht="14.45" customHeight="1">
      <c r="B34" s="31"/>
      <c r="E34" s="26" t="s">
        <v>40</v>
      </c>
      <c r="F34" s="85">
        <f>ROUND((SUM(BF124:BF160)),  2)</f>
        <v>0</v>
      </c>
      <c r="I34" s="95">
        <v>0.12</v>
      </c>
      <c r="J34" s="85">
        <f>ROUND(((SUM(BF124:BF160))*I34),  2)</f>
        <v>0</v>
      </c>
      <c r="L34" s="31"/>
    </row>
    <row r="35" spans="2:12" s="1" customFormat="1" ht="14.45" hidden="1" customHeight="1">
      <c r="B35" s="31"/>
      <c r="E35" s="26" t="s">
        <v>41</v>
      </c>
      <c r="F35" s="85">
        <f>ROUND((SUM(BG124:BG160)),  2)</f>
        <v>0</v>
      </c>
      <c r="I35" s="95">
        <v>0.21</v>
      </c>
      <c r="J35" s="85">
        <f>0</f>
        <v>0</v>
      </c>
      <c r="L35" s="31"/>
    </row>
    <row r="36" spans="2:12" s="1" customFormat="1" ht="14.45" hidden="1" customHeight="1">
      <c r="B36" s="31"/>
      <c r="E36" s="26" t="s">
        <v>42</v>
      </c>
      <c r="F36" s="85">
        <f>ROUND((SUM(BH124:BH160)),  2)</f>
        <v>0</v>
      </c>
      <c r="I36" s="95">
        <v>0.12</v>
      </c>
      <c r="J36" s="85">
        <f>0</f>
        <v>0</v>
      </c>
      <c r="L36" s="31"/>
    </row>
    <row r="37" spans="2:12" s="1" customFormat="1" ht="14.45" hidden="1" customHeight="1">
      <c r="B37" s="31"/>
      <c r="E37" s="26" t="s">
        <v>43</v>
      </c>
      <c r="F37" s="85">
        <f>ROUND((SUM(BI124:BI160)),  2)</f>
        <v>0</v>
      </c>
      <c r="I37" s="95">
        <v>0</v>
      </c>
      <c r="J37" s="85">
        <f>0</f>
        <v>0</v>
      </c>
      <c r="L37" s="31"/>
    </row>
    <row r="38" spans="2:12" s="1" customFormat="1" ht="6.95" customHeight="1">
      <c r="B38" s="31"/>
      <c r="L38" s="31"/>
    </row>
    <row r="39" spans="2:12" s="1" customFormat="1" ht="25.35" customHeight="1">
      <c r="B39" s="31"/>
      <c r="C39" s="96"/>
      <c r="D39" s="97" t="s">
        <v>44</v>
      </c>
      <c r="E39" s="56"/>
      <c r="F39" s="56"/>
      <c r="G39" s="98" t="s">
        <v>45</v>
      </c>
      <c r="H39" s="99" t="s">
        <v>46</v>
      </c>
      <c r="I39" s="56"/>
      <c r="J39" s="100">
        <f>SUM(J30:J37)</f>
        <v>0</v>
      </c>
      <c r="K39" s="101"/>
      <c r="L39" s="31"/>
    </row>
    <row r="40" spans="2:12" s="1" customFormat="1" ht="14.45" customHeight="1">
      <c r="B40" s="31"/>
      <c r="L40" s="31"/>
    </row>
    <row r="41" spans="2:12" ht="14.45" customHeight="1">
      <c r="B41" s="19"/>
      <c r="L41" s="19"/>
    </row>
    <row r="42" spans="2:12" ht="14.45" customHeight="1">
      <c r="B42" s="19"/>
      <c r="L42" s="19"/>
    </row>
    <row r="43" spans="2:12" ht="14.45" customHeight="1">
      <c r="B43" s="19"/>
      <c r="L43" s="19"/>
    </row>
    <row r="44" spans="2:12" ht="14.45" customHeight="1">
      <c r="B44" s="19"/>
      <c r="L44" s="19"/>
    </row>
    <row r="45" spans="2:12" ht="14.45" customHeight="1">
      <c r="B45" s="19"/>
      <c r="L45" s="19"/>
    </row>
    <row r="46" spans="2:12" ht="14.45" customHeight="1">
      <c r="B46" s="19"/>
      <c r="L46" s="19"/>
    </row>
    <row r="47" spans="2:12" ht="14.45" customHeight="1">
      <c r="B47" s="19"/>
      <c r="L47" s="19"/>
    </row>
    <row r="48" spans="2:12" ht="14.45" customHeight="1">
      <c r="B48" s="19"/>
      <c r="L48" s="19"/>
    </row>
    <row r="49" spans="2:12" ht="14.45" customHeight="1">
      <c r="B49" s="19"/>
      <c r="L49" s="19"/>
    </row>
    <row r="50" spans="2:12" s="1" customFormat="1" ht="14.45" customHeight="1">
      <c r="B50" s="31"/>
      <c r="D50" s="40" t="s">
        <v>47</v>
      </c>
      <c r="E50" s="41"/>
      <c r="F50" s="41"/>
      <c r="G50" s="40" t="s">
        <v>48</v>
      </c>
      <c r="H50" s="41"/>
      <c r="I50" s="41"/>
      <c r="J50" s="41"/>
      <c r="K50" s="41"/>
      <c r="L50" s="31"/>
    </row>
    <row r="51" spans="2:12" ht="11.25">
      <c r="B51" s="19"/>
      <c r="L51" s="19"/>
    </row>
    <row r="52" spans="2:12" ht="11.25">
      <c r="B52" s="19"/>
      <c r="L52" s="19"/>
    </row>
    <row r="53" spans="2:12" ht="11.25">
      <c r="B53" s="19"/>
      <c r="L53" s="19"/>
    </row>
    <row r="54" spans="2:12" ht="11.25">
      <c r="B54" s="19"/>
      <c r="L54" s="19"/>
    </row>
    <row r="55" spans="2:12" ht="11.25">
      <c r="B55" s="19"/>
      <c r="L55" s="19"/>
    </row>
    <row r="56" spans="2:12" ht="11.25">
      <c r="B56" s="19"/>
      <c r="L56" s="19"/>
    </row>
    <row r="57" spans="2:12" ht="11.25">
      <c r="B57" s="19"/>
      <c r="L57" s="19"/>
    </row>
    <row r="58" spans="2:12" ht="11.25">
      <c r="B58" s="19"/>
      <c r="L58" s="19"/>
    </row>
    <row r="59" spans="2:12" ht="11.25">
      <c r="B59" s="19"/>
      <c r="L59" s="19"/>
    </row>
    <row r="60" spans="2:12" ht="11.25">
      <c r="B60" s="19"/>
      <c r="L60" s="19"/>
    </row>
    <row r="61" spans="2:12" s="1" customFormat="1" ht="12.75">
      <c r="B61" s="31"/>
      <c r="D61" s="42" t="s">
        <v>49</v>
      </c>
      <c r="E61" s="33"/>
      <c r="F61" s="102" t="s">
        <v>50</v>
      </c>
      <c r="G61" s="42" t="s">
        <v>49</v>
      </c>
      <c r="H61" s="33"/>
      <c r="I61" s="33"/>
      <c r="J61" s="103" t="s">
        <v>50</v>
      </c>
      <c r="K61" s="33"/>
      <c r="L61" s="31"/>
    </row>
    <row r="62" spans="2:12" ht="11.25">
      <c r="B62" s="19"/>
      <c r="L62" s="19"/>
    </row>
    <row r="63" spans="2:12" ht="11.25">
      <c r="B63" s="19"/>
      <c r="L63" s="19"/>
    </row>
    <row r="64" spans="2:12" ht="11.25">
      <c r="B64" s="19"/>
      <c r="L64" s="19"/>
    </row>
    <row r="65" spans="2:12" s="1" customFormat="1" ht="12.75">
      <c r="B65" s="31"/>
      <c r="D65" s="40" t="s">
        <v>51</v>
      </c>
      <c r="E65" s="41"/>
      <c r="F65" s="41"/>
      <c r="G65" s="40" t="s">
        <v>52</v>
      </c>
      <c r="H65" s="41"/>
      <c r="I65" s="41"/>
      <c r="J65" s="41"/>
      <c r="K65" s="41"/>
      <c r="L65" s="31"/>
    </row>
    <row r="66" spans="2:12" ht="11.25">
      <c r="B66" s="19"/>
      <c r="L66" s="19"/>
    </row>
    <row r="67" spans="2:12" ht="11.25">
      <c r="B67" s="19"/>
      <c r="L67" s="19"/>
    </row>
    <row r="68" spans="2:12" ht="11.25">
      <c r="B68" s="19"/>
      <c r="L68" s="19"/>
    </row>
    <row r="69" spans="2:12" ht="11.25">
      <c r="B69" s="19"/>
      <c r="L69" s="19"/>
    </row>
    <row r="70" spans="2:12" ht="11.25">
      <c r="B70" s="19"/>
      <c r="L70" s="19"/>
    </row>
    <row r="71" spans="2:12" ht="11.25">
      <c r="B71" s="19"/>
      <c r="L71" s="19"/>
    </row>
    <row r="72" spans="2:12" ht="11.25">
      <c r="B72" s="19"/>
      <c r="L72" s="19"/>
    </row>
    <row r="73" spans="2:12" ht="11.25">
      <c r="B73" s="19"/>
      <c r="L73" s="19"/>
    </row>
    <row r="74" spans="2:12" ht="11.25">
      <c r="B74" s="19"/>
      <c r="L74" s="19"/>
    </row>
    <row r="75" spans="2:12" ht="11.25">
      <c r="B75" s="19"/>
      <c r="L75" s="19"/>
    </row>
    <row r="76" spans="2:12" s="1" customFormat="1" ht="12.75">
      <c r="B76" s="31"/>
      <c r="D76" s="42" t="s">
        <v>49</v>
      </c>
      <c r="E76" s="33"/>
      <c r="F76" s="102" t="s">
        <v>50</v>
      </c>
      <c r="G76" s="42" t="s">
        <v>49</v>
      </c>
      <c r="H76" s="33"/>
      <c r="I76" s="33"/>
      <c r="J76" s="103" t="s">
        <v>50</v>
      </c>
      <c r="K76" s="33"/>
      <c r="L76" s="31"/>
    </row>
    <row r="77" spans="2:12" s="1" customFormat="1" ht="14.45" customHeight="1">
      <c r="B77" s="43"/>
      <c r="C77" s="44"/>
      <c r="D77" s="44"/>
      <c r="E77" s="44"/>
      <c r="F77" s="44"/>
      <c r="G77" s="44"/>
      <c r="H77" s="44"/>
      <c r="I77" s="44"/>
      <c r="J77" s="44"/>
      <c r="K77" s="44"/>
      <c r="L77" s="31"/>
    </row>
    <row r="81" spans="2:47" s="1" customFormat="1" ht="6.95" customHeight="1">
      <c r="B81" s="45"/>
      <c r="C81" s="46"/>
      <c r="D81" s="46"/>
      <c r="E81" s="46"/>
      <c r="F81" s="46"/>
      <c r="G81" s="46"/>
      <c r="H81" s="46"/>
      <c r="I81" s="46"/>
      <c r="J81" s="46"/>
      <c r="K81" s="46"/>
      <c r="L81" s="31"/>
    </row>
    <row r="82" spans="2:47" s="1" customFormat="1" ht="24.95" customHeight="1">
      <c r="B82" s="31"/>
      <c r="C82" s="20" t="s">
        <v>124</v>
      </c>
      <c r="L82" s="31"/>
    </row>
    <row r="83" spans="2:47" s="1" customFormat="1" ht="6.95" customHeight="1">
      <c r="B83" s="31"/>
      <c r="L83" s="31"/>
    </row>
    <row r="84" spans="2:47" s="1" customFormat="1" ht="12" customHeight="1">
      <c r="B84" s="31"/>
      <c r="C84" s="26" t="s">
        <v>16</v>
      </c>
      <c r="L84" s="31"/>
    </row>
    <row r="85" spans="2:47" s="1" customFormat="1" ht="26.25" customHeight="1">
      <c r="B85" s="31"/>
      <c r="E85" s="238" t="str">
        <f>E7</f>
        <v>Obnova septického chirurgického sálu, Nemocniční 429, 381 01 Český Krumlov</v>
      </c>
      <c r="F85" s="239"/>
      <c r="G85" s="239"/>
      <c r="H85" s="239"/>
      <c r="L85" s="31"/>
    </row>
    <row r="86" spans="2:47" s="1" customFormat="1" ht="12" customHeight="1">
      <c r="B86" s="31"/>
      <c r="C86" s="26" t="s">
        <v>121</v>
      </c>
      <c r="L86" s="31"/>
    </row>
    <row r="87" spans="2:47" s="1" customFormat="1" ht="16.5" customHeight="1">
      <c r="B87" s="31"/>
      <c r="E87" s="200" t="str">
        <f>E9</f>
        <v>2.NP_3 - Vedlejší rozpočtové náklady</v>
      </c>
      <c r="F87" s="240"/>
      <c r="G87" s="240"/>
      <c r="H87" s="240"/>
      <c r="L87" s="31"/>
    </row>
    <row r="88" spans="2:47" s="1" customFormat="1" ht="6.95" customHeight="1">
      <c r="B88" s="31"/>
      <c r="L88" s="31"/>
    </row>
    <row r="89" spans="2:47" s="1" customFormat="1" ht="12" customHeight="1">
      <c r="B89" s="31"/>
      <c r="C89" s="26" t="s">
        <v>20</v>
      </c>
      <c r="F89" s="24" t="str">
        <f>F12</f>
        <v>Český Krumlov</v>
      </c>
      <c r="I89" s="26" t="s">
        <v>22</v>
      </c>
      <c r="J89" s="51" t="str">
        <f>IF(J12="","",J12)</f>
        <v>5. 8. 2024</v>
      </c>
      <c r="L89" s="31"/>
    </row>
    <row r="90" spans="2:47" s="1" customFormat="1" ht="6.95" customHeight="1">
      <c r="B90" s="31"/>
      <c r="L90" s="31"/>
    </row>
    <row r="91" spans="2:47" s="1" customFormat="1" ht="15.2" customHeight="1">
      <c r="B91" s="31"/>
      <c r="C91" s="26" t="s">
        <v>24</v>
      </c>
      <c r="F91" s="24" t="str">
        <f>E15</f>
        <v xml:space="preserve"> </v>
      </c>
      <c r="I91" s="26" t="s">
        <v>30</v>
      </c>
      <c r="J91" s="29" t="str">
        <f>E21</f>
        <v xml:space="preserve"> </v>
      </c>
      <c r="L91" s="31"/>
    </row>
    <row r="92" spans="2:47" s="1" customFormat="1" ht="15.2" customHeight="1">
      <c r="B92" s="31"/>
      <c r="C92" s="26" t="s">
        <v>28</v>
      </c>
      <c r="F92" s="24" t="str">
        <f>IF(E18="","",E18)</f>
        <v>Vyplň údaj</v>
      </c>
      <c r="I92" s="26" t="s">
        <v>32</v>
      </c>
      <c r="J92" s="29" t="str">
        <f>E24</f>
        <v xml:space="preserve"> </v>
      </c>
      <c r="L92" s="31"/>
    </row>
    <row r="93" spans="2:47" s="1" customFormat="1" ht="10.35" customHeight="1">
      <c r="B93" s="31"/>
      <c r="L93" s="31"/>
    </row>
    <row r="94" spans="2:47" s="1" customFormat="1" ht="29.25" customHeight="1">
      <c r="B94" s="31"/>
      <c r="C94" s="104" t="s">
        <v>125</v>
      </c>
      <c r="D94" s="96"/>
      <c r="E94" s="96"/>
      <c r="F94" s="96"/>
      <c r="G94" s="96"/>
      <c r="H94" s="96"/>
      <c r="I94" s="96"/>
      <c r="J94" s="105" t="s">
        <v>126</v>
      </c>
      <c r="K94" s="96"/>
      <c r="L94" s="31"/>
    </row>
    <row r="95" spans="2:47" s="1" customFormat="1" ht="10.35" customHeight="1">
      <c r="B95" s="31"/>
      <c r="L95" s="31"/>
    </row>
    <row r="96" spans="2:47" s="1" customFormat="1" ht="22.9" customHeight="1">
      <c r="B96" s="31"/>
      <c r="C96" s="106" t="s">
        <v>127</v>
      </c>
      <c r="J96" s="65">
        <f>J124</f>
        <v>0</v>
      </c>
      <c r="L96" s="31"/>
      <c r="AU96" s="16" t="s">
        <v>128</v>
      </c>
    </row>
    <row r="97" spans="2:12" s="8" customFormat="1" ht="24.95" customHeight="1">
      <c r="B97" s="107"/>
      <c r="D97" s="108" t="s">
        <v>1059</v>
      </c>
      <c r="E97" s="109"/>
      <c r="F97" s="109"/>
      <c r="G97" s="109"/>
      <c r="H97" s="109"/>
      <c r="I97" s="109"/>
      <c r="J97" s="110">
        <f>J125</f>
        <v>0</v>
      </c>
      <c r="L97" s="107"/>
    </row>
    <row r="98" spans="2:12" s="9" customFormat="1" ht="19.899999999999999" customHeight="1">
      <c r="B98" s="111"/>
      <c r="D98" s="112" t="s">
        <v>1060</v>
      </c>
      <c r="E98" s="113"/>
      <c r="F98" s="113"/>
      <c r="G98" s="113"/>
      <c r="H98" s="113"/>
      <c r="I98" s="113"/>
      <c r="J98" s="114">
        <f>J126</f>
        <v>0</v>
      </c>
      <c r="L98" s="111"/>
    </row>
    <row r="99" spans="2:12" s="9" customFormat="1" ht="19.899999999999999" customHeight="1">
      <c r="B99" s="111"/>
      <c r="D99" s="112" t="s">
        <v>1061</v>
      </c>
      <c r="E99" s="113"/>
      <c r="F99" s="113"/>
      <c r="G99" s="113"/>
      <c r="H99" s="113"/>
      <c r="I99" s="113"/>
      <c r="J99" s="114">
        <f>J132</f>
        <v>0</v>
      </c>
      <c r="L99" s="111"/>
    </row>
    <row r="100" spans="2:12" s="9" customFormat="1" ht="19.899999999999999" customHeight="1">
      <c r="B100" s="111"/>
      <c r="D100" s="112" t="s">
        <v>1062</v>
      </c>
      <c r="E100" s="113"/>
      <c r="F100" s="113"/>
      <c r="G100" s="113"/>
      <c r="H100" s="113"/>
      <c r="I100" s="113"/>
      <c r="J100" s="114">
        <f>J141</f>
        <v>0</v>
      </c>
      <c r="L100" s="111"/>
    </row>
    <row r="101" spans="2:12" s="9" customFormat="1" ht="19.899999999999999" customHeight="1">
      <c r="B101" s="111"/>
      <c r="D101" s="112" t="s">
        <v>1063</v>
      </c>
      <c r="E101" s="113"/>
      <c r="F101" s="113"/>
      <c r="G101" s="113"/>
      <c r="H101" s="113"/>
      <c r="I101" s="113"/>
      <c r="J101" s="114">
        <f>J147</f>
        <v>0</v>
      </c>
      <c r="L101" s="111"/>
    </row>
    <row r="102" spans="2:12" s="9" customFormat="1" ht="19.899999999999999" customHeight="1">
      <c r="B102" s="111"/>
      <c r="D102" s="112" t="s">
        <v>1064</v>
      </c>
      <c r="E102" s="113"/>
      <c r="F102" s="113"/>
      <c r="G102" s="113"/>
      <c r="H102" s="113"/>
      <c r="I102" s="113"/>
      <c r="J102" s="114">
        <f>J150</f>
        <v>0</v>
      </c>
      <c r="L102" s="111"/>
    </row>
    <row r="103" spans="2:12" s="9" customFormat="1" ht="19.899999999999999" customHeight="1">
      <c r="B103" s="111"/>
      <c r="D103" s="112" t="s">
        <v>1065</v>
      </c>
      <c r="E103" s="113"/>
      <c r="F103" s="113"/>
      <c r="G103" s="113"/>
      <c r="H103" s="113"/>
      <c r="I103" s="113"/>
      <c r="J103" s="114">
        <f>J152</f>
        <v>0</v>
      </c>
      <c r="L103" s="111"/>
    </row>
    <row r="104" spans="2:12" s="9" customFormat="1" ht="19.899999999999999" customHeight="1">
      <c r="B104" s="111"/>
      <c r="D104" s="112" t="s">
        <v>1066</v>
      </c>
      <c r="E104" s="113"/>
      <c r="F104" s="113"/>
      <c r="G104" s="113"/>
      <c r="H104" s="113"/>
      <c r="I104" s="113"/>
      <c r="J104" s="114">
        <f>J154</f>
        <v>0</v>
      </c>
      <c r="L104" s="111"/>
    </row>
    <row r="105" spans="2:12" s="1" customFormat="1" ht="21.75" customHeight="1">
      <c r="B105" s="31"/>
      <c r="L105" s="31"/>
    </row>
    <row r="106" spans="2:12" s="1" customFormat="1" ht="6.95" customHeight="1">
      <c r="B106" s="43"/>
      <c r="C106" s="44"/>
      <c r="D106" s="44"/>
      <c r="E106" s="44"/>
      <c r="F106" s="44"/>
      <c r="G106" s="44"/>
      <c r="H106" s="44"/>
      <c r="I106" s="44"/>
      <c r="J106" s="44"/>
      <c r="K106" s="44"/>
      <c r="L106" s="31"/>
    </row>
    <row r="110" spans="2:12" s="1" customFormat="1" ht="6.95" customHeight="1">
      <c r="B110" s="45"/>
      <c r="C110" s="46"/>
      <c r="D110" s="46"/>
      <c r="E110" s="46"/>
      <c r="F110" s="46"/>
      <c r="G110" s="46"/>
      <c r="H110" s="46"/>
      <c r="I110" s="46"/>
      <c r="J110" s="46"/>
      <c r="K110" s="46"/>
      <c r="L110" s="31"/>
    </row>
    <row r="111" spans="2:12" s="1" customFormat="1" ht="24.95" customHeight="1">
      <c r="B111" s="31"/>
      <c r="C111" s="20" t="s">
        <v>148</v>
      </c>
      <c r="L111" s="31"/>
    </row>
    <row r="112" spans="2:12" s="1" customFormat="1" ht="6.95" customHeight="1">
      <c r="B112" s="31"/>
      <c r="L112" s="31"/>
    </row>
    <row r="113" spans="2:65" s="1" customFormat="1" ht="12" customHeight="1">
      <c r="B113" s="31"/>
      <c r="C113" s="26" t="s">
        <v>16</v>
      </c>
      <c r="L113" s="31"/>
    </row>
    <row r="114" spans="2:65" s="1" customFormat="1" ht="26.25" customHeight="1">
      <c r="B114" s="31"/>
      <c r="E114" s="238" t="str">
        <f>E7</f>
        <v>Obnova septického chirurgického sálu, Nemocniční 429, 381 01 Český Krumlov</v>
      </c>
      <c r="F114" s="239"/>
      <c r="G114" s="239"/>
      <c r="H114" s="239"/>
      <c r="L114" s="31"/>
    </row>
    <row r="115" spans="2:65" s="1" customFormat="1" ht="12" customHeight="1">
      <c r="B115" s="31"/>
      <c r="C115" s="26" t="s">
        <v>121</v>
      </c>
      <c r="L115" s="31"/>
    </row>
    <row r="116" spans="2:65" s="1" customFormat="1" ht="16.5" customHeight="1">
      <c r="B116" s="31"/>
      <c r="E116" s="200" t="str">
        <f>E9</f>
        <v>2.NP_3 - Vedlejší rozpočtové náklady</v>
      </c>
      <c r="F116" s="240"/>
      <c r="G116" s="240"/>
      <c r="H116" s="240"/>
      <c r="L116" s="31"/>
    </row>
    <row r="117" spans="2:65" s="1" customFormat="1" ht="6.95" customHeight="1">
      <c r="B117" s="31"/>
      <c r="L117" s="31"/>
    </row>
    <row r="118" spans="2:65" s="1" customFormat="1" ht="12" customHeight="1">
      <c r="B118" s="31"/>
      <c r="C118" s="26" t="s">
        <v>20</v>
      </c>
      <c r="F118" s="24" t="str">
        <f>F12</f>
        <v>Český Krumlov</v>
      </c>
      <c r="I118" s="26" t="s">
        <v>22</v>
      </c>
      <c r="J118" s="51" t="str">
        <f>IF(J12="","",J12)</f>
        <v>5. 8. 2024</v>
      </c>
      <c r="L118" s="31"/>
    </row>
    <row r="119" spans="2:65" s="1" customFormat="1" ht="6.95" customHeight="1">
      <c r="B119" s="31"/>
      <c r="L119" s="31"/>
    </row>
    <row r="120" spans="2:65" s="1" customFormat="1" ht="15.2" customHeight="1">
      <c r="B120" s="31"/>
      <c r="C120" s="26" t="s">
        <v>24</v>
      </c>
      <c r="F120" s="24" t="str">
        <f>E15</f>
        <v xml:space="preserve"> </v>
      </c>
      <c r="I120" s="26" t="s">
        <v>30</v>
      </c>
      <c r="J120" s="29" t="str">
        <f>E21</f>
        <v xml:space="preserve"> </v>
      </c>
      <c r="L120" s="31"/>
    </row>
    <row r="121" spans="2:65" s="1" customFormat="1" ht="15.2" customHeight="1">
      <c r="B121" s="31"/>
      <c r="C121" s="26" t="s">
        <v>28</v>
      </c>
      <c r="F121" s="24" t="str">
        <f>IF(E18="","",E18)</f>
        <v>Vyplň údaj</v>
      </c>
      <c r="I121" s="26" t="s">
        <v>32</v>
      </c>
      <c r="J121" s="29" t="str">
        <f>E24</f>
        <v xml:space="preserve"> </v>
      </c>
      <c r="L121" s="31"/>
    </row>
    <row r="122" spans="2:65" s="1" customFormat="1" ht="10.35" customHeight="1">
      <c r="B122" s="31"/>
      <c r="L122" s="31"/>
    </row>
    <row r="123" spans="2:65" s="10" customFormat="1" ht="29.25" customHeight="1">
      <c r="B123" s="115"/>
      <c r="C123" s="116" t="s">
        <v>149</v>
      </c>
      <c r="D123" s="117" t="s">
        <v>59</v>
      </c>
      <c r="E123" s="117" t="s">
        <v>55</v>
      </c>
      <c r="F123" s="117" t="s">
        <v>56</v>
      </c>
      <c r="G123" s="117" t="s">
        <v>150</v>
      </c>
      <c r="H123" s="117" t="s">
        <v>151</v>
      </c>
      <c r="I123" s="117" t="s">
        <v>152</v>
      </c>
      <c r="J123" s="118" t="s">
        <v>126</v>
      </c>
      <c r="K123" s="119" t="s">
        <v>153</v>
      </c>
      <c r="L123" s="115"/>
      <c r="M123" s="58" t="s">
        <v>1</v>
      </c>
      <c r="N123" s="59" t="s">
        <v>38</v>
      </c>
      <c r="O123" s="59" t="s">
        <v>154</v>
      </c>
      <c r="P123" s="59" t="s">
        <v>155</v>
      </c>
      <c r="Q123" s="59" t="s">
        <v>156</v>
      </c>
      <c r="R123" s="59" t="s">
        <v>157</v>
      </c>
      <c r="S123" s="59" t="s">
        <v>158</v>
      </c>
      <c r="T123" s="60" t="s">
        <v>159</v>
      </c>
    </row>
    <row r="124" spans="2:65" s="1" customFormat="1" ht="22.9" customHeight="1">
      <c r="B124" s="31"/>
      <c r="C124" s="63" t="s">
        <v>160</v>
      </c>
      <c r="J124" s="120">
        <f>BK124</f>
        <v>0</v>
      </c>
      <c r="L124" s="31"/>
      <c r="M124" s="61"/>
      <c r="N124" s="52"/>
      <c r="O124" s="52"/>
      <c r="P124" s="121">
        <f>P125</f>
        <v>0</v>
      </c>
      <c r="Q124" s="52"/>
      <c r="R124" s="121">
        <f>R125</f>
        <v>0</v>
      </c>
      <c r="S124" s="52"/>
      <c r="T124" s="122">
        <f>T125</f>
        <v>0</v>
      </c>
      <c r="AT124" s="16" t="s">
        <v>73</v>
      </c>
      <c r="AU124" s="16" t="s">
        <v>128</v>
      </c>
      <c r="BK124" s="123">
        <f>BK125</f>
        <v>0</v>
      </c>
    </row>
    <row r="125" spans="2:65" s="11" customFormat="1" ht="25.9" customHeight="1">
      <c r="B125" s="124"/>
      <c r="D125" s="125" t="s">
        <v>73</v>
      </c>
      <c r="E125" s="126" t="s">
        <v>1067</v>
      </c>
      <c r="F125" s="126" t="s">
        <v>118</v>
      </c>
      <c r="I125" s="127"/>
      <c r="J125" s="128">
        <f>BK125</f>
        <v>0</v>
      </c>
      <c r="L125" s="124"/>
      <c r="M125" s="129"/>
      <c r="P125" s="130">
        <f>P126+P132+P141+P147+P150+P152+P154</f>
        <v>0</v>
      </c>
      <c r="R125" s="130">
        <f>R126+R132+R141+R147+R150+R152+R154</f>
        <v>0</v>
      </c>
      <c r="T125" s="131">
        <f>T126+T132+T141+T147+T150+T152+T154</f>
        <v>0</v>
      </c>
      <c r="AR125" s="125" t="s">
        <v>185</v>
      </c>
      <c r="AT125" s="132" t="s">
        <v>73</v>
      </c>
      <c r="AU125" s="132" t="s">
        <v>74</v>
      </c>
      <c r="AY125" s="125" t="s">
        <v>163</v>
      </c>
      <c r="BK125" s="133">
        <f>BK126+BK132+BK141+BK147+BK150+BK152+BK154</f>
        <v>0</v>
      </c>
    </row>
    <row r="126" spans="2:65" s="11" customFormat="1" ht="22.9" customHeight="1">
      <c r="B126" s="124"/>
      <c r="D126" s="125" t="s">
        <v>73</v>
      </c>
      <c r="E126" s="134" t="s">
        <v>1068</v>
      </c>
      <c r="F126" s="134" t="s">
        <v>1069</v>
      </c>
      <c r="I126" s="127"/>
      <c r="J126" s="135">
        <f>BK126</f>
        <v>0</v>
      </c>
      <c r="L126" s="124"/>
      <c r="M126" s="129"/>
      <c r="P126" s="130">
        <f>SUM(P127:P131)</f>
        <v>0</v>
      </c>
      <c r="R126" s="130">
        <f>SUM(R127:R131)</f>
        <v>0</v>
      </c>
      <c r="T126" s="131">
        <f>SUM(T127:T131)</f>
        <v>0</v>
      </c>
      <c r="AR126" s="125" t="s">
        <v>185</v>
      </c>
      <c r="AT126" s="132" t="s">
        <v>73</v>
      </c>
      <c r="AU126" s="132" t="s">
        <v>82</v>
      </c>
      <c r="AY126" s="125" t="s">
        <v>163</v>
      </c>
      <c r="BK126" s="133">
        <f>SUM(BK127:BK131)</f>
        <v>0</v>
      </c>
    </row>
    <row r="127" spans="2:65" s="1" customFormat="1" ht="16.5" customHeight="1">
      <c r="B127" s="31"/>
      <c r="C127" s="136" t="s">
        <v>82</v>
      </c>
      <c r="D127" s="136" t="s">
        <v>165</v>
      </c>
      <c r="E127" s="137" t="s">
        <v>1070</v>
      </c>
      <c r="F127" s="138" t="s">
        <v>1071</v>
      </c>
      <c r="G127" s="139" t="s">
        <v>168</v>
      </c>
      <c r="H127" s="140">
        <v>4</v>
      </c>
      <c r="I127" s="141"/>
      <c r="J127" s="142">
        <f>ROUND(I127*H127,2)</f>
        <v>0</v>
      </c>
      <c r="K127" s="143"/>
      <c r="L127" s="31"/>
      <c r="M127" s="144" t="s">
        <v>1</v>
      </c>
      <c r="N127" s="145" t="s">
        <v>39</v>
      </c>
      <c r="P127" s="146">
        <f>O127*H127</f>
        <v>0</v>
      </c>
      <c r="Q127" s="146">
        <v>0</v>
      </c>
      <c r="R127" s="146">
        <f>Q127*H127</f>
        <v>0</v>
      </c>
      <c r="S127" s="146">
        <v>0</v>
      </c>
      <c r="T127" s="147">
        <f>S127*H127</f>
        <v>0</v>
      </c>
      <c r="AR127" s="148" t="s">
        <v>1072</v>
      </c>
      <c r="AT127" s="148" t="s">
        <v>165</v>
      </c>
      <c r="AU127" s="148" t="s">
        <v>84</v>
      </c>
      <c r="AY127" s="16" t="s">
        <v>163</v>
      </c>
      <c r="BE127" s="149">
        <f>IF(N127="základní",J127,0)</f>
        <v>0</v>
      </c>
      <c r="BF127" s="149">
        <f>IF(N127="snížená",J127,0)</f>
        <v>0</v>
      </c>
      <c r="BG127" s="149">
        <f>IF(N127="zákl. přenesená",J127,0)</f>
        <v>0</v>
      </c>
      <c r="BH127" s="149">
        <f>IF(N127="sníž. přenesená",J127,0)</f>
        <v>0</v>
      </c>
      <c r="BI127" s="149">
        <f>IF(N127="nulová",J127,0)</f>
        <v>0</v>
      </c>
      <c r="BJ127" s="16" t="s">
        <v>82</v>
      </c>
      <c r="BK127" s="149">
        <f>ROUND(I127*H127,2)</f>
        <v>0</v>
      </c>
      <c r="BL127" s="16" t="s">
        <v>1072</v>
      </c>
      <c r="BM127" s="148" t="s">
        <v>1073</v>
      </c>
    </row>
    <row r="128" spans="2:65" s="1" customFormat="1" ht="16.5" customHeight="1">
      <c r="B128" s="31"/>
      <c r="C128" s="136" t="s">
        <v>84</v>
      </c>
      <c r="D128" s="136" t="s">
        <v>165</v>
      </c>
      <c r="E128" s="137" t="s">
        <v>1074</v>
      </c>
      <c r="F128" s="138" t="s">
        <v>1075</v>
      </c>
      <c r="G128" s="139" t="s">
        <v>168</v>
      </c>
      <c r="H128" s="140">
        <v>1</v>
      </c>
      <c r="I128" s="141"/>
      <c r="J128" s="142">
        <f>ROUND(I128*H128,2)</f>
        <v>0</v>
      </c>
      <c r="K128" s="143"/>
      <c r="L128" s="31"/>
      <c r="M128" s="144" t="s">
        <v>1</v>
      </c>
      <c r="N128" s="145" t="s">
        <v>39</v>
      </c>
      <c r="P128" s="146">
        <f>O128*H128</f>
        <v>0</v>
      </c>
      <c r="Q128" s="146">
        <v>0</v>
      </c>
      <c r="R128" s="146">
        <f>Q128*H128</f>
        <v>0</v>
      </c>
      <c r="S128" s="146">
        <v>0</v>
      </c>
      <c r="T128" s="147">
        <f>S128*H128</f>
        <v>0</v>
      </c>
      <c r="AR128" s="148" t="s">
        <v>1072</v>
      </c>
      <c r="AT128" s="148" t="s">
        <v>165</v>
      </c>
      <c r="AU128" s="148" t="s">
        <v>84</v>
      </c>
      <c r="AY128" s="16" t="s">
        <v>163</v>
      </c>
      <c r="BE128" s="149">
        <f>IF(N128="základní",J128,0)</f>
        <v>0</v>
      </c>
      <c r="BF128" s="149">
        <f>IF(N128="snížená",J128,0)</f>
        <v>0</v>
      </c>
      <c r="BG128" s="149">
        <f>IF(N128="zákl. přenesená",J128,0)</f>
        <v>0</v>
      </c>
      <c r="BH128" s="149">
        <f>IF(N128="sníž. přenesená",J128,0)</f>
        <v>0</v>
      </c>
      <c r="BI128" s="149">
        <f>IF(N128="nulová",J128,0)</f>
        <v>0</v>
      </c>
      <c r="BJ128" s="16" t="s">
        <v>82</v>
      </c>
      <c r="BK128" s="149">
        <f>ROUND(I128*H128,2)</f>
        <v>0</v>
      </c>
      <c r="BL128" s="16" t="s">
        <v>1072</v>
      </c>
      <c r="BM128" s="148" t="s">
        <v>1076</v>
      </c>
    </row>
    <row r="129" spans="2:65" s="1" customFormat="1" ht="16.5" customHeight="1">
      <c r="B129" s="31"/>
      <c r="C129" s="136" t="s">
        <v>97</v>
      </c>
      <c r="D129" s="136" t="s">
        <v>165</v>
      </c>
      <c r="E129" s="137" t="s">
        <v>1077</v>
      </c>
      <c r="F129" s="138" t="s">
        <v>1078</v>
      </c>
      <c r="G129" s="139" t="s">
        <v>794</v>
      </c>
      <c r="H129" s="140">
        <v>1</v>
      </c>
      <c r="I129" s="141"/>
      <c r="J129" s="142">
        <f>ROUND(I129*H129,2)</f>
        <v>0</v>
      </c>
      <c r="K129" s="143"/>
      <c r="L129" s="31"/>
      <c r="M129" s="144" t="s">
        <v>1</v>
      </c>
      <c r="N129" s="145" t="s">
        <v>39</v>
      </c>
      <c r="P129" s="146">
        <f>O129*H129</f>
        <v>0</v>
      </c>
      <c r="Q129" s="146">
        <v>0</v>
      </c>
      <c r="R129" s="146">
        <f>Q129*H129</f>
        <v>0</v>
      </c>
      <c r="S129" s="146">
        <v>0</v>
      </c>
      <c r="T129" s="147">
        <f>S129*H129</f>
        <v>0</v>
      </c>
      <c r="AR129" s="148" t="s">
        <v>1072</v>
      </c>
      <c r="AT129" s="148" t="s">
        <v>165</v>
      </c>
      <c r="AU129" s="148" t="s">
        <v>84</v>
      </c>
      <c r="AY129" s="16" t="s">
        <v>163</v>
      </c>
      <c r="BE129" s="149">
        <f>IF(N129="základní",J129,0)</f>
        <v>0</v>
      </c>
      <c r="BF129" s="149">
        <f>IF(N129="snížená",J129,0)</f>
        <v>0</v>
      </c>
      <c r="BG129" s="149">
        <f>IF(N129="zákl. přenesená",J129,0)</f>
        <v>0</v>
      </c>
      <c r="BH129" s="149">
        <f>IF(N129="sníž. přenesená",J129,0)</f>
        <v>0</v>
      </c>
      <c r="BI129" s="149">
        <f>IF(N129="nulová",J129,0)</f>
        <v>0</v>
      </c>
      <c r="BJ129" s="16" t="s">
        <v>82</v>
      </c>
      <c r="BK129" s="149">
        <f>ROUND(I129*H129,2)</f>
        <v>0</v>
      </c>
      <c r="BL129" s="16" t="s">
        <v>1072</v>
      </c>
      <c r="BM129" s="148" t="s">
        <v>1079</v>
      </c>
    </row>
    <row r="130" spans="2:65" s="1" customFormat="1" ht="16.5" customHeight="1">
      <c r="B130" s="31"/>
      <c r="C130" s="136" t="s">
        <v>169</v>
      </c>
      <c r="D130" s="136" t="s">
        <v>165</v>
      </c>
      <c r="E130" s="137" t="s">
        <v>1080</v>
      </c>
      <c r="F130" s="138" t="s">
        <v>1081</v>
      </c>
      <c r="G130" s="139" t="s">
        <v>168</v>
      </c>
      <c r="H130" s="140">
        <v>1</v>
      </c>
      <c r="I130" s="141"/>
      <c r="J130" s="142">
        <f>ROUND(I130*H130,2)</f>
        <v>0</v>
      </c>
      <c r="K130" s="143"/>
      <c r="L130" s="31"/>
      <c r="M130" s="144" t="s">
        <v>1</v>
      </c>
      <c r="N130" s="145" t="s">
        <v>39</v>
      </c>
      <c r="P130" s="146">
        <f>O130*H130</f>
        <v>0</v>
      </c>
      <c r="Q130" s="146">
        <v>0</v>
      </c>
      <c r="R130" s="146">
        <f>Q130*H130</f>
        <v>0</v>
      </c>
      <c r="S130" s="146">
        <v>0</v>
      </c>
      <c r="T130" s="147">
        <f>S130*H130</f>
        <v>0</v>
      </c>
      <c r="AR130" s="148" t="s">
        <v>1072</v>
      </c>
      <c r="AT130" s="148" t="s">
        <v>165</v>
      </c>
      <c r="AU130" s="148" t="s">
        <v>84</v>
      </c>
      <c r="AY130" s="16" t="s">
        <v>163</v>
      </c>
      <c r="BE130" s="149">
        <f>IF(N130="základní",J130,0)</f>
        <v>0</v>
      </c>
      <c r="BF130" s="149">
        <f>IF(N130="snížená",J130,0)</f>
        <v>0</v>
      </c>
      <c r="BG130" s="149">
        <f>IF(N130="zákl. přenesená",J130,0)</f>
        <v>0</v>
      </c>
      <c r="BH130" s="149">
        <f>IF(N130="sníž. přenesená",J130,0)</f>
        <v>0</v>
      </c>
      <c r="BI130" s="149">
        <f>IF(N130="nulová",J130,0)</f>
        <v>0</v>
      </c>
      <c r="BJ130" s="16" t="s">
        <v>82</v>
      </c>
      <c r="BK130" s="149">
        <f>ROUND(I130*H130,2)</f>
        <v>0</v>
      </c>
      <c r="BL130" s="16" t="s">
        <v>1072</v>
      </c>
      <c r="BM130" s="148" t="s">
        <v>1082</v>
      </c>
    </row>
    <row r="131" spans="2:65" s="1" customFormat="1" ht="16.5" customHeight="1">
      <c r="B131" s="31"/>
      <c r="C131" s="136" t="s">
        <v>185</v>
      </c>
      <c r="D131" s="136" t="s">
        <v>165</v>
      </c>
      <c r="E131" s="137" t="s">
        <v>1083</v>
      </c>
      <c r="F131" s="138" t="s">
        <v>1084</v>
      </c>
      <c r="G131" s="139" t="s">
        <v>794</v>
      </c>
      <c r="H131" s="140">
        <v>1</v>
      </c>
      <c r="I131" s="141"/>
      <c r="J131" s="142">
        <f>ROUND(I131*H131,2)</f>
        <v>0</v>
      </c>
      <c r="K131" s="143"/>
      <c r="L131" s="31"/>
      <c r="M131" s="144" t="s">
        <v>1</v>
      </c>
      <c r="N131" s="145" t="s">
        <v>39</v>
      </c>
      <c r="P131" s="146">
        <f>O131*H131</f>
        <v>0</v>
      </c>
      <c r="Q131" s="146">
        <v>0</v>
      </c>
      <c r="R131" s="146">
        <f>Q131*H131</f>
        <v>0</v>
      </c>
      <c r="S131" s="146">
        <v>0</v>
      </c>
      <c r="T131" s="147">
        <f>S131*H131</f>
        <v>0</v>
      </c>
      <c r="AR131" s="148" t="s">
        <v>1072</v>
      </c>
      <c r="AT131" s="148" t="s">
        <v>165</v>
      </c>
      <c r="AU131" s="148" t="s">
        <v>84</v>
      </c>
      <c r="AY131" s="16" t="s">
        <v>163</v>
      </c>
      <c r="BE131" s="149">
        <f>IF(N131="základní",J131,0)</f>
        <v>0</v>
      </c>
      <c r="BF131" s="149">
        <f>IF(N131="snížená",J131,0)</f>
        <v>0</v>
      </c>
      <c r="BG131" s="149">
        <f>IF(N131="zákl. přenesená",J131,0)</f>
        <v>0</v>
      </c>
      <c r="BH131" s="149">
        <f>IF(N131="sníž. přenesená",J131,0)</f>
        <v>0</v>
      </c>
      <c r="BI131" s="149">
        <f>IF(N131="nulová",J131,0)</f>
        <v>0</v>
      </c>
      <c r="BJ131" s="16" t="s">
        <v>82</v>
      </c>
      <c r="BK131" s="149">
        <f>ROUND(I131*H131,2)</f>
        <v>0</v>
      </c>
      <c r="BL131" s="16" t="s">
        <v>1072</v>
      </c>
      <c r="BM131" s="148" t="s">
        <v>1085</v>
      </c>
    </row>
    <row r="132" spans="2:65" s="11" customFormat="1" ht="22.9" customHeight="1">
      <c r="B132" s="124"/>
      <c r="D132" s="125" t="s">
        <v>73</v>
      </c>
      <c r="E132" s="134" t="s">
        <v>1086</v>
      </c>
      <c r="F132" s="134" t="s">
        <v>1087</v>
      </c>
      <c r="I132" s="127"/>
      <c r="J132" s="135">
        <f>BK132</f>
        <v>0</v>
      </c>
      <c r="L132" s="124"/>
      <c r="M132" s="129"/>
      <c r="P132" s="130">
        <f>SUM(P133:P140)</f>
        <v>0</v>
      </c>
      <c r="R132" s="130">
        <f>SUM(R133:R140)</f>
        <v>0</v>
      </c>
      <c r="T132" s="131">
        <f>SUM(T133:T140)</f>
        <v>0</v>
      </c>
      <c r="AR132" s="125" t="s">
        <v>185</v>
      </c>
      <c r="AT132" s="132" t="s">
        <v>73</v>
      </c>
      <c r="AU132" s="132" t="s">
        <v>82</v>
      </c>
      <c r="AY132" s="125" t="s">
        <v>163</v>
      </c>
      <c r="BK132" s="133">
        <f>SUM(BK133:BK140)</f>
        <v>0</v>
      </c>
    </row>
    <row r="133" spans="2:65" s="1" customFormat="1" ht="16.5" customHeight="1">
      <c r="B133" s="31"/>
      <c r="C133" s="136" t="s">
        <v>183</v>
      </c>
      <c r="D133" s="136" t="s">
        <v>165</v>
      </c>
      <c r="E133" s="137" t="s">
        <v>1088</v>
      </c>
      <c r="F133" s="138" t="s">
        <v>1089</v>
      </c>
      <c r="G133" s="139" t="s">
        <v>794</v>
      </c>
      <c r="H133" s="140">
        <v>1</v>
      </c>
      <c r="I133" s="141"/>
      <c r="J133" s="142">
        <f>ROUND(I133*H133,2)</f>
        <v>0</v>
      </c>
      <c r="K133" s="143"/>
      <c r="L133" s="31"/>
      <c r="M133" s="144" t="s">
        <v>1</v>
      </c>
      <c r="N133" s="145" t="s">
        <v>39</v>
      </c>
      <c r="P133" s="146">
        <f>O133*H133</f>
        <v>0</v>
      </c>
      <c r="Q133" s="146">
        <v>0</v>
      </c>
      <c r="R133" s="146">
        <f>Q133*H133</f>
        <v>0</v>
      </c>
      <c r="S133" s="146">
        <v>0</v>
      </c>
      <c r="T133" s="147">
        <f>S133*H133</f>
        <v>0</v>
      </c>
      <c r="AR133" s="148" t="s">
        <v>1072</v>
      </c>
      <c r="AT133" s="148" t="s">
        <v>165</v>
      </c>
      <c r="AU133" s="148" t="s">
        <v>84</v>
      </c>
      <c r="AY133" s="16" t="s">
        <v>163</v>
      </c>
      <c r="BE133" s="149">
        <f>IF(N133="základní",J133,0)</f>
        <v>0</v>
      </c>
      <c r="BF133" s="149">
        <f>IF(N133="snížená",J133,0)</f>
        <v>0</v>
      </c>
      <c r="BG133" s="149">
        <f>IF(N133="zákl. přenesená",J133,0)</f>
        <v>0</v>
      </c>
      <c r="BH133" s="149">
        <f>IF(N133="sníž. přenesená",J133,0)</f>
        <v>0</v>
      </c>
      <c r="BI133" s="149">
        <f>IF(N133="nulová",J133,0)</f>
        <v>0</v>
      </c>
      <c r="BJ133" s="16" t="s">
        <v>82</v>
      </c>
      <c r="BK133" s="149">
        <f>ROUND(I133*H133,2)</f>
        <v>0</v>
      </c>
      <c r="BL133" s="16" t="s">
        <v>1072</v>
      </c>
      <c r="BM133" s="148" t="s">
        <v>1090</v>
      </c>
    </row>
    <row r="134" spans="2:65" s="1" customFormat="1" ht="19.5">
      <c r="B134" s="31"/>
      <c r="D134" s="151" t="s">
        <v>433</v>
      </c>
      <c r="F134" s="165" t="s">
        <v>1091</v>
      </c>
      <c r="I134" s="166"/>
      <c r="L134" s="31"/>
      <c r="M134" s="167"/>
      <c r="T134" s="55"/>
      <c r="AT134" s="16" t="s">
        <v>433</v>
      </c>
      <c r="AU134" s="16" t="s">
        <v>84</v>
      </c>
    </row>
    <row r="135" spans="2:65" s="1" customFormat="1" ht="16.5" customHeight="1">
      <c r="B135" s="31"/>
      <c r="C135" s="136" t="s">
        <v>201</v>
      </c>
      <c r="D135" s="136" t="s">
        <v>165</v>
      </c>
      <c r="E135" s="137" t="s">
        <v>1092</v>
      </c>
      <c r="F135" s="138" t="s">
        <v>1093</v>
      </c>
      <c r="G135" s="139" t="s">
        <v>794</v>
      </c>
      <c r="H135" s="140">
        <v>1</v>
      </c>
      <c r="I135" s="141"/>
      <c r="J135" s="142">
        <f>ROUND(I135*H135,2)</f>
        <v>0</v>
      </c>
      <c r="K135" s="143"/>
      <c r="L135" s="31"/>
      <c r="M135" s="144" t="s">
        <v>1</v>
      </c>
      <c r="N135" s="145" t="s">
        <v>39</v>
      </c>
      <c r="P135" s="146">
        <f>O135*H135</f>
        <v>0</v>
      </c>
      <c r="Q135" s="146">
        <v>0</v>
      </c>
      <c r="R135" s="146">
        <f>Q135*H135</f>
        <v>0</v>
      </c>
      <c r="S135" s="146">
        <v>0</v>
      </c>
      <c r="T135" s="147">
        <f>S135*H135</f>
        <v>0</v>
      </c>
      <c r="AR135" s="148" t="s">
        <v>1072</v>
      </c>
      <c r="AT135" s="148" t="s">
        <v>165</v>
      </c>
      <c r="AU135" s="148" t="s">
        <v>84</v>
      </c>
      <c r="AY135" s="16" t="s">
        <v>163</v>
      </c>
      <c r="BE135" s="149">
        <f>IF(N135="základní",J135,0)</f>
        <v>0</v>
      </c>
      <c r="BF135" s="149">
        <f>IF(N135="snížená",J135,0)</f>
        <v>0</v>
      </c>
      <c r="BG135" s="149">
        <f>IF(N135="zákl. přenesená",J135,0)</f>
        <v>0</v>
      </c>
      <c r="BH135" s="149">
        <f>IF(N135="sníž. přenesená",J135,0)</f>
        <v>0</v>
      </c>
      <c r="BI135" s="149">
        <f>IF(N135="nulová",J135,0)</f>
        <v>0</v>
      </c>
      <c r="BJ135" s="16" t="s">
        <v>82</v>
      </c>
      <c r="BK135" s="149">
        <f>ROUND(I135*H135,2)</f>
        <v>0</v>
      </c>
      <c r="BL135" s="16" t="s">
        <v>1072</v>
      </c>
      <c r="BM135" s="148" t="s">
        <v>1094</v>
      </c>
    </row>
    <row r="136" spans="2:65" s="1" customFormat="1" ht="16.5" customHeight="1">
      <c r="B136" s="31"/>
      <c r="C136" s="136" t="s">
        <v>210</v>
      </c>
      <c r="D136" s="136" t="s">
        <v>165</v>
      </c>
      <c r="E136" s="137" t="s">
        <v>1095</v>
      </c>
      <c r="F136" s="138" t="s">
        <v>1096</v>
      </c>
      <c r="G136" s="139" t="s">
        <v>794</v>
      </c>
      <c r="H136" s="140">
        <v>1</v>
      </c>
      <c r="I136" s="141"/>
      <c r="J136" s="142">
        <f>ROUND(I136*H136,2)</f>
        <v>0</v>
      </c>
      <c r="K136" s="143"/>
      <c r="L136" s="31"/>
      <c r="M136" s="144" t="s">
        <v>1</v>
      </c>
      <c r="N136" s="145" t="s">
        <v>39</v>
      </c>
      <c r="P136" s="146">
        <f>O136*H136</f>
        <v>0</v>
      </c>
      <c r="Q136" s="146">
        <v>0</v>
      </c>
      <c r="R136" s="146">
        <f>Q136*H136</f>
        <v>0</v>
      </c>
      <c r="S136" s="146">
        <v>0</v>
      </c>
      <c r="T136" s="147">
        <f>S136*H136</f>
        <v>0</v>
      </c>
      <c r="AR136" s="148" t="s">
        <v>1072</v>
      </c>
      <c r="AT136" s="148" t="s">
        <v>165</v>
      </c>
      <c r="AU136" s="148" t="s">
        <v>84</v>
      </c>
      <c r="AY136" s="16" t="s">
        <v>163</v>
      </c>
      <c r="BE136" s="149">
        <f>IF(N136="základní",J136,0)</f>
        <v>0</v>
      </c>
      <c r="BF136" s="149">
        <f>IF(N136="snížená",J136,0)</f>
        <v>0</v>
      </c>
      <c r="BG136" s="149">
        <f>IF(N136="zákl. přenesená",J136,0)</f>
        <v>0</v>
      </c>
      <c r="BH136" s="149">
        <f>IF(N136="sníž. přenesená",J136,0)</f>
        <v>0</v>
      </c>
      <c r="BI136" s="149">
        <f>IF(N136="nulová",J136,0)</f>
        <v>0</v>
      </c>
      <c r="BJ136" s="16" t="s">
        <v>82</v>
      </c>
      <c r="BK136" s="149">
        <f>ROUND(I136*H136,2)</f>
        <v>0</v>
      </c>
      <c r="BL136" s="16" t="s">
        <v>1072</v>
      </c>
      <c r="BM136" s="148" t="s">
        <v>1097</v>
      </c>
    </row>
    <row r="137" spans="2:65" s="1" customFormat="1" ht="16.5" customHeight="1">
      <c r="B137" s="31"/>
      <c r="C137" s="136" t="s">
        <v>208</v>
      </c>
      <c r="D137" s="136" t="s">
        <v>165</v>
      </c>
      <c r="E137" s="137" t="s">
        <v>1098</v>
      </c>
      <c r="F137" s="138" t="s">
        <v>1099</v>
      </c>
      <c r="G137" s="139" t="s">
        <v>168</v>
      </c>
      <c r="H137" s="140">
        <v>2</v>
      </c>
      <c r="I137" s="141"/>
      <c r="J137" s="142">
        <f>ROUND(I137*H137,2)</f>
        <v>0</v>
      </c>
      <c r="K137" s="143"/>
      <c r="L137" s="31"/>
      <c r="M137" s="144" t="s">
        <v>1</v>
      </c>
      <c r="N137" s="145" t="s">
        <v>39</v>
      </c>
      <c r="P137" s="146">
        <f>O137*H137</f>
        <v>0</v>
      </c>
      <c r="Q137" s="146">
        <v>0</v>
      </c>
      <c r="R137" s="146">
        <f>Q137*H137</f>
        <v>0</v>
      </c>
      <c r="S137" s="146">
        <v>0</v>
      </c>
      <c r="T137" s="147">
        <f>S137*H137</f>
        <v>0</v>
      </c>
      <c r="AR137" s="148" t="s">
        <v>1072</v>
      </c>
      <c r="AT137" s="148" t="s">
        <v>165</v>
      </c>
      <c r="AU137" s="148" t="s">
        <v>84</v>
      </c>
      <c r="AY137" s="16" t="s">
        <v>163</v>
      </c>
      <c r="BE137" s="149">
        <f>IF(N137="základní",J137,0)</f>
        <v>0</v>
      </c>
      <c r="BF137" s="149">
        <f>IF(N137="snížená",J137,0)</f>
        <v>0</v>
      </c>
      <c r="BG137" s="149">
        <f>IF(N137="zákl. přenesená",J137,0)</f>
        <v>0</v>
      </c>
      <c r="BH137" s="149">
        <f>IF(N137="sníž. přenesená",J137,0)</f>
        <v>0</v>
      </c>
      <c r="BI137" s="149">
        <f>IF(N137="nulová",J137,0)</f>
        <v>0</v>
      </c>
      <c r="BJ137" s="16" t="s">
        <v>82</v>
      </c>
      <c r="BK137" s="149">
        <f>ROUND(I137*H137,2)</f>
        <v>0</v>
      </c>
      <c r="BL137" s="16" t="s">
        <v>1072</v>
      </c>
      <c r="BM137" s="148" t="s">
        <v>1100</v>
      </c>
    </row>
    <row r="138" spans="2:65" s="1" customFormat="1" ht="16.5" customHeight="1">
      <c r="B138" s="31"/>
      <c r="C138" s="136" t="s">
        <v>217</v>
      </c>
      <c r="D138" s="136" t="s">
        <v>165</v>
      </c>
      <c r="E138" s="137" t="s">
        <v>1101</v>
      </c>
      <c r="F138" s="138" t="s">
        <v>1102</v>
      </c>
      <c r="G138" s="139" t="s">
        <v>179</v>
      </c>
      <c r="H138" s="140">
        <v>30</v>
      </c>
      <c r="I138" s="141"/>
      <c r="J138" s="142">
        <f>ROUND(I138*H138,2)</f>
        <v>0</v>
      </c>
      <c r="K138" s="143"/>
      <c r="L138" s="31"/>
      <c r="M138" s="144" t="s">
        <v>1</v>
      </c>
      <c r="N138" s="145" t="s">
        <v>39</v>
      </c>
      <c r="P138" s="146">
        <f>O138*H138</f>
        <v>0</v>
      </c>
      <c r="Q138" s="146">
        <v>0</v>
      </c>
      <c r="R138" s="146">
        <f>Q138*H138</f>
        <v>0</v>
      </c>
      <c r="S138" s="146">
        <v>0</v>
      </c>
      <c r="T138" s="147">
        <f>S138*H138</f>
        <v>0</v>
      </c>
      <c r="AR138" s="148" t="s">
        <v>1072</v>
      </c>
      <c r="AT138" s="148" t="s">
        <v>165</v>
      </c>
      <c r="AU138" s="148" t="s">
        <v>84</v>
      </c>
      <c r="AY138" s="16" t="s">
        <v>163</v>
      </c>
      <c r="BE138" s="149">
        <f>IF(N138="základní",J138,0)</f>
        <v>0</v>
      </c>
      <c r="BF138" s="149">
        <f>IF(N138="snížená",J138,0)</f>
        <v>0</v>
      </c>
      <c r="BG138" s="149">
        <f>IF(N138="zákl. přenesená",J138,0)</f>
        <v>0</v>
      </c>
      <c r="BH138" s="149">
        <f>IF(N138="sníž. přenesená",J138,0)</f>
        <v>0</v>
      </c>
      <c r="BI138" s="149">
        <f>IF(N138="nulová",J138,0)</f>
        <v>0</v>
      </c>
      <c r="BJ138" s="16" t="s">
        <v>82</v>
      </c>
      <c r="BK138" s="149">
        <f>ROUND(I138*H138,2)</f>
        <v>0</v>
      </c>
      <c r="BL138" s="16" t="s">
        <v>1072</v>
      </c>
      <c r="BM138" s="148" t="s">
        <v>1103</v>
      </c>
    </row>
    <row r="139" spans="2:65" s="1" customFormat="1" ht="29.25">
      <c r="B139" s="31"/>
      <c r="D139" s="151" t="s">
        <v>433</v>
      </c>
      <c r="F139" s="165" t="s">
        <v>1104</v>
      </c>
      <c r="I139" s="166"/>
      <c r="L139" s="31"/>
      <c r="M139" s="167"/>
      <c r="T139" s="55"/>
      <c r="AT139" s="16" t="s">
        <v>433</v>
      </c>
      <c r="AU139" s="16" t="s">
        <v>84</v>
      </c>
    </row>
    <row r="140" spans="2:65" s="12" customFormat="1" ht="11.25">
      <c r="B140" s="150"/>
      <c r="D140" s="151" t="s">
        <v>181</v>
      </c>
      <c r="E140" s="152" t="s">
        <v>1</v>
      </c>
      <c r="F140" s="153" t="s">
        <v>306</v>
      </c>
      <c r="H140" s="154">
        <v>30</v>
      </c>
      <c r="I140" s="155"/>
      <c r="L140" s="150"/>
      <c r="M140" s="156"/>
      <c r="T140" s="157"/>
      <c r="AT140" s="152" t="s">
        <v>181</v>
      </c>
      <c r="AU140" s="152" t="s">
        <v>84</v>
      </c>
      <c r="AV140" s="12" t="s">
        <v>84</v>
      </c>
      <c r="AW140" s="12" t="s">
        <v>31</v>
      </c>
      <c r="AX140" s="12" t="s">
        <v>82</v>
      </c>
      <c r="AY140" s="152" t="s">
        <v>163</v>
      </c>
    </row>
    <row r="141" spans="2:65" s="11" customFormat="1" ht="22.9" customHeight="1">
      <c r="B141" s="124"/>
      <c r="D141" s="125" t="s">
        <v>73</v>
      </c>
      <c r="E141" s="134" t="s">
        <v>1105</v>
      </c>
      <c r="F141" s="134" t="s">
        <v>1106</v>
      </c>
      <c r="I141" s="127"/>
      <c r="J141" s="135">
        <f>BK141</f>
        <v>0</v>
      </c>
      <c r="L141" s="124"/>
      <c r="M141" s="129"/>
      <c r="P141" s="130">
        <f>SUM(P142:P146)</f>
        <v>0</v>
      </c>
      <c r="R141" s="130">
        <f>SUM(R142:R146)</f>
        <v>0</v>
      </c>
      <c r="T141" s="131">
        <f>SUM(T142:T146)</f>
        <v>0</v>
      </c>
      <c r="AR141" s="125" t="s">
        <v>185</v>
      </c>
      <c r="AT141" s="132" t="s">
        <v>73</v>
      </c>
      <c r="AU141" s="132" t="s">
        <v>82</v>
      </c>
      <c r="AY141" s="125" t="s">
        <v>163</v>
      </c>
      <c r="BK141" s="133">
        <f>SUM(BK142:BK146)</f>
        <v>0</v>
      </c>
    </row>
    <row r="142" spans="2:65" s="1" customFormat="1" ht="16.5" customHeight="1">
      <c r="B142" s="31"/>
      <c r="C142" s="136" t="s">
        <v>225</v>
      </c>
      <c r="D142" s="136" t="s">
        <v>165</v>
      </c>
      <c r="E142" s="137" t="s">
        <v>1107</v>
      </c>
      <c r="F142" s="138" t="s">
        <v>1108</v>
      </c>
      <c r="G142" s="139" t="s">
        <v>794</v>
      </c>
      <c r="H142" s="140">
        <v>1</v>
      </c>
      <c r="I142" s="141"/>
      <c r="J142" s="142">
        <f>ROUND(I142*H142,2)</f>
        <v>0</v>
      </c>
      <c r="K142" s="143"/>
      <c r="L142" s="31"/>
      <c r="M142" s="144" t="s">
        <v>1</v>
      </c>
      <c r="N142" s="145" t="s">
        <v>39</v>
      </c>
      <c r="P142" s="146">
        <f>O142*H142</f>
        <v>0</v>
      </c>
      <c r="Q142" s="146">
        <v>0</v>
      </c>
      <c r="R142" s="146">
        <f>Q142*H142</f>
        <v>0</v>
      </c>
      <c r="S142" s="146">
        <v>0</v>
      </c>
      <c r="T142" s="147">
        <f>S142*H142</f>
        <v>0</v>
      </c>
      <c r="AR142" s="148" t="s">
        <v>1072</v>
      </c>
      <c r="AT142" s="148" t="s">
        <v>165</v>
      </c>
      <c r="AU142" s="148" t="s">
        <v>84</v>
      </c>
      <c r="AY142" s="16" t="s">
        <v>163</v>
      </c>
      <c r="BE142" s="149">
        <f>IF(N142="základní",J142,0)</f>
        <v>0</v>
      </c>
      <c r="BF142" s="149">
        <f>IF(N142="snížená",J142,0)</f>
        <v>0</v>
      </c>
      <c r="BG142" s="149">
        <f>IF(N142="zákl. přenesená",J142,0)</f>
        <v>0</v>
      </c>
      <c r="BH142" s="149">
        <f>IF(N142="sníž. přenesená",J142,0)</f>
        <v>0</v>
      </c>
      <c r="BI142" s="149">
        <f>IF(N142="nulová",J142,0)</f>
        <v>0</v>
      </c>
      <c r="BJ142" s="16" t="s">
        <v>82</v>
      </c>
      <c r="BK142" s="149">
        <f>ROUND(I142*H142,2)</f>
        <v>0</v>
      </c>
      <c r="BL142" s="16" t="s">
        <v>1072</v>
      </c>
      <c r="BM142" s="148" t="s">
        <v>1109</v>
      </c>
    </row>
    <row r="143" spans="2:65" s="1" customFormat="1" ht="16.5" customHeight="1">
      <c r="B143" s="31"/>
      <c r="C143" s="136" t="s">
        <v>8</v>
      </c>
      <c r="D143" s="136" t="s">
        <v>165</v>
      </c>
      <c r="E143" s="137" t="s">
        <v>1110</v>
      </c>
      <c r="F143" s="138" t="s">
        <v>1111</v>
      </c>
      <c r="G143" s="139" t="s">
        <v>794</v>
      </c>
      <c r="H143" s="140">
        <v>1</v>
      </c>
      <c r="I143" s="141"/>
      <c r="J143" s="142">
        <f>ROUND(I143*H143,2)</f>
        <v>0</v>
      </c>
      <c r="K143" s="143"/>
      <c r="L143" s="31"/>
      <c r="M143" s="144" t="s">
        <v>1</v>
      </c>
      <c r="N143" s="145" t="s">
        <v>39</v>
      </c>
      <c r="P143" s="146">
        <f>O143*H143</f>
        <v>0</v>
      </c>
      <c r="Q143" s="146">
        <v>0</v>
      </c>
      <c r="R143" s="146">
        <f>Q143*H143</f>
        <v>0</v>
      </c>
      <c r="S143" s="146">
        <v>0</v>
      </c>
      <c r="T143" s="147">
        <f>S143*H143</f>
        <v>0</v>
      </c>
      <c r="AR143" s="148" t="s">
        <v>1072</v>
      </c>
      <c r="AT143" s="148" t="s">
        <v>165</v>
      </c>
      <c r="AU143" s="148" t="s">
        <v>84</v>
      </c>
      <c r="AY143" s="16" t="s">
        <v>163</v>
      </c>
      <c r="BE143" s="149">
        <f>IF(N143="základní",J143,0)</f>
        <v>0</v>
      </c>
      <c r="BF143" s="149">
        <f>IF(N143="snížená",J143,0)</f>
        <v>0</v>
      </c>
      <c r="BG143" s="149">
        <f>IF(N143="zákl. přenesená",J143,0)</f>
        <v>0</v>
      </c>
      <c r="BH143" s="149">
        <f>IF(N143="sníž. přenesená",J143,0)</f>
        <v>0</v>
      </c>
      <c r="BI143" s="149">
        <f>IF(N143="nulová",J143,0)</f>
        <v>0</v>
      </c>
      <c r="BJ143" s="16" t="s">
        <v>82</v>
      </c>
      <c r="BK143" s="149">
        <f>ROUND(I143*H143,2)</f>
        <v>0</v>
      </c>
      <c r="BL143" s="16" t="s">
        <v>1072</v>
      </c>
      <c r="BM143" s="148" t="s">
        <v>1112</v>
      </c>
    </row>
    <row r="144" spans="2:65" s="1" customFormat="1" ht="16.5" customHeight="1">
      <c r="B144" s="31"/>
      <c r="C144" s="136" t="s">
        <v>236</v>
      </c>
      <c r="D144" s="136" t="s">
        <v>165</v>
      </c>
      <c r="E144" s="137" t="s">
        <v>1113</v>
      </c>
      <c r="F144" s="138" t="s">
        <v>1114</v>
      </c>
      <c r="G144" s="139" t="s">
        <v>794</v>
      </c>
      <c r="H144" s="140">
        <v>1</v>
      </c>
      <c r="I144" s="141"/>
      <c r="J144" s="142">
        <f>ROUND(I144*H144,2)</f>
        <v>0</v>
      </c>
      <c r="K144" s="143"/>
      <c r="L144" s="31"/>
      <c r="M144" s="144" t="s">
        <v>1</v>
      </c>
      <c r="N144" s="145" t="s">
        <v>39</v>
      </c>
      <c r="P144" s="146">
        <f>O144*H144</f>
        <v>0</v>
      </c>
      <c r="Q144" s="146">
        <v>0</v>
      </c>
      <c r="R144" s="146">
        <f>Q144*H144</f>
        <v>0</v>
      </c>
      <c r="S144" s="146">
        <v>0</v>
      </c>
      <c r="T144" s="147">
        <f>S144*H144</f>
        <v>0</v>
      </c>
      <c r="AR144" s="148" t="s">
        <v>1072</v>
      </c>
      <c r="AT144" s="148" t="s">
        <v>165</v>
      </c>
      <c r="AU144" s="148" t="s">
        <v>84</v>
      </c>
      <c r="AY144" s="16" t="s">
        <v>163</v>
      </c>
      <c r="BE144" s="149">
        <f>IF(N144="základní",J144,0)</f>
        <v>0</v>
      </c>
      <c r="BF144" s="149">
        <f>IF(N144="snížená",J144,0)</f>
        <v>0</v>
      </c>
      <c r="BG144" s="149">
        <f>IF(N144="zákl. přenesená",J144,0)</f>
        <v>0</v>
      </c>
      <c r="BH144" s="149">
        <f>IF(N144="sníž. přenesená",J144,0)</f>
        <v>0</v>
      </c>
      <c r="BI144" s="149">
        <f>IF(N144="nulová",J144,0)</f>
        <v>0</v>
      </c>
      <c r="BJ144" s="16" t="s">
        <v>82</v>
      </c>
      <c r="BK144" s="149">
        <f>ROUND(I144*H144,2)</f>
        <v>0</v>
      </c>
      <c r="BL144" s="16" t="s">
        <v>1072</v>
      </c>
      <c r="BM144" s="148" t="s">
        <v>1115</v>
      </c>
    </row>
    <row r="145" spans="2:65" s="1" customFormat="1" ht="16.5" customHeight="1">
      <c r="B145" s="31"/>
      <c r="C145" s="136" t="s">
        <v>242</v>
      </c>
      <c r="D145" s="136" t="s">
        <v>165</v>
      </c>
      <c r="E145" s="137" t="s">
        <v>1116</v>
      </c>
      <c r="F145" s="138" t="s">
        <v>1117</v>
      </c>
      <c r="G145" s="139" t="s">
        <v>781</v>
      </c>
      <c r="H145" s="140">
        <v>200</v>
      </c>
      <c r="I145" s="141"/>
      <c r="J145" s="142">
        <f>ROUND(I145*H145,2)</f>
        <v>0</v>
      </c>
      <c r="K145" s="143"/>
      <c r="L145" s="31"/>
      <c r="M145" s="144" t="s">
        <v>1</v>
      </c>
      <c r="N145" s="145" t="s">
        <v>39</v>
      </c>
      <c r="P145" s="146">
        <f>O145*H145</f>
        <v>0</v>
      </c>
      <c r="Q145" s="146">
        <v>0</v>
      </c>
      <c r="R145" s="146">
        <f>Q145*H145</f>
        <v>0</v>
      </c>
      <c r="S145" s="146">
        <v>0</v>
      </c>
      <c r="T145" s="147">
        <f>S145*H145</f>
        <v>0</v>
      </c>
      <c r="AR145" s="148" t="s">
        <v>1072</v>
      </c>
      <c r="AT145" s="148" t="s">
        <v>165</v>
      </c>
      <c r="AU145" s="148" t="s">
        <v>84</v>
      </c>
      <c r="AY145" s="16" t="s">
        <v>163</v>
      </c>
      <c r="BE145" s="149">
        <f>IF(N145="základní",J145,0)</f>
        <v>0</v>
      </c>
      <c r="BF145" s="149">
        <f>IF(N145="snížená",J145,0)</f>
        <v>0</v>
      </c>
      <c r="BG145" s="149">
        <f>IF(N145="zákl. přenesená",J145,0)</f>
        <v>0</v>
      </c>
      <c r="BH145" s="149">
        <f>IF(N145="sníž. přenesená",J145,0)</f>
        <v>0</v>
      </c>
      <c r="BI145" s="149">
        <f>IF(N145="nulová",J145,0)</f>
        <v>0</v>
      </c>
      <c r="BJ145" s="16" t="s">
        <v>82</v>
      </c>
      <c r="BK145" s="149">
        <f>ROUND(I145*H145,2)</f>
        <v>0</v>
      </c>
      <c r="BL145" s="16" t="s">
        <v>1072</v>
      </c>
      <c r="BM145" s="148" t="s">
        <v>1118</v>
      </c>
    </row>
    <row r="146" spans="2:65" s="1" customFormat="1" ht="16.5" customHeight="1">
      <c r="B146" s="31"/>
      <c r="C146" s="136" t="s">
        <v>246</v>
      </c>
      <c r="D146" s="136" t="s">
        <v>165</v>
      </c>
      <c r="E146" s="137" t="s">
        <v>1119</v>
      </c>
      <c r="F146" s="138" t="s">
        <v>1120</v>
      </c>
      <c r="G146" s="139" t="s">
        <v>781</v>
      </c>
      <c r="H146" s="140">
        <v>450</v>
      </c>
      <c r="I146" s="141"/>
      <c r="J146" s="142">
        <f>ROUND(I146*H146,2)</f>
        <v>0</v>
      </c>
      <c r="K146" s="143"/>
      <c r="L146" s="31"/>
      <c r="M146" s="144" t="s">
        <v>1</v>
      </c>
      <c r="N146" s="145" t="s">
        <v>39</v>
      </c>
      <c r="P146" s="146">
        <f>O146*H146</f>
        <v>0</v>
      </c>
      <c r="Q146" s="146">
        <v>0</v>
      </c>
      <c r="R146" s="146">
        <f>Q146*H146</f>
        <v>0</v>
      </c>
      <c r="S146" s="146">
        <v>0</v>
      </c>
      <c r="T146" s="147">
        <f>S146*H146</f>
        <v>0</v>
      </c>
      <c r="AR146" s="148" t="s">
        <v>1072</v>
      </c>
      <c r="AT146" s="148" t="s">
        <v>165</v>
      </c>
      <c r="AU146" s="148" t="s">
        <v>84</v>
      </c>
      <c r="AY146" s="16" t="s">
        <v>163</v>
      </c>
      <c r="BE146" s="149">
        <f>IF(N146="základní",J146,0)</f>
        <v>0</v>
      </c>
      <c r="BF146" s="149">
        <f>IF(N146="snížená",J146,0)</f>
        <v>0</v>
      </c>
      <c r="BG146" s="149">
        <f>IF(N146="zákl. přenesená",J146,0)</f>
        <v>0</v>
      </c>
      <c r="BH146" s="149">
        <f>IF(N146="sníž. přenesená",J146,0)</f>
        <v>0</v>
      </c>
      <c r="BI146" s="149">
        <f>IF(N146="nulová",J146,0)</f>
        <v>0</v>
      </c>
      <c r="BJ146" s="16" t="s">
        <v>82</v>
      </c>
      <c r="BK146" s="149">
        <f>ROUND(I146*H146,2)</f>
        <v>0</v>
      </c>
      <c r="BL146" s="16" t="s">
        <v>1072</v>
      </c>
      <c r="BM146" s="148" t="s">
        <v>1121</v>
      </c>
    </row>
    <row r="147" spans="2:65" s="11" customFormat="1" ht="22.9" customHeight="1">
      <c r="B147" s="124"/>
      <c r="D147" s="125" t="s">
        <v>73</v>
      </c>
      <c r="E147" s="134" t="s">
        <v>1122</v>
      </c>
      <c r="F147" s="134" t="s">
        <v>1123</v>
      </c>
      <c r="I147" s="127"/>
      <c r="J147" s="135">
        <f>BK147</f>
        <v>0</v>
      </c>
      <c r="L147" s="124"/>
      <c r="M147" s="129"/>
      <c r="P147" s="130">
        <f>SUM(P148:P149)</f>
        <v>0</v>
      </c>
      <c r="R147" s="130">
        <f>SUM(R148:R149)</f>
        <v>0</v>
      </c>
      <c r="T147" s="131">
        <f>SUM(T148:T149)</f>
        <v>0</v>
      </c>
      <c r="AR147" s="125" t="s">
        <v>185</v>
      </c>
      <c r="AT147" s="132" t="s">
        <v>73</v>
      </c>
      <c r="AU147" s="132" t="s">
        <v>82</v>
      </c>
      <c r="AY147" s="125" t="s">
        <v>163</v>
      </c>
      <c r="BK147" s="133">
        <f>SUM(BK148:BK149)</f>
        <v>0</v>
      </c>
    </row>
    <row r="148" spans="2:65" s="1" customFormat="1" ht="16.5" customHeight="1">
      <c r="B148" s="31"/>
      <c r="C148" s="136" t="s">
        <v>250</v>
      </c>
      <c r="D148" s="136" t="s">
        <v>165</v>
      </c>
      <c r="E148" s="137" t="s">
        <v>1124</v>
      </c>
      <c r="F148" s="138" t="s">
        <v>1125</v>
      </c>
      <c r="G148" s="139" t="s">
        <v>794</v>
      </c>
      <c r="H148" s="140">
        <v>1</v>
      </c>
      <c r="I148" s="141"/>
      <c r="J148" s="142">
        <f>ROUND(I148*H148,2)</f>
        <v>0</v>
      </c>
      <c r="K148" s="143"/>
      <c r="L148" s="31"/>
      <c r="M148" s="144" t="s">
        <v>1</v>
      </c>
      <c r="N148" s="145" t="s">
        <v>39</v>
      </c>
      <c r="P148" s="146">
        <f>O148*H148</f>
        <v>0</v>
      </c>
      <c r="Q148" s="146">
        <v>0</v>
      </c>
      <c r="R148" s="146">
        <f>Q148*H148</f>
        <v>0</v>
      </c>
      <c r="S148" s="146">
        <v>0</v>
      </c>
      <c r="T148" s="147">
        <f>S148*H148</f>
        <v>0</v>
      </c>
      <c r="AR148" s="148" t="s">
        <v>1072</v>
      </c>
      <c r="AT148" s="148" t="s">
        <v>165</v>
      </c>
      <c r="AU148" s="148" t="s">
        <v>84</v>
      </c>
      <c r="AY148" s="16" t="s">
        <v>163</v>
      </c>
      <c r="BE148" s="149">
        <f>IF(N148="základní",J148,0)</f>
        <v>0</v>
      </c>
      <c r="BF148" s="149">
        <f>IF(N148="snížená",J148,0)</f>
        <v>0</v>
      </c>
      <c r="BG148" s="149">
        <f>IF(N148="zákl. přenesená",J148,0)</f>
        <v>0</v>
      </c>
      <c r="BH148" s="149">
        <f>IF(N148="sníž. přenesená",J148,0)</f>
        <v>0</v>
      </c>
      <c r="BI148" s="149">
        <f>IF(N148="nulová",J148,0)</f>
        <v>0</v>
      </c>
      <c r="BJ148" s="16" t="s">
        <v>82</v>
      </c>
      <c r="BK148" s="149">
        <f>ROUND(I148*H148,2)</f>
        <v>0</v>
      </c>
      <c r="BL148" s="16" t="s">
        <v>1072</v>
      </c>
      <c r="BM148" s="148" t="s">
        <v>1126</v>
      </c>
    </row>
    <row r="149" spans="2:65" s="1" customFormat="1" ht="21.75" customHeight="1">
      <c r="B149" s="31"/>
      <c r="C149" s="136" t="s">
        <v>254</v>
      </c>
      <c r="D149" s="136" t="s">
        <v>165</v>
      </c>
      <c r="E149" s="137" t="s">
        <v>1127</v>
      </c>
      <c r="F149" s="138" t="s">
        <v>1128</v>
      </c>
      <c r="G149" s="139" t="s">
        <v>794</v>
      </c>
      <c r="H149" s="140">
        <v>1</v>
      </c>
      <c r="I149" s="141"/>
      <c r="J149" s="142">
        <f>ROUND(I149*H149,2)</f>
        <v>0</v>
      </c>
      <c r="K149" s="143"/>
      <c r="L149" s="31"/>
      <c r="M149" s="144" t="s">
        <v>1</v>
      </c>
      <c r="N149" s="145" t="s">
        <v>39</v>
      </c>
      <c r="P149" s="146">
        <f>O149*H149</f>
        <v>0</v>
      </c>
      <c r="Q149" s="146">
        <v>0</v>
      </c>
      <c r="R149" s="146">
        <f>Q149*H149</f>
        <v>0</v>
      </c>
      <c r="S149" s="146">
        <v>0</v>
      </c>
      <c r="T149" s="147">
        <f>S149*H149</f>
        <v>0</v>
      </c>
      <c r="AR149" s="148" t="s">
        <v>1072</v>
      </c>
      <c r="AT149" s="148" t="s">
        <v>165</v>
      </c>
      <c r="AU149" s="148" t="s">
        <v>84</v>
      </c>
      <c r="AY149" s="16" t="s">
        <v>163</v>
      </c>
      <c r="BE149" s="149">
        <f>IF(N149="základní",J149,0)</f>
        <v>0</v>
      </c>
      <c r="BF149" s="149">
        <f>IF(N149="snížená",J149,0)</f>
        <v>0</v>
      </c>
      <c r="BG149" s="149">
        <f>IF(N149="zákl. přenesená",J149,0)</f>
        <v>0</v>
      </c>
      <c r="BH149" s="149">
        <f>IF(N149="sníž. přenesená",J149,0)</f>
        <v>0</v>
      </c>
      <c r="BI149" s="149">
        <f>IF(N149="nulová",J149,0)</f>
        <v>0</v>
      </c>
      <c r="BJ149" s="16" t="s">
        <v>82</v>
      </c>
      <c r="BK149" s="149">
        <f>ROUND(I149*H149,2)</f>
        <v>0</v>
      </c>
      <c r="BL149" s="16" t="s">
        <v>1072</v>
      </c>
      <c r="BM149" s="148" t="s">
        <v>1129</v>
      </c>
    </row>
    <row r="150" spans="2:65" s="11" customFormat="1" ht="22.9" customHeight="1">
      <c r="B150" s="124"/>
      <c r="D150" s="125" t="s">
        <v>73</v>
      </c>
      <c r="E150" s="134" t="s">
        <v>1130</v>
      </c>
      <c r="F150" s="134" t="s">
        <v>1131</v>
      </c>
      <c r="I150" s="127"/>
      <c r="J150" s="135">
        <f>BK150</f>
        <v>0</v>
      </c>
      <c r="L150" s="124"/>
      <c r="M150" s="129"/>
      <c r="P150" s="130">
        <f>P151</f>
        <v>0</v>
      </c>
      <c r="R150" s="130">
        <f>R151</f>
        <v>0</v>
      </c>
      <c r="T150" s="131">
        <f>T151</f>
        <v>0</v>
      </c>
      <c r="AR150" s="125" t="s">
        <v>185</v>
      </c>
      <c r="AT150" s="132" t="s">
        <v>73</v>
      </c>
      <c r="AU150" s="132" t="s">
        <v>82</v>
      </c>
      <c r="AY150" s="125" t="s">
        <v>163</v>
      </c>
      <c r="BK150" s="133">
        <f>BK151</f>
        <v>0</v>
      </c>
    </row>
    <row r="151" spans="2:65" s="1" customFormat="1" ht="16.5" customHeight="1">
      <c r="B151" s="31"/>
      <c r="C151" s="136" t="s">
        <v>258</v>
      </c>
      <c r="D151" s="136" t="s">
        <v>165</v>
      </c>
      <c r="E151" s="137" t="s">
        <v>1132</v>
      </c>
      <c r="F151" s="138" t="s">
        <v>1133</v>
      </c>
      <c r="G151" s="139" t="s">
        <v>794</v>
      </c>
      <c r="H151" s="140">
        <v>1</v>
      </c>
      <c r="I151" s="141"/>
      <c r="J151" s="142">
        <f>ROUND(I151*H151,2)</f>
        <v>0</v>
      </c>
      <c r="K151" s="143"/>
      <c r="L151" s="31"/>
      <c r="M151" s="144" t="s">
        <v>1</v>
      </c>
      <c r="N151" s="145" t="s">
        <v>39</v>
      </c>
      <c r="P151" s="146">
        <f>O151*H151</f>
        <v>0</v>
      </c>
      <c r="Q151" s="146">
        <v>0</v>
      </c>
      <c r="R151" s="146">
        <f>Q151*H151</f>
        <v>0</v>
      </c>
      <c r="S151" s="146">
        <v>0</v>
      </c>
      <c r="T151" s="147">
        <f>S151*H151</f>
        <v>0</v>
      </c>
      <c r="AR151" s="148" t="s">
        <v>1072</v>
      </c>
      <c r="AT151" s="148" t="s">
        <v>165</v>
      </c>
      <c r="AU151" s="148" t="s">
        <v>84</v>
      </c>
      <c r="AY151" s="16" t="s">
        <v>163</v>
      </c>
      <c r="BE151" s="149">
        <f>IF(N151="základní",J151,0)</f>
        <v>0</v>
      </c>
      <c r="BF151" s="149">
        <f>IF(N151="snížená",J151,0)</f>
        <v>0</v>
      </c>
      <c r="BG151" s="149">
        <f>IF(N151="zákl. přenesená",J151,0)</f>
        <v>0</v>
      </c>
      <c r="BH151" s="149">
        <f>IF(N151="sníž. přenesená",J151,0)</f>
        <v>0</v>
      </c>
      <c r="BI151" s="149">
        <f>IF(N151="nulová",J151,0)</f>
        <v>0</v>
      </c>
      <c r="BJ151" s="16" t="s">
        <v>82</v>
      </c>
      <c r="BK151" s="149">
        <f>ROUND(I151*H151,2)</f>
        <v>0</v>
      </c>
      <c r="BL151" s="16" t="s">
        <v>1072</v>
      </c>
      <c r="BM151" s="148" t="s">
        <v>1134</v>
      </c>
    </row>
    <row r="152" spans="2:65" s="11" customFormat="1" ht="22.9" customHeight="1">
      <c r="B152" s="124"/>
      <c r="D152" s="125" t="s">
        <v>73</v>
      </c>
      <c r="E152" s="134" t="s">
        <v>1135</v>
      </c>
      <c r="F152" s="134" t="s">
        <v>1136</v>
      </c>
      <c r="I152" s="127"/>
      <c r="J152" s="135">
        <f>BK152</f>
        <v>0</v>
      </c>
      <c r="L152" s="124"/>
      <c r="M152" s="129"/>
      <c r="P152" s="130">
        <f>P153</f>
        <v>0</v>
      </c>
      <c r="R152" s="130">
        <f>R153</f>
        <v>0</v>
      </c>
      <c r="T152" s="131">
        <f>T153</f>
        <v>0</v>
      </c>
      <c r="AR152" s="125" t="s">
        <v>185</v>
      </c>
      <c r="AT152" s="132" t="s">
        <v>73</v>
      </c>
      <c r="AU152" s="132" t="s">
        <v>82</v>
      </c>
      <c r="AY152" s="125" t="s">
        <v>163</v>
      </c>
      <c r="BK152" s="133">
        <f>BK153</f>
        <v>0</v>
      </c>
    </row>
    <row r="153" spans="2:65" s="1" customFormat="1" ht="16.5" customHeight="1">
      <c r="B153" s="31"/>
      <c r="C153" s="136" t="s">
        <v>262</v>
      </c>
      <c r="D153" s="136" t="s">
        <v>165</v>
      </c>
      <c r="E153" s="137" t="s">
        <v>1137</v>
      </c>
      <c r="F153" s="138" t="s">
        <v>1138</v>
      </c>
      <c r="G153" s="139" t="s">
        <v>794</v>
      </c>
      <c r="H153" s="140">
        <v>1</v>
      </c>
      <c r="I153" s="141"/>
      <c r="J153" s="142">
        <f>ROUND(I153*H153,2)</f>
        <v>0</v>
      </c>
      <c r="K153" s="143"/>
      <c r="L153" s="31"/>
      <c r="M153" s="144" t="s">
        <v>1</v>
      </c>
      <c r="N153" s="145" t="s">
        <v>39</v>
      </c>
      <c r="P153" s="146">
        <f>O153*H153</f>
        <v>0</v>
      </c>
      <c r="Q153" s="146">
        <v>0</v>
      </c>
      <c r="R153" s="146">
        <f>Q153*H153</f>
        <v>0</v>
      </c>
      <c r="S153" s="146">
        <v>0</v>
      </c>
      <c r="T153" s="147">
        <f>S153*H153</f>
        <v>0</v>
      </c>
      <c r="AR153" s="148" t="s">
        <v>1072</v>
      </c>
      <c r="AT153" s="148" t="s">
        <v>165</v>
      </c>
      <c r="AU153" s="148" t="s">
        <v>84</v>
      </c>
      <c r="AY153" s="16" t="s">
        <v>163</v>
      </c>
      <c r="BE153" s="149">
        <f>IF(N153="základní",J153,0)</f>
        <v>0</v>
      </c>
      <c r="BF153" s="149">
        <f>IF(N153="snížená",J153,0)</f>
        <v>0</v>
      </c>
      <c r="BG153" s="149">
        <f>IF(N153="zákl. přenesená",J153,0)</f>
        <v>0</v>
      </c>
      <c r="BH153" s="149">
        <f>IF(N153="sníž. přenesená",J153,0)</f>
        <v>0</v>
      </c>
      <c r="BI153" s="149">
        <f>IF(N153="nulová",J153,0)</f>
        <v>0</v>
      </c>
      <c r="BJ153" s="16" t="s">
        <v>82</v>
      </c>
      <c r="BK153" s="149">
        <f>ROUND(I153*H153,2)</f>
        <v>0</v>
      </c>
      <c r="BL153" s="16" t="s">
        <v>1072</v>
      </c>
      <c r="BM153" s="148" t="s">
        <v>1139</v>
      </c>
    </row>
    <row r="154" spans="2:65" s="11" customFormat="1" ht="22.9" customHeight="1">
      <c r="B154" s="124"/>
      <c r="D154" s="125" t="s">
        <v>73</v>
      </c>
      <c r="E154" s="134" t="s">
        <v>1140</v>
      </c>
      <c r="F154" s="134" t="s">
        <v>1141</v>
      </c>
      <c r="I154" s="127"/>
      <c r="J154" s="135">
        <f>BK154</f>
        <v>0</v>
      </c>
      <c r="L154" s="124"/>
      <c r="M154" s="129"/>
      <c r="P154" s="130">
        <f>SUM(P155:P160)</f>
        <v>0</v>
      </c>
      <c r="R154" s="130">
        <f>SUM(R155:R160)</f>
        <v>0</v>
      </c>
      <c r="T154" s="131">
        <f>SUM(T155:T160)</f>
        <v>0</v>
      </c>
      <c r="AR154" s="125" t="s">
        <v>185</v>
      </c>
      <c r="AT154" s="132" t="s">
        <v>73</v>
      </c>
      <c r="AU154" s="132" t="s">
        <v>82</v>
      </c>
      <c r="AY154" s="125" t="s">
        <v>163</v>
      </c>
      <c r="BK154" s="133">
        <f>SUM(BK155:BK160)</f>
        <v>0</v>
      </c>
    </row>
    <row r="155" spans="2:65" s="1" customFormat="1" ht="16.5" customHeight="1">
      <c r="B155" s="31"/>
      <c r="C155" s="136" t="s">
        <v>266</v>
      </c>
      <c r="D155" s="136" t="s">
        <v>165</v>
      </c>
      <c r="E155" s="137" t="s">
        <v>1142</v>
      </c>
      <c r="F155" s="138" t="s">
        <v>1143</v>
      </c>
      <c r="G155" s="139" t="s">
        <v>794</v>
      </c>
      <c r="H155" s="140">
        <v>1</v>
      </c>
      <c r="I155" s="141"/>
      <c r="J155" s="142">
        <f>ROUND(I155*H155,2)</f>
        <v>0</v>
      </c>
      <c r="K155" s="143"/>
      <c r="L155" s="31"/>
      <c r="M155" s="144" t="s">
        <v>1</v>
      </c>
      <c r="N155" s="145" t="s">
        <v>39</v>
      </c>
      <c r="P155" s="146">
        <f>O155*H155</f>
        <v>0</v>
      </c>
      <c r="Q155" s="146">
        <v>0</v>
      </c>
      <c r="R155" s="146">
        <f>Q155*H155</f>
        <v>0</v>
      </c>
      <c r="S155" s="146">
        <v>0</v>
      </c>
      <c r="T155" s="147">
        <f>S155*H155</f>
        <v>0</v>
      </c>
      <c r="AR155" s="148" t="s">
        <v>1072</v>
      </c>
      <c r="AT155" s="148" t="s">
        <v>165</v>
      </c>
      <c r="AU155" s="148" t="s">
        <v>84</v>
      </c>
      <c r="AY155" s="16" t="s">
        <v>163</v>
      </c>
      <c r="BE155" s="149">
        <f>IF(N155="základní",J155,0)</f>
        <v>0</v>
      </c>
      <c r="BF155" s="149">
        <f>IF(N155="snížená",J155,0)</f>
        <v>0</v>
      </c>
      <c r="BG155" s="149">
        <f>IF(N155="zákl. přenesená",J155,0)</f>
        <v>0</v>
      </c>
      <c r="BH155" s="149">
        <f>IF(N155="sníž. přenesená",J155,0)</f>
        <v>0</v>
      </c>
      <c r="BI155" s="149">
        <f>IF(N155="nulová",J155,0)</f>
        <v>0</v>
      </c>
      <c r="BJ155" s="16" t="s">
        <v>82</v>
      </c>
      <c r="BK155" s="149">
        <f>ROUND(I155*H155,2)</f>
        <v>0</v>
      </c>
      <c r="BL155" s="16" t="s">
        <v>1072</v>
      </c>
      <c r="BM155" s="148" t="s">
        <v>1144</v>
      </c>
    </row>
    <row r="156" spans="2:65" s="1" customFormat="1" ht="19.5">
      <c r="B156" s="31"/>
      <c r="D156" s="151" t="s">
        <v>433</v>
      </c>
      <c r="F156" s="165" t="s">
        <v>1145</v>
      </c>
      <c r="I156" s="166"/>
      <c r="L156" s="31"/>
      <c r="M156" s="167"/>
      <c r="T156" s="55"/>
      <c r="AT156" s="16" t="s">
        <v>433</v>
      </c>
      <c r="AU156" s="16" t="s">
        <v>84</v>
      </c>
    </row>
    <row r="157" spans="2:65" s="1" customFormat="1" ht="16.5" customHeight="1">
      <c r="B157" s="31"/>
      <c r="C157" s="136" t="s">
        <v>7</v>
      </c>
      <c r="D157" s="136" t="s">
        <v>165</v>
      </c>
      <c r="E157" s="137" t="s">
        <v>1146</v>
      </c>
      <c r="F157" s="138" t="s">
        <v>1147</v>
      </c>
      <c r="G157" s="139" t="s">
        <v>794</v>
      </c>
      <c r="H157" s="140">
        <v>1</v>
      </c>
      <c r="I157" s="141"/>
      <c r="J157" s="142">
        <f>ROUND(I157*H157,2)</f>
        <v>0</v>
      </c>
      <c r="K157" s="143"/>
      <c r="L157" s="31"/>
      <c r="M157" s="144" t="s">
        <v>1</v>
      </c>
      <c r="N157" s="145" t="s">
        <v>39</v>
      </c>
      <c r="P157" s="146">
        <f>O157*H157</f>
        <v>0</v>
      </c>
      <c r="Q157" s="146">
        <v>0</v>
      </c>
      <c r="R157" s="146">
        <f>Q157*H157</f>
        <v>0</v>
      </c>
      <c r="S157" s="146">
        <v>0</v>
      </c>
      <c r="T157" s="147">
        <f>S157*H157</f>
        <v>0</v>
      </c>
      <c r="AR157" s="148" t="s">
        <v>1072</v>
      </c>
      <c r="AT157" s="148" t="s">
        <v>165</v>
      </c>
      <c r="AU157" s="148" t="s">
        <v>84</v>
      </c>
      <c r="AY157" s="16" t="s">
        <v>163</v>
      </c>
      <c r="BE157" s="149">
        <f>IF(N157="základní",J157,0)</f>
        <v>0</v>
      </c>
      <c r="BF157" s="149">
        <f>IF(N157="snížená",J157,0)</f>
        <v>0</v>
      </c>
      <c r="BG157" s="149">
        <f>IF(N157="zákl. přenesená",J157,0)</f>
        <v>0</v>
      </c>
      <c r="BH157" s="149">
        <f>IF(N157="sníž. přenesená",J157,0)</f>
        <v>0</v>
      </c>
      <c r="BI157" s="149">
        <f>IF(N157="nulová",J157,0)</f>
        <v>0</v>
      </c>
      <c r="BJ157" s="16" t="s">
        <v>82</v>
      </c>
      <c r="BK157" s="149">
        <f>ROUND(I157*H157,2)</f>
        <v>0</v>
      </c>
      <c r="BL157" s="16" t="s">
        <v>1072</v>
      </c>
      <c r="BM157" s="148" t="s">
        <v>1148</v>
      </c>
    </row>
    <row r="158" spans="2:65" s="1" customFormat="1" ht="16.5" customHeight="1">
      <c r="B158" s="31"/>
      <c r="C158" s="136" t="s">
        <v>273</v>
      </c>
      <c r="D158" s="136" t="s">
        <v>165</v>
      </c>
      <c r="E158" s="137" t="s">
        <v>1149</v>
      </c>
      <c r="F158" s="138" t="s">
        <v>1150</v>
      </c>
      <c r="G158" s="139" t="s">
        <v>794</v>
      </c>
      <c r="H158" s="140">
        <v>1</v>
      </c>
      <c r="I158" s="141"/>
      <c r="J158" s="142">
        <f>ROUND(I158*H158,2)</f>
        <v>0</v>
      </c>
      <c r="K158" s="143"/>
      <c r="L158" s="31"/>
      <c r="M158" s="144" t="s">
        <v>1</v>
      </c>
      <c r="N158" s="145" t="s">
        <v>39</v>
      </c>
      <c r="P158" s="146">
        <f>O158*H158</f>
        <v>0</v>
      </c>
      <c r="Q158" s="146">
        <v>0</v>
      </c>
      <c r="R158" s="146">
        <f>Q158*H158</f>
        <v>0</v>
      </c>
      <c r="S158" s="146">
        <v>0</v>
      </c>
      <c r="T158" s="147">
        <f>S158*H158</f>
        <v>0</v>
      </c>
      <c r="AR158" s="148" t="s">
        <v>1072</v>
      </c>
      <c r="AT158" s="148" t="s">
        <v>165</v>
      </c>
      <c r="AU158" s="148" t="s">
        <v>84</v>
      </c>
      <c r="AY158" s="16" t="s">
        <v>163</v>
      </c>
      <c r="BE158" s="149">
        <f>IF(N158="základní",J158,0)</f>
        <v>0</v>
      </c>
      <c r="BF158" s="149">
        <f>IF(N158="snížená",J158,0)</f>
        <v>0</v>
      </c>
      <c r="BG158" s="149">
        <f>IF(N158="zákl. přenesená",J158,0)</f>
        <v>0</v>
      </c>
      <c r="BH158" s="149">
        <f>IF(N158="sníž. přenesená",J158,0)</f>
        <v>0</v>
      </c>
      <c r="BI158" s="149">
        <f>IF(N158="nulová",J158,0)</f>
        <v>0</v>
      </c>
      <c r="BJ158" s="16" t="s">
        <v>82</v>
      </c>
      <c r="BK158" s="149">
        <f>ROUND(I158*H158,2)</f>
        <v>0</v>
      </c>
      <c r="BL158" s="16" t="s">
        <v>1072</v>
      </c>
      <c r="BM158" s="148" t="s">
        <v>1151</v>
      </c>
    </row>
    <row r="159" spans="2:65" s="1" customFormat="1" ht="24.2" customHeight="1">
      <c r="B159" s="31"/>
      <c r="C159" s="136" t="s">
        <v>277</v>
      </c>
      <c r="D159" s="136" t="s">
        <v>165</v>
      </c>
      <c r="E159" s="137" t="s">
        <v>1152</v>
      </c>
      <c r="F159" s="138" t="s">
        <v>1153</v>
      </c>
      <c r="G159" s="139" t="s">
        <v>794</v>
      </c>
      <c r="H159" s="140">
        <v>1</v>
      </c>
      <c r="I159" s="141"/>
      <c r="J159" s="142">
        <f>ROUND(I159*H159,2)</f>
        <v>0</v>
      </c>
      <c r="K159" s="143"/>
      <c r="L159" s="31"/>
      <c r="M159" s="144" t="s">
        <v>1</v>
      </c>
      <c r="N159" s="145" t="s">
        <v>39</v>
      </c>
      <c r="P159" s="146">
        <f>O159*H159</f>
        <v>0</v>
      </c>
      <c r="Q159" s="146">
        <v>0</v>
      </c>
      <c r="R159" s="146">
        <f>Q159*H159</f>
        <v>0</v>
      </c>
      <c r="S159" s="146">
        <v>0</v>
      </c>
      <c r="T159" s="147">
        <f>S159*H159</f>
        <v>0</v>
      </c>
      <c r="AR159" s="148" t="s">
        <v>1072</v>
      </c>
      <c r="AT159" s="148" t="s">
        <v>165</v>
      </c>
      <c r="AU159" s="148" t="s">
        <v>84</v>
      </c>
      <c r="AY159" s="16" t="s">
        <v>163</v>
      </c>
      <c r="BE159" s="149">
        <f>IF(N159="základní",J159,0)</f>
        <v>0</v>
      </c>
      <c r="BF159" s="149">
        <f>IF(N159="snížená",J159,0)</f>
        <v>0</v>
      </c>
      <c r="BG159" s="149">
        <f>IF(N159="zákl. přenesená",J159,0)</f>
        <v>0</v>
      </c>
      <c r="BH159" s="149">
        <f>IF(N159="sníž. přenesená",J159,0)</f>
        <v>0</v>
      </c>
      <c r="BI159" s="149">
        <f>IF(N159="nulová",J159,0)</f>
        <v>0</v>
      </c>
      <c r="BJ159" s="16" t="s">
        <v>82</v>
      </c>
      <c r="BK159" s="149">
        <f>ROUND(I159*H159,2)</f>
        <v>0</v>
      </c>
      <c r="BL159" s="16" t="s">
        <v>1072</v>
      </c>
      <c r="BM159" s="148" t="s">
        <v>1154</v>
      </c>
    </row>
    <row r="160" spans="2:65" s="1" customFormat="1" ht="16.5" customHeight="1">
      <c r="B160" s="31"/>
      <c r="C160" s="136" t="s">
        <v>281</v>
      </c>
      <c r="D160" s="136" t="s">
        <v>165</v>
      </c>
      <c r="E160" s="137" t="s">
        <v>1155</v>
      </c>
      <c r="F160" s="138" t="s">
        <v>1156</v>
      </c>
      <c r="G160" s="139" t="s">
        <v>794</v>
      </c>
      <c r="H160" s="140">
        <v>1</v>
      </c>
      <c r="I160" s="141"/>
      <c r="J160" s="142">
        <f>ROUND(I160*H160,2)</f>
        <v>0</v>
      </c>
      <c r="K160" s="143"/>
      <c r="L160" s="31"/>
      <c r="M160" s="174" t="s">
        <v>1</v>
      </c>
      <c r="N160" s="175" t="s">
        <v>39</v>
      </c>
      <c r="O160" s="176"/>
      <c r="P160" s="177">
        <f>O160*H160</f>
        <v>0</v>
      </c>
      <c r="Q160" s="177">
        <v>0</v>
      </c>
      <c r="R160" s="177">
        <f>Q160*H160</f>
        <v>0</v>
      </c>
      <c r="S160" s="177">
        <v>0</v>
      </c>
      <c r="T160" s="178">
        <f>S160*H160</f>
        <v>0</v>
      </c>
      <c r="AR160" s="148" t="s">
        <v>1072</v>
      </c>
      <c r="AT160" s="148" t="s">
        <v>165</v>
      </c>
      <c r="AU160" s="148" t="s">
        <v>84</v>
      </c>
      <c r="AY160" s="16" t="s">
        <v>163</v>
      </c>
      <c r="BE160" s="149">
        <f>IF(N160="základní",J160,0)</f>
        <v>0</v>
      </c>
      <c r="BF160" s="149">
        <f>IF(N160="snížená",J160,0)</f>
        <v>0</v>
      </c>
      <c r="BG160" s="149">
        <f>IF(N160="zákl. přenesená",J160,0)</f>
        <v>0</v>
      </c>
      <c r="BH160" s="149">
        <f>IF(N160="sníž. přenesená",J160,0)</f>
        <v>0</v>
      </c>
      <c r="BI160" s="149">
        <f>IF(N160="nulová",J160,0)</f>
        <v>0</v>
      </c>
      <c r="BJ160" s="16" t="s">
        <v>82</v>
      </c>
      <c r="BK160" s="149">
        <f>ROUND(I160*H160,2)</f>
        <v>0</v>
      </c>
      <c r="BL160" s="16" t="s">
        <v>1072</v>
      </c>
      <c r="BM160" s="148" t="s">
        <v>1157</v>
      </c>
    </row>
    <row r="161" spans="2:12" s="1" customFormat="1" ht="6.95" customHeight="1">
      <c r="B161" s="43"/>
      <c r="C161" s="44"/>
      <c r="D161" s="44"/>
      <c r="E161" s="44"/>
      <c r="F161" s="44"/>
      <c r="G161" s="44"/>
      <c r="H161" s="44"/>
      <c r="I161" s="44"/>
      <c r="J161" s="44"/>
      <c r="K161" s="44"/>
      <c r="L161" s="31"/>
    </row>
  </sheetData>
  <sheetProtection algorithmName="SHA-512" hashValue="DtcITsNRWQBYeePu5XChE55wl+dAjaf+jrP6Eznm1a6HJCxfCMT7txrQqwnxZ6q024F7x46wgqULzXjS04WgHQ==" saltValue="qVQGa8cUYu6fpXeVTL6nWxdAmfdlg8sIeekmyPwQ/VsR9sdbSZYLf1BJiMxkj8puD+GTRI4r8lOTLUJScOd3mQ==" spinCount="100000" sheet="1" objects="1" scenarios="1" formatColumns="0" formatRows="0" autoFilter="0"/>
  <autoFilter ref="C123:K160" xr:uid="{00000000-0009-0000-0000-00000A000000}"/>
  <mergeCells count="9">
    <mergeCell ref="E87:H87"/>
    <mergeCell ref="E114:H114"/>
    <mergeCell ref="E116:H116"/>
    <mergeCell ref="L2:V2"/>
    <mergeCell ref="E7:H7"/>
    <mergeCell ref="E9:H9"/>
    <mergeCell ref="E18:H18"/>
    <mergeCell ref="E27:H27"/>
    <mergeCell ref="E85:H85"/>
  </mergeCells>
  <pageMargins left="0.39374999999999999" right="0.39374999999999999" top="0.39374999999999999" bottom="0.39374999999999999" header="0" footer="0"/>
  <pageSetup paperSize="9" scale="88" fitToHeight="100" orientation="portrait"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BM335"/>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06"/>
      <c r="M2" s="206"/>
      <c r="N2" s="206"/>
      <c r="O2" s="206"/>
      <c r="P2" s="206"/>
      <c r="Q2" s="206"/>
      <c r="R2" s="206"/>
      <c r="S2" s="206"/>
      <c r="T2" s="206"/>
      <c r="U2" s="206"/>
      <c r="V2" s="206"/>
      <c r="AT2" s="16" t="s">
        <v>83</v>
      </c>
    </row>
    <row r="3" spans="2:46" ht="6.95" customHeight="1">
      <c r="B3" s="17"/>
      <c r="C3" s="18"/>
      <c r="D3" s="18"/>
      <c r="E3" s="18"/>
      <c r="F3" s="18"/>
      <c r="G3" s="18"/>
      <c r="H3" s="18"/>
      <c r="I3" s="18"/>
      <c r="J3" s="18"/>
      <c r="K3" s="18"/>
      <c r="L3" s="19"/>
      <c r="AT3" s="16" t="s">
        <v>84</v>
      </c>
    </row>
    <row r="4" spans="2:46" ht="24.95" customHeight="1">
      <c r="B4" s="19"/>
      <c r="D4" s="20" t="s">
        <v>120</v>
      </c>
      <c r="L4" s="19"/>
      <c r="M4" s="92" t="s">
        <v>10</v>
      </c>
      <c r="AT4" s="16" t="s">
        <v>4</v>
      </c>
    </row>
    <row r="5" spans="2:46" ht="6.95" customHeight="1">
      <c r="B5" s="19"/>
      <c r="L5" s="19"/>
    </row>
    <row r="6" spans="2:46" ht="12" customHeight="1">
      <c r="B6" s="19"/>
      <c r="D6" s="26" t="s">
        <v>16</v>
      </c>
      <c r="L6" s="19"/>
    </row>
    <row r="7" spans="2:46" ht="26.25" customHeight="1">
      <c r="B7" s="19"/>
      <c r="E7" s="238" t="str">
        <f>'Rekapitulace stavby'!K6</f>
        <v>Obnova septického chirurgického sálu, Nemocniční 429, 381 01 Český Krumlov</v>
      </c>
      <c r="F7" s="239"/>
      <c r="G7" s="239"/>
      <c r="H7" s="239"/>
      <c r="L7" s="19"/>
    </row>
    <row r="8" spans="2:46" s="1" customFormat="1" ht="12" customHeight="1">
      <c r="B8" s="31"/>
      <c r="D8" s="26" t="s">
        <v>121</v>
      </c>
      <c r="L8" s="31"/>
    </row>
    <row r="9" spans="2:46" s="1" customFormat="1" ht="16.5" customHeight="1">
      <c r="B9" s="31"/>
      <c r="E9" s="200" t="s">
        <v>122</v>
      </c>
      <c r="F9" s="240"/>
      <c r="G9" s="240"/>
      <c r="H9" s="240"/>
      <c r="L9" s="31"/>
    </row>
    <row r="10" spans="2:46" s="1" customFormat="1" ht="11.25">
      <c r="B10" s="31"/>
      <c r="L10" s="31"/>
    </row>
    <row r="11" spans="2:46" s="1" customFormat="1" ht="12" customHeight="1">
      <c r="B11" s="31"/>
      <c r="D11" s="26" t="s">
        <v>18</v>
      </c>
      <c r="F11" s="24" t="s">
        <v>1</v>
      </c>
      <c r="I11" s="26" t="s">
        <v>19</v>
      </c>
      <c r="J11" s="24" t="s">
        <v>1</v>
      </c>
      <c r="L11" s="31"/>
    </row>
    <row r="12" spans="2:46" s="1" customFormat="1" ht="12" customHeight="1">
      <c r="B12" s="31"/>
      <c r="D12" s="26" t="s">
        <v>20</v>
      </c>
      <c r="F12" s="24" t="s">
        <v>21</v>
      </c>
      <c r="I12" s="26" t="s">
        <v>22</v>
      </c>
      <c r="J12" s="51" t="str">
        <f>'Rekapitulace stavby'!AN8</f>
        <v>5. 8. 2024</v>
      </c>
      <c r="L12" s="31"/>
    </row>
    <row r="13" spans="2:46" s="1" customFormat="1" ht="10.9" customHeight="1">
      <c r="B13" s="31"/>
      <c r="L13" s="31"/>
    </row>
    <row r="14" spans="2:46" s="1" customFormat="1" ht="12" customHeight="1">
      <c r="B14" s="31"/>
      <c r="D14" s="26" t="s">
        <v>24</v>
      </c>
      <c r="I14" s="26" t="s">
        <v>25</v>
      </c>
      <c r="J14" s="24" t="str">
        <f>IF('Rekapitulace stavby'!AN10="","",'Rekapitulace stavby'!AN10)</f>
        <v/>
      </c>
      <c r="L14" s="31"/>
    </row>
    <row r="15" spans="2:46" s="1" customFormat="1" ht="18" customHeight="1">
      <c r="B15" s="31"/>
      <c r="E15" s="24" t="str">
        <f>IF('Rekapitulace stavby'!E11="","",'Rekapitulace stavby'!E11)</f>
        <v xml:space="preserve"> </v>
      </c>
      <c r="I15" s="26" t="s">
        <v>27</v>
      </c>
      <c r="J15" s="24" t="str">
        <f>IF('Rekapitulace stavby'!AN11="","",'Rekapitulace stavby'!AN11)</f>
        <v/>
      </c>
      <c r="L15" s="31"/>
    </row>
    <row r="16" spans="2:46" s="1" customFormat="1" ht="6.95" customHeight="1">
      <c r="B16" s="31"/>
      <c r="L16" s="31"/>
    </row>
    <row r="17" spans="2:12" s="1" customFormat="1" ht="12" customHeight="1">
      <c r="B17" s="31"/>
      <c r="D17" s="26" t="s">
        <v>28</v>
      </c>
      <c r="I17" s="26" t="s">
        <v>25</v>
      </c>
      <c r="J17" s="27" t="str">
        <f>'Rekapitulace stavby'!AN13</f>
        <v>Vyplň údaj</v>
      </c>
      <c r="L17" s="31"/>
    </row>
    <row r="18" spans="2:12" s="1" customFormat="1" ht="18" customHeight="1">
      <c r="B18" s="31"/>
      <c r="E18" s="241" t="str">
        <f>'Rekapitulace stavby'!E14</f>
        <v>Vyplň údaj</v>
      </c>
      <c r="F18" s="205"/>
      <c r="G18" s="205"/>
      <c r="H18" s="205"/>
      <c r="I18" s="26" t="s">
        <v>27</v>
      </c>
      <c r="J18" s="27" t="str">
        <f>'Rekapitulace stavby'!AN14</f>
        <v>Vyplň údaj</v>
      </c>
      <c r="L18" s="31"/>
    </row>
    <row r="19" spans="2:12" s="1" customFormat="1" ht="6.95" customHeight="1">
      <c r="B19" s="31"/>
      <c r="L19" s="31"/>
    </row>
    <row r="20" spans="2:12" s="1" customFormat="1" ht="12" customHeight="1">
      <c r="B20" s="31"/>
      <c r="D20" s="26" t="s">
        <v>30</v>
      </c>
      <c r="I20" s="26" t="s">
        <v>25</v>
      </c>
      <c r="J20" s="24" t="str">
        <f>IF('Rekapitulace stavby'!AN16="","",'Rekapitulace stavby'!AN16)</f>
        <v/>
      </c>
      <c r="L20" s="31"/>
    </row>
    <row r="21" spans="2:12" s="1" customFormat="1" ht="18" customHeight="1">
      <c r="B21" s="31"/>
      <c r="E21" s="24" t="str">
        <f>IF('Rekapitulace stavby'!E17="","",'Rekapitulace stavby'!E17)</f>
        <v xml:space="preserve"> </v>
      </c>
      <c r="I21" s="26" t="s">
        <v>27</v>
      </c>
      <c r="J21" s="24" t="str">
        <f>IF('Rekapitulace stavby'!AN17="","",'Rekapitulace stavby'!AN17)</f>
        <v/>
      </c>
      <c r="L21" s="31"/>
    </row>
    <row r="22" spans="2:12" s="1" customFormat="1" ht="6.95" customHeight="1">
      <c r="B22" s="31"/>
      <c r="L22" s="31"/>
    </row>
    <row r="23" spans="2:12" s="1" customFormat="1" ht="12" customHeight="1">
      <c r="B23" s="31"/>
      <c r="D23" s="26" t="s">
        <v>32</v>
      </c>
      <c r="I23" s="26" t="s">
        <v>25</v>
      </c>
      <c r="J23" s="24" t="str">
        <f>IF('Rekapitulace stavby'!AN19="","",'Rekapitulace stavby'!AN19)</f>
        <v/>
      </c>
      <c r="L23" s="31"/>
    </row>
    <row r="24" spans="2:12" s="1" customFormat="1" ht="18" customHeight="1">
      <c r="B24" s="31"/>
      <c r="E24" s="24" t="str">
        <f>IF('Rekapitulace stavby'!E20="","",'Rekapitulace stavby'!E20)</f>
        <v xml:space="preserve"> </v>
      </c>
      <c r="I24" s="26" t="s">
        <v>27</v>
      </c>
      <c r="J24" s="24" t="str">
        <f>IF('Rekapitulace stavby'!AN20="","",'Rekapitulace stavby'!AN20)</f>
        <v/>
      </c>
      <c r="L24" s="31"/>
    </row>
    <row r="25" spans="2:12" s="1" customFormat="1" ht="6.95" customHeight="1">
      <c r="B25" s="31"/>
      <c r="L25" s="31"/>
    </row>
    <row r="26" spans="2:12" s="1" customFormat="1" ht="12" customHeight="1">
      <c r="B26" s="31"/>
      <c r="D26" s="26" t="s">
        <v>33</v>
      </c>
      <c r="L26" s="31"/>
    </row>
    <row r="27" spans="2:12" s="7" customFormat="1" ht="59.25" customHeight="1">
      <c r="B27" s="93"/>
      <c r="E27" s="210" t="s">
        <v>123</v>
      </c>
      <c r="F27" s="210"/>
      <c r="G27" s="210"/>
      <c r="H27" s="210"/>
      <c r="L27" s="93"/>
    </row>
    <row r="28" spans="2:12" s="1" customFormat="1" ht="6.95" customHeight="1">
      <c r="B28" s="31"/>
      <c r="L28" s="31"/>
    </row>
    <row r="29" spans="2:12" s="1" customFormat="1" ht="6.95" customHeight="1">
      <c r="B29" s="31"/>
      <c r="D29" s="52"/>
      <c r="E29" s="52"/>
      <c r="F29" s="52"/>
      <c r="G29" s="52"/>
      <c r="H29" s="52"/>
      <c r="I29" s="52"/>
      <c r="J29" s="52"/>
      <c r="K29" s="52"/>
      <c r="L29" s="31"/>
    </row>
    <row r="30" spans="2:12" s="1" customFormat="1" ht="25.35" customHeight="1">
      <c r="B30" s="31"/>
      <c r="D30" s="94" t="s">
        <v>34</v>
      </c>
      <c r="J30" s="65">
        <f>ROUND(J135, 2)</f>
        <v>0</v>
      </c>
      <c r="L30" s="31"/>
    </row>
    <row r="31" spans="2:12" s="1" customFormat="1" ht="6.95" customHeight="1">
      <c r="B31" s="31"/>
      <c r="D31" s="52"/>
      <c r="E31" s="52"/>
      <c r="F31" s="52"/>
      <c r="G31" s="52"/>
      <c r="H31" s="52"/>
      <c r="I31" s="52"/>
      <c r="J31" s="52"/>
      <c r="K31" s="52"/>
      <c r="L31" s="31"/>
    </row>
    <row r="32" spans="2:12" s="1" customFormat="1" ht="14.45" customHeight="1">
      <c r="B32" s="31"/>
      <c r="F32" s="34" t="s">
        <v>36</v>
      </c>
      <c r="I32" s="34" t="s">
        <v>35</v>
      </c>
      <c r="J32" s="34" t="s">
        <v>37</v>
      </c>
      <c r="L32" s="31"/>
    </row>
    <row r="33" spans="2:12" s="1" customFormat="1" ht="14.45" customHeight="1">
      <c r="B33" s="31"/>
      <c r="D33" s="54" t="s">
        <v>38</v>
      </c>
      <c r="E33" s="26" t="s">
        <v>39</v>
      </c>
      <c r="F33" s="85">
        <f>ROUND((SUM(BE135:BE334)),  2)</f>
        <v>0</v>
      </c>
      <c r="I33" s="95">
        <v>0.21</v>
      </c>
      <c r="J33" s="85">
        <f>ROUND(((SUM(BE135:BE334))*I33),  2)</f>
        <v>0</v>
      </c>
      <c r="L33" s="31"/>
    </row>
    <row r="34" spans="2:12" s="1" customFormat="1" ht="14.45" customHeight="1">
      <c r="B34" s="31"/>
      <c r="E34" s="26" t="s">
        <v>40</v>
      </c>
      <c r="F34" s="85">
        <f>ROUND((SUM(BF135:BF334)),  2)</f>
        <v>0</v>
      </c>
      <c r="I34" s="95">
        <v>0.12</v>
      </c>
      <c r="J34" s="85">
        <f>ROUND(((SUM(BF135:BF334))*I34),  2)</f>
        <v>0</v>
      </c>
      <c r="L34" s="31"/>
    </row>
    <row r="35" spans="2:12" s="1" customFormat="1" ht="14.45" hidden="1" customHeight="1">
      <c r="B35" s="31"/>
      <c r="E35" s="26" t="s">
        <v>41</v>
      </c>
      <c r="F35" s="85">
        <f>ROUND((SUM(BG135:BG334)),  2)</f>
        <v>0</v>
      </c>
      <c r="I35" s="95">
        <v>0.21</v>
      </c>
      <c r="J35" s="85">
        <f>0</f>
        <v>0</v>
      </c>
      <c r="L35" s="31"/>
    </row>
    <row r="36" spans="2:12" s="1" customFormat="1" ht="14.45" hidden="1" customHeight="1">
      <c r="B36" s="31"/>
      <c r="E36" s="26" t="s">
        <v>42</v>
      </c>
      <c r="F36" s="85">
        <f>ROUND((SUM(BH135:BH334)),  2)</f>
        <v>0</v>
      </c>
      <c r="I36" s="95">
        <v>0.12</v>
      </c>
      <c r="J36" s="85">
        <f>0</f>
        <v>0</v>
      </c>
      <c r="L36" s="31"/>
    </row>
    <row r="37" spans="2:12" s="1" customFormat="1" ht="14.45" hidden="1" customHeight="1">
      <c r="B37" s="31"/>
      <c r="E37" s="26" t="s">
        <v>43</v>
      </c>
      <c r="F37" s="85">
        <f>ROUND((SUM(BI135:BI334)),  2)</f>
        <v>0</v>
      </c>
      <c r="I37" s="95">
        <v>0</v>
      </c>
      <c r="J37" s="85">
        <f>0</f>
        <v>0</v>
      </c>
      <c r="L37" s="31"/>
    </row>
    <row r="38" spans="2:12" s="1" customFormat="1" ht="6.95" customHeight="1">
      <c r="B38" s="31"/>
      <c r="L38" s="31"/>
    </row>
    <row r="39" spans="2:12" s="1" customFormat="1" ht="25.35" customHeight="1">
      <c r="B39" s="31"/>
      <c r="C39" s="96"/>
      <c r="D39" s="97" t="s">
        <v>44</v>
      </c>
      <c r="E39" s="56"/>
      <c r="F39" s="56"/>
      <c r="G39" s="98" t="s">
        <v>45</v>
      </c>
      <c r="H39" s="99" t="s">
        <v>46</v>
      </c>
      <c r="I39" s="56"/>
      <c r="J39" s="100">
        <f>SUM(J30:J37)</f>
        <v>0</v>
      </c>
      <c r="K39" s="101"/>
      <c r="L39" s="31"/>
    </row>
    <row r="40" spans="2:12" s="1" customFormat="1" ht="14.45" customHeight="1">
      <c r="B40" s="31"/>
      <c r="L40" s="31"/>
    </row>
    <row r="41" spans="2:12" ht="14.45" customHeight="1">
      <c r="B41" s="19"/>
      <c r="L41" s="19"/>
    </row>
    <row r="42" spans="2:12" ht="14.45" customHeight="1">
      <c r="B42" s="19"/>
      <c r="L42" s="19"/>
    </row>
    <row r="43" spans="2:12" ht="14.45" customHeight="1">
      <c r="B43" s="19"/>
      <c r="L43" s="19"/>
    </row>
    <row r="44" spans="2:12" ht="14.45" customHeight="1">
      <c r="B44" s="19"/>
      <c r="L44" s="19"/>
    </row>
    <row r="45" spans="2:12" ht="14.45" customHeight="1">
      <c r="B45" s="19"/>
      <c r="L45" s="19"/>
    </row>
    <row r="46" spans="2:12" ht="14.45" customHeight="1">
      <c r="B46" s="19"/>
      <c r="L46" s="19"/>
    </row>
    <row r="47" spans="2:12" ht="14.45" customHeight="1">
      <c r="B47" s="19"/>
      <c r="L47" s="19"/>
    </row>
    <row r="48" spans="2:12" ht="14.45" customHeight="1">
      <c r="B48" s="19"/>
      <c r="L48" s="19"/>
    </row>
    <row r="49" spans="2:12" ht="14.45" customHeight="1">
      <c r="B49" s="19"/>
      <c r="L49" s="19"/>
    </row>
    <row r="50" spans="2:12" s="1" customFormat="1" ht="14.45" customHeight="1">
      <c r="B50" s="31"/>
      <c r="D50" s="40" t="s">
        <v>47</v>
      </c>
      <c r="E50" s="41"/>
      <c r="F50" s="41"/>
      <c r="G50" s="40" t="s">
        <v>48</v>
      </c>
      <c r="H50" s="41"/>
      <c r="I50" s="41"/>
      <c r="J50" s="41"/>
      <c r="K50" s="41"/>
      <c r="L50" s="31"/>
    </row>
    <row r="51" spans="2:12" ht="11.25">
      <c r="B51" s="19"/>
      <c r="L51" s="19"/>
    </row>
    <row r="52" spans="2:12" ht="11.25">
      <c r="B52" s="19"/>
      <c r="L52" s="19"/>
    </row>
    <row r="53" spans="2:12" ht="11.25">
      <c r="B53" s="19"/>
      <c r="L53" s="19"/>
    </row>
    <row r="54" spans="2:12" ht="11.25">
      <c r="B54" s="19"/>
      <c r="L54" s="19"/>
    </row>
    <row r="55" spans="2:12" ht="11.25">
      <c r="B55" s="19"/>
      <c r="L55" s="19"/>
    </row>
    <row r="56" spans="2:12" ht="11.25">
      <c r="B56" s="19"/>
      <c r="L56" s="19"/>
    </row>
    <row r="57" spans="2:12" ht="11.25">
      <c r="B57" s="19"/>
      <c r="L57" s="19"/>
    </row>
    <row r="58" spans="2:12" ht="11.25">
      <c r="B58" s="19"/>
      <c r="L58" s="19"/>
    </row>
    <row r="59" spans="2:12" ht="11.25">
      <c r="B59" s="19"/>
      <c r="L59" s="19"/>
    </row>
    <row r="60" spans="2:12" ht="11.25">
      <c r="B60" s="19"/>
      <c r="L60" s="19"/>
    </row>
    <row r="61" spans="2:12" s="1" customFormat="1" ht="12.75">
      <c r="B61" s="31"/>
      <c r="D61" s="42" t="s">
        <v>49</v>
      </c>
      <c r="E61" s="33"/>
      <c r="F61" s="102" t="s">
        <v>50</v>
      </c>
      <c r="G61" s="42" t="s">
        <v>49</v>
      </c>
      <c r="H61" s="33"/>
      <c r="I61" s="33"/>
      <c r="J61" s="103" t="s">
        <v>50</v>
      </c>
      <c r="K61" s="33"/>
      <c r="L61" s="31"/>
    </row>
    <row r="62" spans="2:12" ht="11.25">
      <c r="B62" s="19"/>
      <c r="L62" s="19"/>
    </row>
    <row r="63" spans="2:12" ht="11.25">
      <c r="B63" s="19"/>
      <c r="L63" s="19"/>
    </row>
    <row r="64" spans="2:12" ht="11.25">
      <c r="B64" s="19"/>
      <c r="L64" s="19"/>
    </row>
    <row r="65" spans="2:12" s="1" customFormat="1" ht="12.75">
      <c r="B65" s="31"/>
      <c r="D65" s="40" t="s">
        <v>51</v>
      </c>
      <c r="E65" s="41"/>
      <c r="F65" s="41"/>
      <c r="G65" s="40" t="s">
        <v>52</v>
      </c>
      <c r="H65" s="41"/>
      <c r="I65" s="41"/>
      <c r="J65" s="41"/>
      <c r="K65" s="41"/>
      <c r="L65" s="31"/>
    </row>
    <row r="66" spans="2:12" ht="11.25">
      <c r="B66" s="19"/>
      <c r="L66" s="19"/>
    </row>
    <row r="67" spans="2:12" ht="11.25">
      <c r="B67" s="19"/>
      <c r="L67" s="19"/>
    </row>
    <row r="68" spans="2:12" ht="11.25">
      <c r="B68" s="19"/>
      <c r="L68" s="19"/>
    </row>
    <row r="69" spans="2:12" ht="11.25">
      <c r="B69" s="19"/>
      <c r="L69" s="19"/>
    </row>
    <row r="70" spans="2:12" ht="11.25">
      <c r="B70" s="19"/>
      <c r="L70" s="19"/>
    </row>
    <row r="71" spans="2:12" ht="11.25">
      <c r="B71" s="19"/>
      <c r="L71" s="19"/>
    </row>
    <row r="72" spans="2:12" ht="11.25">
      <c r="B72" s="19"/>
      <c r="L72" s="19"/>
    </row>
    <row r="73" spans="2:12" ht="11.25">
      <c r="B73" s="19"/>
      <c r="L73" s="19"/>
    </row>
    <row r="74" spans="2:12" ht="11.25">
      <c r="B74" s="19"/>
      <c r="L74" s="19"/>
    </row>
    <row r="75" spans="2:12" ht="11.25">
      <c r="B75" s="19"/>
      <c r="L75" s="19"/>
    </row>
    <row r="76" spans="2:12" s="1" customFormat="1" ht="12.75">
      <c r="B76" s="31"/>
      <c r="D76" s="42" t="s">
        <v>49</v>
      </c>
      <c r="E76" s="33"/>
      <c r="F76" s="102" t="s">
        <v>50</v>
      </c>
      <c r="G76" s="42" t="s">
        <v>49</v>
      </c>
      <c r="H76" s="33"/>
      <c r="I76" s="33"/>
      <c r="J76" s="103" t="s">
        <v>50</v>
      </c>
      <c r="K76" s="33"/>
      <c r="L76" s="31"/>
    </row>
    <row r="77" spans="2:12" s="1" customFormat="1" ht="14.45" customHeight="1">
      <c r="B77" s="43"/>
      <c r="C77" s="44"/>
      <c r="D77" s="44"/>
      <c r="E77" s="44"/>
      <c r="F77" s="44"/>
      <c r="G77" s="44"/>
      <c r="H77" s="44"/>
      <c r="I77" s="44"/>
      <c r="J77" s="44"/>
      <c r="K77" s="44"/>
      <c r="L77" s="31"/>
    </row>
    <row r="81" spans="2:47" s="1" customFormat="1" ht="6.95" customHeight="1">
      <c r="B81" s="45"/>
      <c r="C81" s="46"/>
      <c r="D81" s="46"/>
      <c r="E81" s="46"/>
      <c r="F81" s="46"/>
      <c r="G81" s="46"/>
      <c r="H81" s="46"/>
      <c r="I81" s="46"/>
      <c r="J81" s="46"/>
      <c r="K81" s="46"/>
      <c r="L81" s="31"/>
    </row>
    <row r="82" spans="2:47" s="1" customFormat="1" ht="24.95" customHeight="1">
      <c r="B82" s="31"/>
      <c r="C82" s="20" t="s">
        <v>124</v>
      </c>
      <c r="L82" s="31"/>
    </row>
    <row r="83" spans="2:47" s="1" customFormat="1" ht="6.95" customHeight="1">
      <c r="B83" s="31"/>
      <c r="L83" s="31"/>
    </row>
    <row r="84" spans="2:47" s="1" customFormat="1" ht="12" customHeight="1">
      <c r="B84" s="31"/>
      <c r="C84" s="26" t="s">
        <v>16</v>
      </c>
      <c r="L84" s="31"/>
    </row>
    <row r="85" spans="2:47" s="1" customFormat="1" ht="26.25" customHeight="1">
      <c r="B85" s="31"/>
      <c r="E85" s="238" t="str">
        <f>E7</f>
        <v>Obnova septického chirurgického sálu, Nemocniční 429, 381 01 Český Krumlov</v>
      </c>
      <c r="F85" s="239"/>
      <c r="G85" s="239"/>
      <c r="H85" s="239"/>
      <c r="L85" s="31"/>
    </row>
    <row r="86" spans="2:47" s="1" customFormat="1" ht="12" customHeight="1">
      <c r="B86" s="31"/>
      <c r="C86" s="26" t="s">
        <v>121</v>
      </c>
      <c r="L86" s="31"/>
    </row>
    <row r="87" spans="2:47" s="1" customFormat="1" ht="16.5" customHeight="1">
      <c r="B87" s="31"/>
      <c r="E87" s="200" t="str">
        <f>E9</f>
        <v>2.NP_1 - Čistá vestavba - bourací práce a demontáže</v>
      </c>
      <c r="F87" s="240"/>
      <c r="G87" s="240"/>
      <c r="H87" s="240"/>
      <c r="L87" s="31"/>
    </row>
    <row r="88" spans="2:47" s="1" customFormat="1" ht="6.95" customHeight="1">
      <c r="B88" s="31"/>
      <c r="L88" s="31"/>
    </row>
    <row r="89" spans="2:47" s="1" customFormat="1" ht="12" customHeight="1">
      <c r="B89" s="31"/>
      <c r="C89" s="26" t="s">
        <v>20</v>
      </c>
      <c r="F89" s="24" t="str">
        <f>F12</f>
        <v>Český Krumlov</v>
      </c>
      <c r="I89" s="26" t="s">
        <v>22</v>
      </c>
      <c r="J89" s="51" t="str">
        <f>IF(J12="","",J12)</f>
        <v>5. 8. 2024</v>
      </c>
      <c r="L89" s="31"/>
    </row>
    <row r="90" spans="2:47" s="1" customFormat="1" ht="6.95" customHeight="1">
      <c r="B90" s="31"/>
      <c r="L90" s="31"/>
    </row>
    <row r="91" spans="2:47" s="1" customFormat="1" ht="15.2" customHeight="1">
      <c r="B91" s="31"/>
      <c r="C91" s="26" t="s">
        <v>24</v>
      </c>
      <c r="F91" s="24" t="str">
        <f>E15</f>
        <v xml:space="preserve"> </v>
      </c>
      <c r="I91" s="26" t="s">
        <v>30</v>
      </c>
      <c r="J91" s="29" t="str">
        <f>E21</f>
        <v xml:space="preserve"> </v>
      </c>
      <c r="L91" s="31"/>
    </row>
    <row r="92" spans="2:47" s="1" customFormat="1" ht="15.2" customHeight="1">
      <c r="B92" s="31"/>
      <c r="C92" s="26" t="s">
        <v>28</v>
      </c>
      <c r="F92" s="24" t="str">
        <f>IF(E18="","",E18)</f>
        <v>Vyplň údaj</v>
      </c>
      <c r="I92" s="26" t="s">
        <v>32</v>
      </c>
      <c r="J92" s="29" t="str">
        <f>E24</f>
        <v xml:space="preserve"> </v>
      </c>
      <c r="L92" s="31"/>
    </row>
    <row r="93" spans="2:47" s="1" customFormat="1" ht="10.35" customHeight="1">
      <c r="B93" s="31"/>
      <c r="L93" s="31"/>
    </row>
    <row r="94" spans="2:47" s="1" customFormat="1" ht="29.25" customHeight="1">
      <c r="B94" s="31"/>
      <c r="C94" s="104" t="s">
        <v>125</v>
      </c>
      <c r="D94" s="96"/>
      <c r="E94" s="96"/>
      <c r="F94" s="96"/>
      <c r="G94" s="96"/>
      <c r="H94" s="96"/>
      <c r="I94" s="96"/>
      <c r="J94" s="105" t="s">
        <v>126</v>
      </c>
      <c r="K94" s="96"/>
      <c r="L94" s="31"/>
    </row>
    <row r="95" spans="2:47" s="1" customFormat="1" ht="10.35" customHeight="1">
      <c r="B95" s="31"/>
      <c r="L95" s="31"/>
    </row>
    <row r="96" spans="2:47" s="1" customFormat="1" ht="22.9" customHeight="1">
      <c r="B96" s="31"/>
      <c r="C96" s="106" t="s">
        <v>127</v>
      </c>
      <c r="J96" s="65">
        <f>J135</f>
        <v>0</v>
      </c>
      <c r="L96" s="31"/>
      <c r="AU96" s="16" t="s">
        <v>128</v>
      </c>
    </row>
    <row r="97" spans="2:12" s="8" customFormat="1" ht="24.95" customHeight="1">
      <c r="B97" s="107"/>
      <c r="D97" s="108" t="s">
        <v>129</v>
      </c>
      <c r="E97" s="109"/>
      <c r="F97" s="109"/>
      <c r="G97" s="109"/>
      <c r="H97" s="109"/>
      <c r="I97" s="109"/>
      <c r="J97" s="110">
        <f>J136</f>
        <v>0</v>
      </c>
      <c r="L97" s="107"/>
    </row>
    <row r="98" spans="2:12" s="9" customFormat="1" ht="19.899999999999999" customHeight="1">
      <c r="B98" s="111"/>
      <c r="D98" s="112" t="s">
        <v>130</v>
      </c>
      <c r="E98" s="113"/>
      <c r="F98" s="113"/>
      <c r="G98" s="113"/>
      <c r="H98" s="113"/>
      <c r="I98" s="113"/>
      <c r="J98" s="114">
        <f>J137</f>
        <v>0</v>
      </c>
      <c r="L98" s="111"/>
    </row>
    <row r="99" spans="2:12" s="9" customFormat="1" ht="19.899999999999999" customHeight="1">
      <c r="B99" s="111"/>
      <c r="D99" s="112" t="s">
        <v>131</v>
      </c>
      <c r="E99" s="113"/>
      <c r="F99" s="113"/>
      <c r="G99" s="113"/>
      <c r="H99" s="113"/>
      <c r="I99" s="113"/>
      <c r="J99" s="114">
        <f>J143</f>
        <v>0</v>
      </c>
      <c r="L99" s="111"/>
    </row>
    <row r="100" spans="2:12" s="9" customFormat="1" ht="19.899999999999999" customHeight="1">
      <c r="B100" s="111"/>
      <c r="D100" s="112" t="s">
        <v>132</v>
      </c>
      <c r="E100" s="113"/>
      <c r="F100" s="113"/>
      <c r="G100" s="113"/>
      <c r="H100" s="113"/>
      <c r="I100" s="113"/>
      <c r="J100" s="114">
        <f>J160</f>
        <v>0</v>
      </c>
      <c r="L100" s="111"/>
    </row>
    <row r="101" spans="2:12" s="9" customFormat="1" ht="19.899999999999999" customHeight="1">
      <c r="B101" s="111"/>
      <c r="D101" s="112" t="s">
        <v>133</v>
      </c>
      <c r="E101" s="113"/>
      <c r="F101" s="113"/>
      <c r="G101" s="113"/>
      <c r="H101" s="113"/>
      <c r="I101" s="113"/>
      <c r="J101" s="114">
        <f>J202</f>
        <v>0</v>
      </c>
      <c r="L101" s="111"/>
    </row>
    <row r="102" spans="2:12" s="9" customFormat="1" ht="19.899999999999999" customHeight="1">
      <c r="B102" s="111"/>
      <c r="D102" s="112" t="s">
        <v>134</v>
      </c>
      <c r="E102" s="113"/>
      <c r="F102" s="113"/>
      <c r="G102" s="113"/>
      <c r="H102" s="113"/>
      <c r="I102" s="113"/>
      <c r="J102" s="114">
        <f>J214</f>
        <v>0</v>
      </c>
      <c r="L102" s="111"/>
    </row>
    <row r="103" spans="2:12" s="8" customFormat="1" ht="24.95" customHeight="1">
      <c r="B103" s="107"/>
      <c r="D103" s="108" t="s">
        <v>135</v>
      </c>
      <c r="E103" s="109"/>
      <c r="F103" s="109"/>
      <c r="G103" s="109"/>
      <c r="H103" s="109"/>
      <c r="I103" s="109"/>
      <c r="J103" s="110">
        <f>J217</f>
        <v>0</v>
      </c>
      <c r="L103" s="107"/>
    </row>
    <row r="104" spans="2:12" s="9" customFormat="1" ht="19.899999999999999" customHeight="1">
      <c r="B104" s="111"/>
      <c r="D104" s="112" t="s">
        <v>136</v>
      </c>
      <c r="E104" s="113"/>
      <c r="F104" s="113"/>
      <c r="G104" s="113"/>
      <c r="H104" s="113"/>
      <c r="I104" s="113"/>
      <c r="J104" s="114">
        <f>J218</f>
        <v>0</v>
      </c>
      <c r="L104" s="111"/>
    </row>
    <row r="105" spans="2:12" s="9" customFormat="1" ht="19.899999999999999" customHeight="1">
      <c r="B105" s="111"/>
      <c r="D105" s="112" t="s">
        <v>137</v>
      </c>
      <c r="E105" s="113"/>
      <c r="F105" s="113"/>
      <c r="G105" s="113"/>
      <c r="H105" s="113"/>
      <c r="I105" s="113"/>
      <c r="J105" s="114">
        <f>J237</f>
        <v>0</v>
      </c>
      <c r="L105" s="111"/>
    </row>
    <row r="106" spans="2:12" s="9" customFormat="1" ht="19.899999999999999" customHeight="1">
      <c r="B106" s="111"/>
      <c r="D106" s="112" t="s">
        <v>138</v>
      </c>
      <c r="E106" s="113"/>
      <c r="F106" s="113"/>
      <c r="G106" s="113"/>
      <c r="H106" s="113"/>
      <c r="I106" s="113"/>
      <c r="J106" s="114">
        <f>J242</f>
        <v>0</v>
      </c>
      <c r="L106" s="111"/>
    </row>
    <row r="107" spans="2:12" s="9" customFormat="1" ht="19.899999999999999" customHeight="1">
      <c r="B107" s="111"/>
      <c r="D107" s="112" t="s">
        <v>139</v>
      </c>
      <c r="E107" s="113"/>
      <c r="F107" s="113"/>
      <c r="G107" s="113"/>
      <c r="H107" s="113"/>
      <c r="I107" s="113"/>
      <c r="J107" s="114">
        <f>J245</f>
        <v>0</v>
      </c>
      <c r="L107" s="111"/>
    </row>
    <row r="108" spans="2:12" s="9" customFormat="1" ht="19.899999999999999" customHeight="1">
      <c r="B108" s="111"/>
      <c r="D108" s="112" t="s">
        <v>140</v>
      </c>
      <c r="E108" s="113"/>
      <c r="F108" s="113"/>
      <c r="G108" s="113"/>
      <c r="H108" s="113"/>
      <c r="I108" s="113"/>
      <c r="J108" s="114">
        <f>J248</f>
        <v>0</v>
      </c>
      <c r="L108" s="111"/>
    </row>
    <row r="109" spans="2:12" s="9" customFormat="1" ht="19.899999999999999" customHeight="1">
      <c r="B109" s="111"/>
      <c r="D109" s="112" t="s">
        <v>141</v>
      </c>
      <c r="E109" s="113"/>
      <c r="F109" s="113"/>
      <c r="G109" s="113"/>
      <c r="H109" s="113"/>
      <c r="I109" s="113"/>
      <c r="J109" s="114">
        <f>J252</f>
        <v>0</v>
      </c>
      <c r="L109" s="111"/>
    </row>
    <row r="110" spans="2:12" s="9" customFormat="1" ht="19.899999999999999" customHeight="1">
      <c r="B110" s="111"/>
      <c r="D110" s="112" t="s">
        <v>142</v>
      </c>
      <c r="E110" s="113"/>
      <c r="F110" s="113"/>
      <c r="G110" s="113"/>
      <c r="H110" s="113"/>
      <c r="I110" s="113"/>
      <c r="J110" s="114">
        <f>J269</f>
        <v>0</v>
      </c>
      <c r="L110" s="111"/>
    </row>
    <row r="111" spans="2:12" s="9" customFormat="1" ht="19.899999999999999" customHeight="1">
      <c r="B111" s="111"/>
      <c r="D111" s="112" t="s">
        <v>143</v>
      </c>
      <c r="E111" s="113"/>
      <c r="F111" s="113"/>
      <c r="G111" s="113"/>
      <c r="H111" s="113"/>
      <c r="I111" s="113"/>
      <c r="J111" s="114">
        <f>J277</f>
        <v>0</v>
      </c>
      <c r="L111" s="111"/>
    </row>
    <row r="112" spans="2:12" s="9" customFormat="1" ht="19.899999999999999" customHeight="1">
      <c r="B112" s="111"/>
      <c r="D112" s="112" t="s">
        <v>144</v>
      </c>
      <c r="E112" s="113"/>
      <c r="F112" s="113"/>
      <c r="G112" s="113"/>
      <c r="H112" s="113"/>
      <c r="I112" s="113"/>
      <c r="J112" s="114">
        <f>J288</f>
        <v>0</v>
      </c>
      <c r="L112" s="111"/>
    </row>
    <row r="113" spans="2:12" s="9" customFormat="1" ht="19.899999999999999" customHeight="1">
      <c r="B113" s="111"/>
      <c r="D113" s="112" t="s">
        <v>145</v>
      </c>
      <c r="E113" s="113"/>
      <c r="F113" s="113"/>
      <c r="G113" s="113"/>
      <c r="H113" s="113"/>
      <c r="I113" s="113"/>
      <c r="J113" s="114">
        <f>J301</f>
        <v>0</v>
      </c>
      <c r="L113" s="111"/>
    </row>
    <row r="114" spans="2:12" s="9" customFormat="1" ht="19.899999999999999" customHeight="1">
      <c r="B114" s="111"/>
      <c r="D114" s="112" t="s">
        <v>146</v>
      </c>
      <c r="E114" s="113"/>
      <c r="F114" s="113"/>
      <c r="G114" s="113"/>
      <c r="H114" s="113"/>
      <c r="I114" s="113"/>
      <c r="J114" s="114">
        <f>J326</f>
        <v>0</v>
      </c>
      <c r="L114" s="111"/>
    </row>
    <row r="115" spans="2:12" s="8" customFormat="1" ht="24.95" customHeight="1">
      <c r="B115" s="107"/>
      <c r="D115" s="108" t="s">
        <v>147</v>
      </c>
      <c r="E115" s="109"/>
      <c r="F115" s="109"/>
      <c r="G115" s="109"/>
      <c r="H115" s="109"/>
      <c r="I115" s="109"/>
      <c r="J115" s="110">
        <f>J333</f>
        <v>0</v>
      </c>
      <c r="L115" s="107"/>
    </row>
    <row r="116" spans="2:12" s="1" customFormat="1" ht="21.75" customHeight="1">
      <c r="B116" s="31"/>
      <c r="L116" s="31"/>
    </row>
    <row r="117" spans="2:12" s="1" customFormat="1" ht="6.95" customHeight="1">
      <c r="B117" s="43"/>
      <c r="C117" s="44"/>
      <c r="D117" s="44"/>
      <c r="E117" s="44"/>
      <c r="F117" s="44"/>
      <c r="G117" s="44"/>
      <c r="H117" s="44"/>
      <c r="I117" s="44"/>
      <c r="J117" s="44"/>
      <c r="K117" s="44"/>
      <c r="L117" s="31"/>
    </row>
    <row r="121" spans="2:12" s="1" customFormat="1" ht="6.95" customHeight="1">
      <c r="B121" s="45"/>
      <c r="C121" s="46"/>
      <c r="D121" s="46"/>
      <c r="E121" s="46"/>
      <c r="F121" s="46"/>
      <c r="G121" s="46"/>
      <c r="H121" s="46"/>
      <c r="I121" s="46"/>
      <c r="J121" s="46"/>
      <c r="K121" s="46"/>
      <c r="L121" s="31"/>
    </row>
    <row r="122" spans="2:12" s="1" customFormat="1" ht="24.95" customHeight="1">
      <c r="B122" s="31"/>
      <c r="C122" s="20" t="s">
        <v>148</v>
      </c>
      <c r="L122" s="31"/>
    </row>
    <row r="123" spans="2:12" s="1" customFormat="1" ht="6.95" customHeight="1">
      <c r="B123" s="31"/>
      <c r="L123" s="31"/>
    </row>
    <row r="124" spans="2:12" s="1" customFormat="1" ht="12" customHeight="1">
      <c r="B124" s="31"/>
      <c r="C124" s="26" t="s">
        <v>16</v>
      </c>
      <c r="L124" s="31"/>
    </row>
    <row r="125" spans="2:12" s="1" customFormat="1" ht="26.25" customHeight="1">
      <c r="B125" s="31"/>
      <c r="E125" s="238" t="str">
        <f>E7</f>
        <v>Obnova septického chirurgického sálu, Nemocniční 429, 381 01 Český Krumlov</v>
      </c>
      <c r="F125" s="239"/>
      <c r="G125" s="239"/>
      <c r="H125" s="239"/>
      <c r="L125" s="31"/>
    </row>
    <row r="126" spans="2:12" s="1" customFormat="1" ht="12" customHeight="1">
      <c r="B126" s="31"/>
      <c r="C126" s="26" t="s">
        <v>121</v>
      </c>
      <c r="L126" s="31"/>
    </row>
    <row r="127" spans="2:12" s="1" customFormat="1" ht="16.5" customHeight="1">
      <c r="B127" s="31"/>
      <c r="E127" s="200" t="str">
        <f>E9</f>
        <v>2.NP_1 - Čistá vestavba - bourací práce a demontáže</v>
      </c>
      <c r="F127" s="240"/>
      <c r="G127" s="240"/>
      <c r="H127" s="240"/>
      <c r="L127" s="31"/>
    </row>
    <row r="128" spans="2:12" s="1" customFormat="1" ht="6.95" customHeight="1">
      <c r="B128" s="31"/>
      <c r="L128" s="31"/>
    </row>
    <row r="129" spans="2:65" s="1" customFormat="1" ht="12" customHeight="1">
      <c r="B129" s="31"/>
      <c r="C129" s="26" t="s">
        <v>20</v>
      </c>
      <c r="F129" s="24" t="str">
        <f>F12</f>
        <v>Český Krumlov</v>
      </c>
      <c r="I129" s="26" t="s">
        <v>22</v>
      </c>
      <c r="J129" s="51" t="str">
        <f>IF(J12="","",J12)</f>
        <v>5. 8. 2024</v>
      </c>
      <c r="L129" s="31"/>
    </row>
    <row r="130" spans="2:65" s="1" customFormat="1" ht="6.95" customHeight="1">
      <c r="B130" s="31"/>
      <c r="L130" s="31"/>
    </row>
    <row r="131" spans="2:65" s="1" customFormat="1" ht="15.2" customHeight="1">
      <c r="B131" s="31"/>
      <c r="C131" s="26" t="s">
        <v>24</v>
      </c>
      <c r="F131" s="24" t="str">
        <f>E15</f>
        <v xml:space="preserve"> </v>
      </c>
      <c r="I131" s="26" t="s">
        <v>30</v>
      </c>
      <c r="J131" s="29" t="str">
        <f>E21</f>
        <v xml:space="preserve"> </v>
      </c>
      <c r="L131" s="31"/>
    </row>
    <row r="132" spans="2:65" s="1" customFormat="1" ht="15.2" customHeight="1">
      <c r="B132" s="31"/>
      <c r="C132" s="26" t="s">
        <v>28</v>
      </c>
      <c r="F132" s="24" t="str">
        <f>IF(E18="","",E18)</f>
        <v>Vyplň údaj</v>
      </c>
      <c r="I132" s="26" t="s">
        <v>32</v>
      </c>
      <c r="J132" s="29" t="str">
        <f>E24</f>
        <v xml:space="preserve"> </v>
      </c>
      <c r="L132" s="31"/>
    </row>
    <row r="133" spans="2:65" s="1" customFormat="1" ht="10.35" customHeight="1">
      <c r="B133" s="31"/>
      <c r="L133" s="31"/>
    </row>
    <row r="134" spans="2:65" s="10" customFormat="1" ht="29.25" customHeight="1">
      <c r="B134" s="115"/>
      <c r="C134" s="116" t="s">
        <v>149</v>
      </c>
      <c r="D134" s="117" t="s">
        <v>59</v>
      </c>
      <c r="E134" s="117" t="s">
        <v>55</v>
      </c>
      <c r="F134" s="117" t="s">
        <v>56</v>
      </c>
      <c r="G134" s="117" t="s">
        <v>150</v>
      </c>
      <c r="H134" s="117" t="s">
        <v>151</v>
      </c>
      <c r="I134" s="117" t="s">
        <v>152</v>
      </c>
      <c r="J134" s="118" t="s">
        <v>126</v>
      </c>
      <c r="K134" s="119" t="s">
        <v>153</v>
      </c>
      <c r="L134" s="115"/>
      <c r="M134" s="58" t="s">
        <v>1</v>
      </c>
      <c r="N134" s="59" t="s">
        <v>38</v>
      </c>
      <c r="O134" s="59" t="s">
        <v>154</v>
      </c>
      <c r="P134" s="59" t="s">
        <v>155</v>
      </c>
      <c r="Q134" s="59" t="s">
        <v>156</v>
      </c>
      <c r="R134" s="59" t="s">
        <v>157</v>
      </c>
      <c r="S134" s="59" t="s">
        <v>158</v>
      </c>
      <c r="T134" s="60" t="s">
        <v>159</v>
      </c>
    </row>
    <row r="135" spans="2:65" s="1" customFormat="1" ht="22.9" customHeight="1">
      <c r="B135" s="31"/>
      <c r="C135" s="63" t="s">
        <v>160</v>
      </c>
      <c r="J135" s="120">
        <f>BK135</f>
        <v>0</v>
      </c>
      <c r="L135" s="31"/>
      <c r="M135" s="61"/>
      <c r="N135" s="52"/>
      <c r="O135" s="52"/>
      <c r="P135" s="121">
        <f>P136+P217+P333</f>
        <v>0</v>
      </c>
      <c r="Q135" s="52"/>
      <c r="R135" s="121">
        <f>R136+R217+R333</f>
        <v>2.1290647599999999</v>
      </c>
      <c r="S135" s="52"/>
      <c r="T135" s="122">
        <f>T136+T217+T333</f>
        <v>7.0655400000000004</v>
      </c>
      <c r="AT135" s="16" t="s">
        <v>73</v>
      </c>
      <c r="AU135" s="16" t="s">
        <v>128</v>
      </c>
      <c r="BK135" s="123">
        <f>BK136+BK217+BK333</f>
        <v>0</v>
      </c>
    </row>
    <row r="136" spans="2:65" s="11" customFormat="1" ht="25.9" customHeight="1">
      <c r="B136" s="124"/>
      <c r="D136" s="125" t="s">
        <v>73</v>
      </c>
      <c r="E136" s="126" t="s">
        <v>161</v>
      </c>
      <c r="F136" s="126" t="s">
        <v>162</v>
      </c>
      <c r="I136" s="127"/>
      <c r="J136" s="128">
        <f>BK136</f>
        <v>0</v>
      </c>
      <c r="L136" s="124"/>
      <c r="M136" s="129"/>
      <c r="P136" s="130">
        <f>P137+P143+P160+P202+P214</f>
        <v>0</v>
      </c>
      <c r="R136" s="130">
        <f>R137+R143+R160+R202+R214</f>
        <v>2.08196476</v>
      </c>
      <c r="T136" s="131">
        <f>T137+T143+T160+T202+T214</f>
        <v>4.2431750000000008</v>
      </c>
      <c r="AR136" s="125" t="s">
        <v>82</v>
      </c>
      <c r="AT136" s="132" t="s">
        <v>73</v>
      </c>
      <c r="AU136" s="132" t="s">
        <v>74</v>
      </c>
      <c r="AY136" s="125" t="s">
        <v>163</v>
      </c>
      <c r="BK136" s="133">
        <f>BK137+BK143+BK160+BK202+BK214</f>
        <v>0</v>
      </c>
    </row>
    <row r="137" spans="2:65" s="11" customFormat="1" ht="22.9" customHeight="1">
      <c r="B137" s="124"/>
      <c r="D137" s="125" t="s">
        <v>73</v>
      </c>
      <c r="E137" s="134" t="s">
        <v>97</v>
      </c>
      <c r="F137" s="134" t="s">
        <v>164</v>
      </c>
      <c r="I137" s="127"/>
      <c r="J137" s="135">
        <f>BK137</f>
        <v>0</v>
      </c>
      <c r="L137" s="124"/>
      <c r="M137" s="129"/>
      <c r="P137" s="130">
        <f>SUM(P138:P142)</f>
        <v>0</v>
      </c>
      <c r="R137" s="130">
        <f>SUM(R138:R142)</f>
        <v>0.468144</v>
      </c>
      <c r="T137" s="131">
        <f>SUM(T138:T142)</f>
        <v>0</v>
      </c>
      <c r="AR137" s="125" t="s">
        <v>82</v>
      </c>
      <c r="AT137" s="132" t="s">
        <v>73</v>
      </c>
      <c r="AU137" s="132" t="s">
        <v>82</v>
      </c>
      <c r="AY137" s="125" t="s">
        <v>163</v>
      </c>
      <c r="BK137" s="133">
        <f>SUM(BK138:BK142)</f>
        <v>0</v>
      </c>
    </row>
    <row r="138" spans="2:65" s="1" customFormat="1" ht="24.2" customHeight="1">
      <c r="B138" s="31"/>
      <c r="C138" s="136" t="s">
        <v>82</v>
      </c>
      <c r="D138" s="136" t="s">
        <v>165</v>
      </c>
      <c r="E138" s="137" t="s">
        <v>166</v>
      </c>
      <c r="F138" s="138" t="s">
        <v>167</v>
      </c>
      <c r="G138" s="139" t="s">
        <v>168</v>
      </c>
      <c r="H138" s="140">
        <v>8</v>
      </c>
      <c r="I138" s="141"/>
      <c r="J138" s="142">
        <f>ROUND(I138*H138,2)</f>
        <v>0</v>
      </c>
      <c r="K138" s="143"/>
      <c r="L138" s="31"/>
      <c r="M138" s="144" t="s">
        <v>1</v>
      </c>
      <c r="N138" s="145" t="s">
        <v>39</v>
      </c>
      <c r="P138" s="146">
        <f>O138*H138</f>
        <v>0</v>
      </c>
      <c r="Q138" s="146">
        <v>6.0600000000000003E-3</v>
      </c>
      <c r="R138" s="146">
        <f>Q138*H138</f>
        <v>4.8480000000000002E-2</v>
      </c>
      <c r="S138" s="146">
        <v>0</v>
      </c>
      <c r="T138" s="147">
        <f>S138*H138</f>
        <v>0</v>
      </c>
      <c r="AR138" s="148" t="s">
        <v>169</v>
      </c>
      <c r="AT138" s="148" t="s">
        <v>165</v>
      </c>
      <c r="AU138" s="148" t="s">
        <v>84</v>
      </c>
      <c r="AY138" s="16" t="s">
        <v>163</v>
      </c>
      <c r="BE138" s="149">
        <f>IF(N138="základní",J138,0)</f>
        <v>0</v>
      </c>
      <c r="BF138" s="149">
        <f>IF(N138="snížená",J138,0)</f>
        <v>0</v>
      </c>
      <c r="BG138" s="149">
        <f>IF(N138="zákl. přenesená",J138,0)</f>
        <v>0</v>
      </c>
      <c r="BH138" s="149">
        <f>IF(N138="sníž. přenesená",J138,0)</f>
        <v>0</v>
      </c>
      <c r="BI138" s="149">
        <f>IF(N138="nulová",J138,0)</f>
        <v>0</v>
      </c>
      <c r="BJ138" s="16" t="s">
        <v>82</v>
      </c>
      <c r="BK138" s="149">
        <f>ROUND(I138*H138,2)</f>
        <v>0</v>
      </c>
      <c r="BL138" s="16" t="s">
        <v>169</v>
      </c>
      <c r="BM138" s="148" t="s">
        <v>170</v>
      </c>
    </row>
    <row r="139" spans="2:65" s="1" customFormat="1" ht="33" customHeight="1">
      <c r="B139" s="31"/>
      <c r="C139" s="136" t="s">
        <v>84</v>
      </c>
      <c r="D139" s="136" t="s">
        <v>165</v>
      </c>
      <c r="E139" s="137" t="s">
        <v>171</v>
      </c>
      <c r="F139" s="138" t="s">
        <v>172</v>
      </c>
      <c r="G139" s="139" t="s">
        <v>168</v>
      </c>
      <c r="H139" s="140">
        <v>4</v>
      </c>
      <c r="I139" s="141"/>
      <c r="J139" s="142">
        <f>ROUND(I139*H139,2)</f>
        <v>0</v>
      </c>
      <c r="K139" s="143"/>
      <c r="L139" s="31"/>
      <c r="M139" s="144" t="s">
        <v>1</v>
      </c>
      <c r="N139" s="145" t="s">
        <v>39</v>
      </c>
      <c r="P139" s="146">
        <f>O139*H139</f>
        <v>0</v>
      </c>
      <c r="Q139" s="146">
        <v>2.555E-2</v>
      </c>
      <c r="R139" s="146">
        <f>Q139*H139</f>
        <v>0.1022</v>
      </c>
      <c r="S139" s="146">
        <v>0</v>
      </c>
      <c r="T139" s="147">
        <f>S139*H139</f>
        <v>0</v>
      </c>
      <c r="AR139" s="148" t="s">
        <v>169</v>
      </c>
      <c r="AT139" s="148" t="s">
        <v>165</v>
      </c>
      <c r="AU139" s="148" t="s">
        <v>84</v>
      </c>
      <c r="AY139" s="16" t="s">
        <v>163</v>
      </c>
      <c r="BE139" s="149">
        <f>IF(N139="základní",J139,0)</f>
        <v>0</v>
      </c>
      <c r="BF139" s="149">
        <f>IF(N139="snížená",J139,0)</f>
        <v>0</v>
      </c>
      <c r="BG139" s="149">
        <f>IF(N139="zákl. přenesená",J139,0)</f>
        <v>0</v>
      </c>
      <c r="BH139" s="149">
        <f>IF(N139="sníž. přenesená",J139,0)</f>
        <v>0</v>
      </c>
      <c r="BI139" s="149">
        <f>IF(N139="nulová",J139,0)</f>
        <v>0</v>
      </c>
      <c r="BJ139" s="16" t="s">
        <v>82</v>
      </c>
      <c r="BK139" s="149">
        <f>ROUND(I139*H139,2)</f>
        <v>0</v>
      </c>
      <c r="BL139" s="16" t="s">
        <v>169</v>
      </c>
      <c r="BM139" s="148" t="s">
        <v>173</v>
      </c>
    </row>
    <row r="140" spans="2:65" s="1" customFormat="1" ht="33" customHeight="1">
      <c r="B140" s="31"/>
      <c r="C140" s="136" t="s">
        <v>97</v>
      </c>
      <c r="D140" s="136" t="s">
        <v>165</v>
      </c>
      <c r="E140" s="137" t="s">
        <v>174</v>
      </c>
      <c r="F140" s="138" t="s">
        <v>175</v>
      </c>
      <c r="G140" s="139" t="s">
        <v>168</v>
      </c>
      <c r="H140" s="140">
        <v>2</v>
      </c>
      <c r="I140" s="141"/>
      <c r="J140" s="142">
        <f>ROUND(I140*H140,2)</f>
        <v>0</v>
      </c>
      <c r="K140" s="143"/>
      <c r="L140" s="31"/>
      <c r="M140" s="144" t="s">
        <v>1</v>
      </c>
      <c r="N140" s="145" t="s">
        <v>39</v>
      </c>
      <c r="P140" s="146">
        <f>O140*H140</f>
        <v>0</v>
      </c>
      <c r="Q140" s="146">
        <v>5.0220000000000001E-2</v>
      </c>
      <c r="R140" s="146">
        <f>Q140*H140</f>
        <v>0.10044</v>
      </c>
      <c r="S140" s="146">
        <v>0</v>
      </c>
      <c r="T140" s="147">
        <f>S140*H140</f>
        <v>0</v>
      </c>
      <c r="AR140" s="148" t="s">
        <v>169</v>
      </c>
      <c r="AT140" s="148" t="s">
        <v>165</v>
      </c>
      <c r="AU140" s="148" t="s">
        <v>84</v>
      </c>
      <c r="AY140" s="16" t="s">
        <v>163</v>
      </c>
      <c r="BE140" s="149">
        <f>IF(N140="základní",J140,0)</f>
        <v>0</v>
      </c>
      <c r="BF140" s="149">
        <f>IF(N140="snížená",J140,0)</f>
        <v>0</v>
      </c>
      <c r="BG140" s="149">
        <f>IF(N140="zákl. přenesená",J140,0)</f>
        <v>0</v>
      </c>
      <c r="BH140" s="149">
        <f>IF(N140="sníž. přenesená",J140,0)</f>
        <v>0</v>
      </c>
      <c r="BI140" s="149">
        <f>IF(N140="nulová",J140,0)</f>
        <v>0</v>
      </c>
      <c r="BJ140" s="16" t="s">
        <v>82</v>
      </c>
      <c r="BK140" s="149">
        <f>ROUND(I140*H140,2)</f>
        <v>0</v>
      </c>
      <c r="BL140" s="16" t="s">
        <v>169</v>
      </c>
      <c r="BM140" s="148" t="s">
        <v>176</v>
      </c>
    </row>
    <row r="141" spans="2:65" s="1" customFormat="1" ht="33" customHeight="1">
      <c r="B141" s="31"/>
      <c r="C141" s="136" t="s">
        <v>169</v>
      </c>
      <c r="D141" s="136" t="s">
        <v>165</v>
      </c>
      <c r="E141" s="137" t="s">
        <v>177</v>
      </c>
      <c r="F141" s="138" t="s">
        <v>178</v>
      </c>
      <c r="G141" s="139" t="s">
        <v>179</v>
      </c>
      <c r="H141" s="140">
        <v>0.8</v>
      </c>
      <c r="I141" s="141"/>
      <c r="J141" s="142">
        <f>ROUND(I141*H141,2)</f>
        <v>0</v>
      </c>
      <c r="K141" s="143"/>
      <c r="L141" s="31"/>
      <c r="M141" s="144" t="s">
        <v>1</v>
      </c>
      <c r="N141" s="145" t="s">
        <v>39</v>
      </c>
      <c r="P141" s="146">
        <f>O141*H141</f>
        <v>0</v>
      </c>
      <c r="Q141" s="146">
        <v>0.27128000000000002</v>
      </c>
      <c r="R141" s="146">
        <f>Q141*H141</f>
        <v>0.21702400000000002</v>
      </c>
      <c r="S141" s="146">
        <v>0</v>
      </c>
      <c r="T141" s="147">
        <f>S141*H141</f>
        <v>0</v>
      </c>
      <c r="AR141" s="148" t="s">
        <v>169</v>
      </c>
      <c r="AT141" s="148" t="s">
        <v>165</v>
      </c>
      <c r="AU141" s="148" t="s">
        <v>84</v>
      </c>
      <c r="AY141" s="16" t="s">
        <v>163</v>
      </c>
      <c r="BE141" s="149">
        <f>IF(N141="základní",J141,0)</f>
        <v>0</v>
      </c>
      <c r="BF141" s="149">
        <f>IF(N141="snížená",J141,0)</f>
        <v>0</v>
      </c>
      <c r="BG141" s="149">
        <f>IF(N141="zákl. přenesená",J141,0)</f>
        <v>0</v>
      </c>
      <c r="BH141" s="149">
        <f>IF(N141="sníž. přenesená",J141,0)</f>
        <v>0</v>
      </c>
      <c r="BI141" s="149">
        <f>IF(N141="nulová",J141,0)</f>
        <v>0</v>
      </c>
      <c r="BJ141" s="16" t="s">
        <v>82</v>
      </c>
      <c r="BK141" s="149">
        <f>ROUND(I141*H141,2)</f>
        <v>0</v>
      </c>
      <c r="BL141" s="16" t="s">
        <v>169</v>
      </c>
      <c r="BM141" s="148" t="s">
        <v>180</v>
      </c>
    </row>
    <row r="142" spans="2:65" s="12" customFormat="1" ht="11.25">
      <c r="B142" s="150"/>
      <c r="D142" s="151" t="s">
        <v>181</v>
      </c>
      <c r="E142" s="152" t="s">
        <v>1</v>
      </c>
      <c r="F142" s="153" t="s">
        <v>182</v>
      </c>
      <c r="H142" s="154">
        <v>0.8</v>
      </c>
      <c r="I142" s="155"/>
      <c r="L142" s="150"/>
      <c r="M142" s="156"/>
      <c r="T142" s="157"/>
      <c r="AT142" s="152" t="s">
        <v>181</v>
      </c>
      <c r="AU142" s="152" t="s">
        <v>84</v>
      </c>
      <c r="AV142" s="12" t="s">
        <v>84</v>
      </c>
      <c r="AW142" s="12" t="s">
        <v>31</v>
      </c>
      <c r="AX142" s="12" t="s">
        <v>82</v>
      </c>
      <c r="AY142" s="152" t="s">
        <v>163</v>
      </c>
    </row>
    <row r="143" spans="2:65" s="11" customFormat="1" ht="22.9" customHeight="1">
      <c r="B143" s="124"/>
      <c r="D143" s="125" t="s">
        <v>73</v>
      </c>
      <c r="E143" s="134" t="s">
        <v>183</v>
      </c>
      <c r="F143" s="134" t="s">
        <v>184</v>
      </c>
      <c r="I143" s="127"/>
      <c r="J143" s="135">
        <f>BK143</f>
        <v>0</v>
      </c>
      <c r="L143" s="124"/>
      <c r="M143" s="129"/>
      <c r="P143" s="130">
        <f>SUM(P144:P159)</f>
        <v>0</v>
      </c>
      <c r="R143" s="130">
        <f>SUM(R144:R159)</f>
        <v>1.5697203</v>
      </c>
      <c r="T143" s="131">
        <f>SUM(T144:T159)</f>
        <v>0</v>
      </c>
      <c r="AR143" s="125" t="s">
        <v>82</v>
      </c>
      <c r="AT143" s="132" t="s">
        <v>73</v>
      </c>
      <c r="AU143" s="132" t="s">
        <v>82</v>
      </c>
      <c r="AY143" s="125" t="s">
        <v>163</v>
      </c>
      <c r="BK143" s="133">
        <f>SUM(BK144:BK159)</f>
        <v>0</v>
      </c>
    </row>
    <row r="144" spans="2:65" s="1" customFormat="1" ht="24.2" customHeight="1">
      <c r="B144" s="31"/>
      <c r="C144" s="136" t="s">
        <v>185</v>
      </c>
      <c r="D144" s="136" t="s">
        <v>165</v>
      </c>
      <c r="E144" s="137" t="s">
        <v>186</v>
      </c>
      <c r="F144" s="138" t="s">
        <v>187</v>
      </c>
      <c r="G144" s="139" t="s">
        <v>179</v>
      </c>
      <c r="H144" s="140">
        <v>69.123999999999995</v>
      </c>
      <c r="I144" s="141"/>
      <c r="J144" s="142">
        <f>ROUND(I144*H144,2)</f>
        <v>0</v>
      </c>
      <c r="K144" s="143"/>
      <c r="L144" s="31"/>
      <c r="M144" s="144" t="s">
        <v>1</v>
      </c>
      <c r="N144" s="145" t="s">
        <v>39</v>
      </c>
      <c r="P144" s="146">
        <f>O144*H144</f>
        <v>0</v>
      </c>
      <c r="Q144" s="146">
        <v>5.1999999999999998E-3</v>
      </c>
      <c r="R144" s="146">
        <f>Q144*H144</f>
        <v>0.35944479999999995</v>
      </c>
      <c r="S144" s="146">
        <v>0</v>
      </c>
      <c r="T144" s="147">
        <f>S144*H144</f>
        <v>0</v>
      </c>
      <c r="AR144" s="148" t="s">
        <v>169</v>
      </c>
      <c r="AT144" s="148" t="s">
        <v>165</v>
      </c>
      <c r="AU144" s="148" t="s">
        <v>84</v>
      </c>
      <c r="AY144" s="16" t="s">
        <v>163</v>
      </c>
      <c r="BE144" s="149">
        <f>IF(N144="základní",J144,0)</f>
        <v>0</v>
      </c>
      <c r="BF144" s="149">
        <f>IF(N144="snížená",J144,0)</f>
        <v>0</v>
      </c>
      <c r="BG144" s="149">
        <f>IF(N144="zákl. přenesená",J144,0)</f>
        <v>0</v>
      </c>
      <c r="BH144" s="149">
        <f>IF(N144="sníž. přenesená",J144,0)</f>
        <v>0</v>
      </c>
      <c r="BI144" s="149">
        <f>IF(N144="nulová",J144,0)</f>
        <v>0</v>
      </c>
      <c r="BJ144" s="16" t="s">
        <v>82</v>
      </c>
      <c r="BK144" s="149">
        <f>ROUND(I144*H144,2)</f>
        <v>0</v>
      </c>
      <c r="BL144" s="16" t="s">
        <v>169</v>
      </c>
      <c r="BM144" s="148" t="s">
        <v>188</v>
      </c>
    </row>
    <row r="145" spans="2:65" s="12" customFormat="1" ht="11.25">
      <c r="B145" s="150"/>
      <c r="D145" s="151" t="s">
        <v>181</v>
      </c>
      <c r="E145" s="152" t="s">
        <v>1</v>
      </c>
      <c r="F145" s="153" t="s">
        <v>189</v>
      </c>
      <c r="H145" s="154">
        <v>9.31</v>
      </c>
      <c r="I145" s="155"/>
      <c r="L145" s="150"/>
      <c r="M145" s="156"/>
      <c r="T145" s="157"/>
      <c r="AT145" s="152" t="s">
        <v>181</v>
      </c>
      <c r="AU145" s="152" t="s">
        <v>84</v>
      </c>
      <c r="AV145" s="12" t="s">
        <v>84</v>
      </c>
      <c r="AW145" s="12" t="s">
        <v>31</v>
      </c>
      <c r="AX145" s="12" t="s">
        <v>74</v>
      </c>
      <c r="AY145" s="152" t="s">
        <v>163</v>
      </c>
    </row>
    <row r="146" spans="2:65" s="12" customFormat="1" ht="11.25">
      <c r="B146" s="150"/>
      <c r="D146" s="151" t="s">
        <v>181</v>
      </c>
      <c r="E146" s="152" t="s">
        <v>1</v>
      </c>
      <c r="F146" s="153" t="s">
        <v>190</v>
      </c>
      <c r="H146" s="154">
        <v>10.907</v>
      </c>
      <c r="I146" s="155"/>
      <c r="L146" s="150"/>
      <c r="M146" s="156"/>
      <c r="T146" s="157"/>
      <c r="AT146" s="152" t="s">
        <v>181</v>
      </c>
      <c r="AU146" s="152" t="s">
        <v>84</v>
      </c>
      <c r="AV146" s="12" t="s">
        <v>84</v>
      </c>
      <c r="AW146" s="12" t="s">
        <v>31</v>
      </c>
      <c r="AX146" s="12" t="s">
        <v>74</v>
      </c>
      <c r="AY146" s="152" t="s">
        <v>163</v>
      </c>
    </row>
    <row r="147" spans="2:65" s="12" customFormat="1" ht="11.25">
      <c r="B147" s="150"/>
      <c r="D147" s="151" t="s">
        <v>181</v>
      </c>
      <c r="E147" s="152" t="s">
        <v>1</v>
      </c>
      <c r="F147" s="153" t="s">
        <v>191</v>
      </c>
      <c r="H147" s="154">
        <v>38.323</v>
      </c>
      <c r="I147" s="155"/>
      <c r="L147" s="150"/>
      <c r="M147" s="156"/>
      <c r="T147" s="157"/>
      <c r="AT147" s="152" t="s">
        <v>181</v>
      </c>
      <c r="AU147" s="152" t="s">
        <v>84</v>
      </c>
      <c r="AV147" s="12" t="s">
        <v>84</v>
      </c>
      <c r="AW147" s="12" t="s">
        <v>31</v>
      </c>
      <c r="AX147" s="12" t="s">
        <v>74</v>
      </c>
      <c r="AY147" s="152" t="s">
        <v>163</v>
      </c>
    </row>
    <row r="148" spans="2:65" s="12" customFormat="1" ht="11.25">
      <c r="B148" s="150"/>
      <c r="D148" s="151" t="s">
        <v>181</v>
      </c>
      <c r="E148" s="152" t="s">
        <v>1</v>
      </c>
      <c r="F148" s="153" t="s">
        <v>192</v>
      </c>
      <c r="H148" s="154">
        <v>10.584</v>
      </c>
      <c r="I148" s="155"/>
      <c r="L148" s="150"/>
      <c r="M148" s="156"/>
      <c r="T148" s="157"/>
      <c r="AT148" s="152" t="s">
        <v>181</v>
      </c>
      <c r="AU148" s="152" t="s">
        <v>84</v>
      </c>
      <c r="AV148" s="12" t="s">
        <v>84</v>
      </c>
      <c r="AW148" s="12" t="s">
        <v>31</v>
      </c>
      <c r="AX148" s="12" t="s">
        <v>74</v>
      </c>
      <c r="AY148" s="152" t="s">
        <v>163</v>
      </c>
    </row>
    <row r="149" spans="2:65" s="13" customFormat="1" ht="11.25">
      <c r="B149" s="158"/>
      <c r="D149" s="151" t="s">
        <v>181</v>
      </c>
      <c r="E149" s="159" t="s">
        <v>1</v>
      </c>
      <c r="F149" s="160" t="s">
        <v>193</v>
      </c>
      <c r="H149" s="161">
        <v>69.123999999999995</v>
      </c>
      <c r="I149" s="162"/>
      <c r="L149" s="158"/>
      <c r="M149" s="163"/>
      <c r="T149" s="164"/>
      <c r="AT149" s="159" t="s">
        <v>181</v>
      </c>
      <c r="AU149" s="159" t="s">
        <v>84</v>
      </c>
      <c r="AV149" s="13" t="s">
        <v>169</v>
      </c>
      <c r="AW149" s="13" t="s">
        <v>31</v>
      </c>
      <c r="AX149" s="13" t="s">
        <v>82</v>
      </c>
      <c r="AY149" s="159" t="s">
        <v>163</v>
      </c>
    </row>
    <row r="150" spans="2:65" s="1" customFormat="1" ht="24.2" customHeight="1">
      <c r="B150" s="31"/>
      <c r="C150" s="136" t="s">
        <v>183</v>
      </c>
      <c r="D150" s="136" t="s">
        <v>165</v>
      </c>
      <c r="E150" s="137" t="s">
        <v>194</v>
      </c>
      <c r="F150" s="138" t="s">
        <v>195</v>
      </c>
      <c r="G150" s="139" t="s">
        <v>179</v>
      </c>
      <c r="H150" s="140">
        <v>216.55</v>
      </c>
      <c r="I150" s="141"/>
      <c r="J150" s="142">
        <f>ROUND(I150*H150,2)</f>
        <v>0</v>
      </c>
      <c r="K150" s="143"/>
      <c r="L150" s="31"/>
      <c r="M150" s="144" t="s">
        <v>1</v>
      </c>
      <c r="N150" s="145" t="s">
        <v>39</v>
      </c>
      <c r="P150" s="146">
        <f>O150*H150</f>
        <v>0</v>
      </c>
      <c r="Q150" s="146">
        <v>5.2100000000000002E-3</v>
      </c>
      <c r="R150" s="146">
        <f>Q150*H150</f>
        <v>1.1282255000000001</v>
      </c>
      <c r="S150" s="146">
        <v>0</v>
      </c>
      <c r="T150" s="147">
        <f>S150*H150</f>
        <v>0</v>
      </c>
      <c r="AR150" s="148" t="s">
        <v>169</v>
      </c>
      <c r="AT150" s="148" t="s">
        <v>165</v>
      </c>
      <c r="AU150" s="148" t="s">
        <v>84</v>
      </c>
      <c r="AY150" s="16" t="s">
        <v>163</v>
      </c>
      <c r="BE150" s="149">
        <f>IF(N150="základní",J150,0)</f>
        <v>0</v>
      </c>
      <c r="BF150" s="149">
        <f>IF(N150="snížená",J150,0)</f>
        <v>0</v>
      </c>
      <c r="BG150" s="149">
        <f>IF(N150="zákl. přenesená",J150,0)</f>
        <v>0</v>
      </c>
      <c r="BH150" s="149">
        <f>IF(N150="sníž. přenesená",J150,0)</f>
        <v>0</v>
      </c>
      <c r="BI150" s="149">
        <f>IF(N150="nulová",J150,0)</f>
        <v>0</v>
      </c>
      <c r="BJ150" s="16" t="s">
        <v>82</v>
      </c>
      <c r="BK150" s="149">
        <f>ROUND(I150*H150,2)</f>
        <v>0</v>
      </c>
      <c r="BL150" s="16" t="s">
        <v>169</v>
      </c>
      <c r="BM150" s="148" t="s">
        <v>196</v>
      </c>
    </row>
    <row r="151" spans="2:65" s="12" customFormat="1" ht="11.25">
      <c r="B151" s="150"/>
      <c r="D151" s="151" t="s">
        <v>181</v>
      </c>
      <c r="E151" s="152" t="s">
        <v>1</v>
      </c>
      <c r="F151" s="153" t="s">
        <v>197</v>
      </c>
      <c r="H151" s="154">
        <v>37.637</v>
      </c>
      <c r="I151" s="155"/>
      <c r="L151" s="150"/>
      <c r="M151" s="156"/>
      <c r="T151" s="157"/>
      <c r="AT151" s="152" t="s">
        <v>181</v>
      </c>
      <c r="AU151" s="152" t="s">
        <v>84</v>
      </c>
      <c r="AV151" s="12" t="s">
        <v>84</v>
      </c>
      <c r="AW151" s="12" t="s">
        <v>31</v>
      </c>
      <c r="AX151" s="12" t="s">
        <v>74</v>
      </c>
      <c r="AY151" s="152" t="s">
        <v>163</v>
      </c>
    </row>
    <row r="152" spans="2:65" s="12" customFormat="1" ht="11.25">
      <c r="B152" s="150"/>
      <c r="D152" s="151" t="s">
        <v>181</v>
      </c>
      <c r="E152" s="152" t="s">
        <v>1</v>
      </c>
      <c r="F152" s="153" t="s">
        <v>198</v>
      </c>
      <c r="H152" s="154">
        <v>39.954999999999998</v>
      </c>
      <c r="I152" s="155"/>
      <c r="L152" s="150"/>
      <c r="M152" s="156"/>
      <c r="T152" s="157"/>
      <c r="AT152" s="152" t="s">
        <v>181</v>
      </c>
      <c r="AU152" s="152" t="s">
        <v>84</v>
      </c>
      <c r="AV152" s="12" t="s">
        <v>84</v>
      </c>
      <c r="AW152" s="12" t="s">
        <v>31</v>
      </c>
      <c r="AX152" s="12" t="s">
        <v>74</v>
      </c>
      <c r="AY152" s="152" t="s">
        <v>163</v>
      </c>
    </row>
    <row r="153" spans="2:65" s="12" customFormat="1" ht="11.25">
      <c r="B153" s="150"/>
      <c r="D153" s="151" t="s">
        <v>181</v>
      </c>
      <c r="E153" s="152" t="s">
        <v>1</v>
      </c>
      <c r="F153" s="153" t="s">
        <v>199</v>
      </c>
      <c r="H153" s="154">
        <v>94.061999999999998</v>
      </c>
      <c r="I153" s="155"/>
      <c r="L153" s="150"/>
      <c r="M153" s="156"/>
      <c r="T153" s="157"/>
      <c r="AT153" s="152" t="s">
        <v>181</v>
      </c>
      <c r="AU153" s="152" t="s">
        <v>84</v>
      </c>
      <c r="AV153" s="12" t="s">
        <v>84</v>
      </c>
      <c r="AW153" s="12" t="s">
        <v>31</v>
      </c>
      <c r="AX153" s="12" t="s">
        <v>74</v>
      </c>
      <c r="AY153" s="152" t="s">
        <v>163</v>
      </c>
    </row>
    <row r="154" spans="2:65" s="12" customFormat="1" ht="11.25">
      <c r="B154" s="150"/>
      <c r="D154" s="151" t="s">
        <v>181</v>
      </c>
      <c r="E154" s="152" t="s">
        <v>1</v>
      </c>
      <c r="F154" s="153" t="s">
        <v>200</v>
      </c>
      <c r="H154" s="154">
        <v>44.896000000000001</v>
      </c>
      <c r="I154" s="155"/>
      <c r="L154" s="150"/>
      <c r="M154" s="156"/>
      <c r="T154" s="157"/>
      <c r="AT154" s="152" t="s">
        <v>181</v>
      </c>
      <c r="AU154" s="152" t="s">
        <v>84</v>
      </c>
      <c r="AV154" s="12" t="s">
        <v>84</v>
      </c>
      <c r="AW154" s="12" t="s">
        <v>31</v>
      </c>
      <c r="AX154" s="12" t="s">
        <v>74</v>
      </c>
      <c r="AY154" s="152" t="s">
        <v>163</v>
      </c>
    </row>
    <row r="155" spans="2:65" s="13" customFormat="1" ht="11.25">
      <c r="B155" s="158"/>
      <c r="D155" s="151" t="s">
        <v>181</v>
      </c>
      <c r="E155" s="159" t="s">
        <v>1</v>
      </c>
      <c r="F155" s="160" t="s">
        <v>193</v>
      </c>
      <c r="H155" s="161">
        <v>216.55</v>
      </c>
      <c r="I155" s="162"/>
      <c r="L155" s="158"/>
      <c r="M155" s="163"/>
      <c r="T155" s="164"/>
      <c r="AT155" s="159" t="s">
        <v>181</v>
      </c>
      <c r="AU155" s="159" t="s">
        <v>84</v>
      </c>
      <c r="AV155" s="13" t="s">
        <v>169</v>
      </c>
      <c r="AW155" s="13" t="s">
        <v>31</v>
      </c>
      <c r="AX155" s="13" t="s">
        <v>82</v>
      </c>
      <c r="AY155" s="159" t="s">
        <v>163</v>
      </c>
    </row>
    <row r="156" spans="2:65" s="1" customFormat="1" ht="24.2" customHeight="1">
      <c r="B156" s="31"/>
      <c r="C156" s="136" t="s">
        <v>201</v>
      </c>
      <c r="D156" s="136" t="s">
        <v>165</v>
      </c>
      <c r="E156" s="137" t="s">
        <v>202</v>
      </c>
      <c r="F156" s="138" t="s">
        <v>203</v>
      </c>
      <c r="G156" s="139" t="s">
        <v>204</v>
      </c>
      <c r="H156" s="140">
        <v>54.7</v>
      </c>
      <c r="I156" s="141"/>
      <c r="J156" s="142">
        <f>ROUND(I156*H156,2)</f>
        <v>0</v>
      </c>
      <c r="K156" s="143"/>
      <c r="L156" s="31"/>
      <c r="M156" s="144" t="s">
        <v>1</v>
      </c>
      <c r="N156" s="145" t="s">
        <v>39</v>
      </c>
      <c r="P156" s="146">
        <f>O156*H156</f>
        <v>0</v>
      </c>
      <c r="Q156" s="146">
        <v>1.5E-3</v>
      </c>
      <c r="R156" s="146">
        <f>Q156*H156</f>
        <v>8.2050000000000012E-2</v>
      </c>
      <c r="S156" s="146">
        <v>0</v>
      </c>
      <c r="T156" s="147">
        <f>S156*H156</f>
        <v>0</v>
      </c>
      <c r="AR156" s="148" t="s">
        <v>169</v>
      </c>
      <c r="AT156" s="148" t="s">
        <v>165</v>
      </c>
      <c r="AU156" s="148" t="s">
        <v>84</v>
      </c>
      <c r="AY156" s="16" t="s">
        <v>163</v>
      </c>
      <c r="BE156" s="149">
        <f>IF(N156="základní",J156,0)</f>
        <v>0</v>
      </c>
      <c r="BF156" s="149">
        <f>IF(N156="snížená",J156,0)</f>
        <v>0</v>
      </c>
      <c r="BG156" s="149">
        <f>IF(N156="zákl. přenesená",J156,0)</f>
        <v>0</v>
      </c>
      <c r="BH156" s="149">
        <f>IF(N156="sníž. přenesená",J156,0)</f>
        <v>0</v>
      </c>
      <c r="BI156" s="149">
        <f>IF(N156="nulová",J156,0)</f>
        <v>0</v>
      </c>
      <c r="BJ156" s="16" t="s">
        <v>82</v>
      </c>
      <c r="BK156" s="149">
        <f>ROUND(I156*H156,2)</f>
        <v>0</v>
      </c>
      <c r="BL156" s="16" t="s">
        <v>169</v>
      </c>
      <c r="BM156" s="148" t="s">
        <v>205</v>
      </c>
    </row>
    <row r="157" spans="2:65" s="12" customFormat="1" ht="11.25">
      <c r="B157" s="150"/>
      <c r="D157" s="151" t="s">
        <v>181</v>
      </c>
      <c r="E157" s="152" t="s">
        <v>1</v>
      </c>
      <c r="F157" s="153" t="s">
        <v>206</v>
      </c>
      <c r="H157" s="154">
        <v>19.2</v>
      </c>
      <c r="I157" s="155"/>
      <c r="L157" s="150"/>
      <c r="M157" s="156"/>
      <c r="T157" s="157"/>
      <c r="AT157" s="152" t="s">
        <v>181</v>
      </c>
      <c r="AU157" s="152" t="s">
        <v>84</v>
      </c>
      <c r="AV157" s="12" t="s">
        <v>84</v>
      </c>
      <c r="AW157" s="12" t="s">
        <v>31</v>
      </c>
      <c r="AX157" s="12" t="s">
        <v>74</v>
      </c>
      <c r="AY157" s="152" t="s">
        <v>163</v>
      </c>
    </row>
    <row r="158" spans="2:65" s="12" customFormat="1" ht="11.25">
      <c r="B158" s="150"/>
      <c r="D158" s="151" t="s">
        <v>181</v>
      </c>
      <c r="E158" s="152" t="s">
        <v>1</v>
      </c>
      <c r="F158" s="153" t="s">
        <v>207</v>
      </c>
      <c r="H158" s="154">
        <v>35.5</v>
      </c>
      <c r="I158" s="155"/>
      <c r="L158" s="150"/>
      <c r="M158" s="156"/>
      <c r="T158" s="157"/>
      <c r="AT158" s="152" t="s">
        <v>181</v>
      </c>
      <c r="AU158" s="152" t="s">
        <v>84</v>
      </c>
      <c r="AV158" s="12" t="s">
        <v>84</v>
      </c>
      <c r="AW158" s="12" t="s">
        <v>31</v>
      </c>
      <c r="AX158" s="12" t="s">
        <v>74</v>
      </c>
      <c r="AY158" s="152" t="s">
        <v>163</v>
      </c>
    </row>
    <row r="159" spans="2:65" s="13" customFormat="1" ht="11.25">
      <c r="B159" s="158"/>
      <c r="D159" s="151" t="s">
        <v>181</v>
      </c>
      <c r="E159" s="159" t="s">
        <v>1</v>
      </c>
      <c r="F159" s="160" t="s">
        <v>193</v>
      </c>
      <c r="H159" s="161">
        <v>54.7</v>
      </c>
      <c r="I159" s="162"/>
      <c r="L159" s="158"/>
      <c r="M159" s="163"/>
      <c r="T159" s="164"/>
      <c r="AT159" s="159" t="s">
        <v>181</v>
      </c>
      <c r="AU159" s="159" t="s">
        <v>84</v>
      </c>
      <c r="AV159" s="13" t="s">
        <v>169</v>
      </c>
      <c r="AW159" s="13" t="s">
        <v>31</v>
      </c>
      <c r="AX159" s="13" t="s">
        <v>82</v>
      </c>
      <c r="AY159" s="159" t="s">
        <v>163</v>
      </c>
    </row>
    <row r="160" spans="2:65" s="11" customFormat="1" ht="22.9" customHeight="1">
      <c r="B160" s="124"/>
      <c r="D160" s="125" t="s">
        <v>73</v>
      </c>
      <c r="E160" s="134" t="s">
        <v>208</v>
      </c>
      <c r="F160" s="134" t="s">
        <v>209</v>
      </c>
      <c r="I160" s="127"/>
      <c r="J160" s="135">
        <f>BK160</f>
        <v>0</v>
      </c>
      <c r="L160" s="124"/>
      <c r="M160" s="129"/>
      <c r="P160" s="130">
        <f>SUM(P161:P201)</f>
        <v>0</v>
      </c>
      <c r="R160" s="130">
        <f>SUM(R161:R201)</f>
        <v>4.4100459999999994E-2</v>
      </c>
      <c r="T160" s="131">
        <f>SUM(T161:T201)</f>
        <v>4.2431750000000008</v>
      </c>
      <c r="AR160" s="125" t="s">
        <v>82</v>
      </c>
      <c r="AT160" s="132" t="s">
        <v>73</v>
      </c>
      <c r="AU160" s="132" t="s">
        <v>82</v>
      </c>
      <c r="AY160" s="125" t="s">
        <v>163</v>
      </c>
      <c r="BK160" s="133">
        <f>SUM(BK161:BK201)</f>
        <v>0</v>
      </c>
    </row>
    <row r="161" spans="2:65" s="1" customFormat="1" ht="33" customHeight="1">
      <c r="B161" s="31"/>
      <c r="C161" s="136" t="s">
        <v>210</v>
      </c>
      <c r="D161" s="136" t="s">
        <v>165</v>
      </c>
      <c r="E161" s="137" t="s">
        <v>211</v>
      </c>
      <c r="F161" s="138" t="s">
        <v>212</v>
      </c>
      <c r="G161" s="139" t="s">
        <v>179</v>
      </c>
      <c r="H161" s="140">
        <v>43</v>
      </c>
      <c r="I161" s="141"/>
      <c r="J161" s="142">
        <f>ROUND(I161*H161,2)</f>
        <v>0</v>
      </c>
      <c r="K161" s="143"/>
      <c r="L161" s="31"/>
      <c r="M161" s="144" t="s">
        <v>1</v>
      </c>
      <c r="N161" s="145" t="s">
        <v>39</v>
      </c>
      <c r="P161" s="146">
        <f>O161*H161</f>
        <v>0</v>
      </c>
      <c r="Q161" s="146">
        <v>1.2999999999999999E-4</v>
      </c>
      <c r="R161" s="146">
        <f>Q161*H161</f>
        <v>5.5899999999999995E-3</v>
      </c>
      <c r="S161" s="146">
        <v>0</v>
      </c>
      <c r="T161" s="147">
        <f>S161*H161</f>
        <v>0</v>
      </c>
      <c r="AR161" s="148" t="s">
        <v>169</v>
      </c>
      <c r="AT161" s="148" t="s">
        <v>165</v>
      </c>
      <c r="AU161" s="148" t="s">
        <v>84</v>
      </c>
      <c r="AY161" s="16" t="s">
        <v>163</v>
      </c>
      <c r="BE161" s="149">
        <f>IF(N161="základní",J161,0)</f>
        <v>0</v>
      </c>
      <c r="BF161" s="149">
        <f>IF(N161="snížená",J161,0)</f>
        <v>0</v>
      </c>
      <c r="BG161" s="149">
        <f>IF(N161="zákl. přenesená",J161,0)</f>
        <v>0</v>
      </c>
      <c r="BH161" s="149">
        <f>IF(N161="sníž. přenesená",J161,0)</f>
        <v>0</v>
      </c>
      <c r="BI161" s="149">
        <f>IF(N161="nulová",J161,0)</f>
        <v>0</v>
      </c>
      <c r="BJ161" s="16" t="s">
        <v>82</v>
      </c>
      <c r="BK161" s="149">
        <f>ROUND(I161*H161,2)</f>
        <v>0</v>
      </c>
      <c r="BL161" s="16" t="s">
        <v>169</v>
      </c>
      <c r="BM161" s="148" t="s">
        <v>213</v>
      </c>
    </row>
    <row r="162" spans="2:65" s="1" customFormat="1" ht="24.2" customHeight="1">
      <c r="B162" s="31"/>
      <c r="C162" s="136" t="s">
        <v>208</v>
      </c>
      <c r="D162" s="136" t="s">
        <v>165</v>
      </c>
      <c r="E162" s="137" t="s">
        <v>214</v>
      </c>
      <c r="F162" s="138" t="s">
        <v>215</v>
      </c>
      <c r="G162" s="139" t="s">
        <v>179</v>
      </c>
      <c r="H162" s="140">
        <v>69.123999999999995</v>
      </c>
      <c r="I162" s="141"/>
      <c r="J162" s="142">
        <f>ROUND(I162*H162,2)</f>
        <v>0</v>
      </c>
      <c r="K162" s="143"/>
      <c r="L162" s="31"/>
      <c r="M162" s="144" t="s">
        <v>1</v>
      </c>
      <c r="N162" s="145" t="s">
        <v>39</v>
      </c>
      <c r="P162" s="146">
        <f>O162*H162</f>
        <v>0</v>
      </c>
      <c r="Q162" s="146">
        <v>4.0000000000000003E-5</v>
      </c>
      <c r="R162" s="146">
        <f>Q162*H162</f>
        <v>2.7649599999999999E-3</v>
      </c>
      <c r="S162" s="146">
        <v>0</v>
      </c>
      <c r="T162" s="147">
        <f>S162*H162</f>
        <v>0</v>
      </c>
      <c r="AR162" s="148" t="s">
        <v>169</v>
      </c>
      <c r="AT162" s="148" t="s">
        <v>165</v>
      </c>
      <c r="AU162" s="148" t="s">
        <v>84</v>
      </c>
      <c r="AY162" s="16" t="s">
        <v>163</v>
      </c>
      <c r="BE162" s="149">
        <f>IF(N162="základní",J162,0)</f>
        <v>0</v>
      </c>
      <c r="BF162" s="149">
        <f>IF(N162="snížená",J162,0)</f>
        <v>0</v>
      </c>
      <c r="BG162" s="149">
        <f>IF(N162="zákl. přenesená",J162,0)</f>
        <v>0</v>
      </c>
      <c r="BH162" s="149">
        <f>IF(N162="sníž. přenesená",J162,0)</f>
        <v>0</v>
      </c>
      <c r="BI162" s="149">
        <f>IF(N162="nulová",J162,0)</f>
        <v>0</v>
      </c>
      <c r="BJ162" s="16" t="s">
        <v>82</v>
      </c>
      <c r="BK162" s="149">
        <f>ROUND(I162*H162,2)</f>
        <v>0</v>
      </c>
      <c r="BL162" s="16" t="s">
        <v>169</v>
      </c>
      <c r="BM162" s="148" t="s">
        <v>216</v>
      </c>
    </row>
    <row r="163" spans="2:65" s="12" customFormat="1" ht="11.25">
      <c r="B163" s="150"/>
      <c r="D163" s="151" t="s">
        <v>181</v>
      </c>
      <c r="E163" s="152" t="s">
        <v>1</v>
      </c>
      <c r="F163" s="153" t="s">
        <v>189</v>
      </c>
      <c r="H163" s="154">
        <v>9.31</v>
      </c>
      <c r="I163" s="155"/>
      <c r="L163" s="150"/>
      <c r="M163" s="156"/>
      <c r="T163" s="157"/>
      <c r="AT163" s="152" t="s">
        <v>181</v>
      </c>
      <c r="AU163" s="152" t="s">
        <v>84</v>
      </c>
      <c r="AV163" s="12" t="s">
        <v>84</v>
      </c>
      <c r="AW163" s="12" t="s">
        <v>31</v>
      </c>
      <c r="AX163" s="12" t="s">
        <v>74</v>
      </c>
      <c r="AY163" s="152" t="s">
        <v>163</v>
      </c>
    </row>
    <row r="164" spans="2:65" s="12" customFormat="1" ht="11.25">
      <c r="B164" s="150"/>
      <c r="D164" s="151" t="s">
        <v>181</v>
      </c>
      <c r="E164" s="152" t="s">
        <v>1</v>
      </c>
      <c r="F164" s="153" t="s">
        <v>190</v>
      </c>
      <c r="H164" s="154">
        <v>10.907</v>
      </c>
      <c r="I164" s="155"/>
      <c r="L164" s="150"/>
      <c r="M164" s="156"/>
      <c r="T164" s="157"/>
      <c r="AT164" s="152" t="s">
        <v>181</v>
      </c>
      <c r="AU164" s="152" t="s">
        <v>84</v>
      </c>
      <c r="AV164" s="12" t="s">
        <v>84</v>
      </c>
      <c r="AW164" s="12" t="s">
        <v>31</v>
      </c>
      <c r="AX164" s="12" t="s">
        <v>74</v>
      </c>
      <c r="AY164" s="152" t="s">
        <v>163</v>
      </c>
    </row>
    <row r="165" spans="2:65" s="12" customFormat="1" ht="11.25">
      <c r="B165" s="150"/>
      <c r="D165" s="151" t="s">
        <v>181</v>
      </c>
      <c r="E165" s="152" t="s">
        <v>1</v>
      </c>
      <c r="F165" s="153" t="s">
        <v>191</v>
      </c>
      <c r="H165" s="154">
        <v>38.323</v>
      </c>
      <c r="I165" s="155"/>
      <c r="L165" s="150"/>
      <c r="M165" s="156"/>
      <c r="T165" s="157"/>
      <c r="AT165" s="152" t="s">
        <v>181</v>
      </c>
      <c r="AU165" s="152" t="s">
        <v>84</v>
      </c>
      <c r="AV165" s="12" t="s">
        <v>84</v>
      </c>
      <c r="AW165" s="12" t="s">
        <v>31</v>
      </c>
      <c r="AX165" s="12" t="s">
        <v>74</v>
      </c>
      <c r="AY165" s="152" t="s">
        <v>163</v>
      </c>
    </row>
    <row r="166" spans="2:65" s="12" customFormat="1" ht="11.25">
      <c r="B166" s="150"/>
      <c r="D166" s="151" t="s">
        <v>181</v>
      </c>
      <c r="E166" s="152" t="s">
        <v>1</v>
      </c>
      <c r="F166" s="153" t="s">
        <v>192</v>
      </c>
      <c r="H166" s="154">
        <v>10.584</v>
      </c>
      <c r="I166" s="155"/>
      <c r="L166" s="150"/>
      <c r="M166" s="156"/>
      <c r="T166" s="157"/>
      <c r="AT166" s="152" t="s">
        <v>181</v>
      </c>
      <c r="AU166" s="152" t="s">
        <v>84</v>
      </c>
      <c r="AV166" s="12" t="s">
        <v>84</v>
      </c>
      <c r="AW166" s="12" t="s">
        <v>31</v>
      </c>
      <c r="AX166" s="12" t="s">
        <v>74</v>
      </c>
      <c r="AY166" s="152" t="s">
        <v>163</v>
      </c>
    </row>
    <row r="167" spans="2:65" s="13" customFormat="1" ht="11.25">
      <c r="B167" s="158"/>
      <c r="D167" s="151" t="s">
        <v>181</v>
      </c>
      <c r="E167" s="159" t="s">
        <v>1</v>
      </c>
      <c r="F167" s="160" t="s">
        <v>193</v>
      </c>
      <c r="H167" s="161">
        <v>69.123999999999995</v>
      </c>
      <c r="I167" s="162"/>
      <c r="L167" s="158"/>
      <c r="M167" s="163"/>
      <c r="T167" s="164"/>
      <c r="AT167" s="159" t="s">
        <v>181</v>
      </c>
      <c r="AU167" s="159" t="s">
        <v>84</v>
      </c>
      <c r="AV167" s="13" t="s">
        <v>169</v>
      </c>
      <c r="AW167" s="13" t="s">
        <v>31</v>
      </c>
      <c r="AX167" s="13" t="s">
        <v>82</v>
      </c>
      <c r="AY167" s="159" t="s">
        <v>163</v>
      </c>
    </row>
    <row r="168" spans="2:65" s="1" customFormat="1" ht="24.2" customHeight="1">
      <c r="B168" s="31"/>
      <c r="C168" s="136" t="s">
        <v>217</v>
      </c>
      <c r="D168" s="136" t="s">
        <v>165</v>
      </c>
      <c r="E168" s="137" t="s">
        <v>218</v>
      </c>
      <c r="F168" s="138" t="s">
        <v>219</v>
      </c>
      <c r="G168" s="139" t="s">
        <v>179</v>
      </c>
      <c r="H168" s="140">
        <v>17.942</v>
      </c>
      <c r="I168" s="141"/>
      <c r="J168" s="142">
        <f>ROUND(I168*H168,2)</f>
        <v>0</v>
      </c>
      <c r="K168" s="143"/>
      <c r="L168" s="31"/>
      <c r="M168" s="144" t="s">
        <v>1</v>
      </c>
      <c r="N168" s="145" t="s">
        <v>39</v>
      </c>
      <c r="P168" s="146">
        <f>O168*H168</f>
        <v>0</v>
      </c>
      <c r="Q168" s="146">
        <v>0</v>
      </c>
      <c r="R168" s="146">
        <f>Q168*H168</f>
        <v>0</v>
      </c>
      <c r="S168" s="146">
        <v>5.5E-2</v>
      </c>
      <c r="T168" s="147">
        <f>S168*H168</f>
        <v>0.98680999999999996</v>
      </c>
      <c r="AR168" s="148" t="s">
        <v>169</v>
      </c>
      <c r="AT168" s="148" t="s">
        <v>165</v>
      </c>
      <c r="AU168" s="148" t="s">
        <v>84</v>
      </c>
      <c r="AY168" s="16" t="s">
        <v>163</v>
      </c>
      <c r="BE168" s="149">
        <f>IF(N168="základní",J168,0)</f>
        <v>0</v>
      </c>
      <c r="BF168" s="149">
        <f>IF(N168="snížená",J168,0)</f>
        <v>0</v>
      </c>
      <c r="BG168" s="149">
        <f>IF(N168="zákl. přenesená",J168,0)</f>
        <v>0</v>
      </c>
      <c r="BH168" s="149">
        <f>IF(N168="sníž. přenesená",J168,0)</f>
        <v>0</v>
      </c>
      <c r="BI168" s="149">
        <f>IF(N168="nulová",J168,0)</f>
        <v>0</v>
      </c>
      <c r="BJ168" s="16" t="s">
        <v>82</v>
      </c>
      <c r="BK168" s="149">
        <f>ROUND(I168*H168,2)</f>
        <v>0</v>
      </c>
      <c r="BL168" s="16" t="s">
        <v>169</v>
      </c>
      <c r="BM168" s="148" t="s">
        <v>220</v>
      </c>
    </row>
    <row r="169" spans="2:65" s="12" customFormat="1" ht="11.25">
      <c r="B169" s="150"/>
      <c r="D169" s="151" t="s">
        <v>181</v>
      </c>
      <c r="E169" s="152" t="s">
        <v>1</v>
      </c>
      <c r="F169" s="153" t="s">
        <v>221</v>
      </c>
      <c r="H169" s="154">
        <v>8.7119999999999997</v>
      </c>
      <c r="I169" s="155"/>
      <c r="L169" s="150"/>
      <c r="M169" s="156"/>
      <c r="T169" s="157"/>
      <c r="AT169" s="152" t="s">
        <v>181</v>
      </c>
      <c r="AU169" s="152" t="s">
        <v>84</v>
      </c>
      <c r="AV169" s="12" t="s">
        <v>84</v>
      </c>
      <c r="AW169" s="12" t="s">
        <v>31</v>
      </c>
      <c r="AX169" s="12" t="s">
        <v>74</v>
      </c>
      <c r="AY169" s="152" t="s">
        <v>163</v>
      </c>
    </row>
    <row r="170" spans="2:65" s="12" customFormat="1" ht="11.25">
      <c r="B170" s="150"/>
      <c r="D170" s="151" t="s">
        <v>181</v>
      </c>
      <c r="E170" s="152" t="s">
        <v>1</v>
      </c>
      <c r="F170" s="153" t="s">
        <v>222</v>
      </c>
      <c r="H170" s="154">
        <v>4.5359999999999996</v>
      </c>
      <c r="I170" s="155"/>
      <c r="L170" s="150"/>
      <c r="M170" s="156"/>
      <c r="T170" s="157"/>
      <c r="AT170" s="152" t="s">
        <v>181</v>
      </c>
      <c r="AU170" s="152" t="s">
        <v>84</v>
      </c>
      <c r="AV170" s="12" t="s">
        <v>84</v>
      </c>
      <c r="AW170" s="12" t="s">
        <v>31</v>
      </c>
      <c r="AX170" s="12" t="s">
        <v>74</v>
      </c>
      <c r="AY170" s="152" t="s">
        <v>163</v>
      </c>
    </row>
    <row r="171" spans="2:65" s="12" customFormat="1" ht="11.25">
      <c r="B171" s="150"/>
      <c r="D171" s="151" t="s">
        <v>181</v>
      </c>
      <c r="E171" s="152" t="s">
        <v>1</v>
      </c>
      <c r="F171" s="153" t="s">
        <v>223</v>
      </c>
      <c r="H171" s="154">
        <v>2.516</v>
      </c>
      <c r="I171" s="155"/>
      <c r="L171" s="150"/>
      <c r="M171" s="156"/>
      <c r="T171" s="157"/>
      <c r="AT171" s="152" t="s">
        <v>181</v>
      </c>
      <c r="AU171" s="152" t="s">
        <v>84</v>
      </c>
      <c r="AV171" s="12" t="s">
        <v>84</v>
      </c>
      <c r="AW171" s="12" t="s">
        <v>31</v>
      </c>
      <c r="AX171" s="12" t="s">
        <v>74</v>
      </c>
      <c r="AY171" s="152" t="s">
        <v>163</v>
      </c>
    </row>
    <row r="172" spans="2:65" s="12" customFormat="1" ht="11.25">
      <c r="B172" s="150"/>
      <c r="D172" s="151" t="s">
        <v>181</v>
      </c>
      <c r="E172" s="152" t="s">
        <v>1</v>
      </c>
      <c r="F172" s="153" t="s">
        <v>224</v>
      </c>
      <c r="H172" s="154">
        <v>2.1779999999999999</v>
      </c>
      <c r="I172" s="155"/>
      <c r="L172" s="150"/>
      <c r="M172" s="156"/>
      <c r="T172" s="157"/>
      <c r="AT172" s="152" t="s">
        <v>181</v>
      </c>
      <c r="AU172" s="152" t="s">
        <v>84</v>
      </c>
      <c r="AV172" s="12" t="s">
        <v>84</v>
      </c>
      <c r="AW172" s="12" t="s">
        <v>31</v>
      </c>
      <c r="AX172" s="12" t="s">
        <v>74</v>
      </c>
      <c r="AY172" s="152" t="s">
        <v>163</v>
      </c>
    </row>
    <row r="173" spans="2:65" s="13" customFormat="1" ht="11.25">
      <c r="B173" s="158"/>
      <c r="D173" s="151" t="s">
        <v>181</v>
      </c>
      <c r="E173" s="159" t="s">
        <v>1</v>
      </c>
      <c r="F173" s="160" t="s">
        <v>193</v>
      </c>
      <c r="H173" s="161">
        <v>17.942</v>
      </c>
      <c r="I173" s="162"/>
      <c r="L173" s="158"/>
      <c r="M173" s="163"/>
      <c r="T173" s="164"/>
      <c r="AT173" s="159" t="s">
        <v>181</v>
      </c>
      <c r="AU173" s="159" t="s">
        <v>84</v>
      </c>
      <c r="AV173" s="13" t="s">
        <v>169</v>
      </c>
      <c r="AW173" s="13" t="s">
        <v>31</v>
      </c>
      <c r="AX173" s="13" t="s">
        <v>82</v>
      </c>
      <c r="AY173" s="159" t="s">
        <v>163</v>
      </c>
    </row>
    <row r="174" spans="2:65" s="1" customFormat="1" ht="21.75" customHeight="1">
      <c r="B174" s="31"/>
      <c r="C174" s="136" t="s">
        <v>225</v>
      </c>
      <c r="D174" s="136" t="s">
        <v>165</v>
      </c>
      <c r="E174" s="137" t="s">
        <v>226</v>
      </c>
      <c r="F174" s="138" t="s">
        <v>227</v>
      </c>
      <c r="G174" s="139" t="s">
        <v>179</v>
      </c>
      <c r="H174" s="140">
        <v>8.8650000000000002</v>
      </c>
      <c r="I174" s="141"/>
      <c r="J174" s="142">
        <f>ROUND(I174*H174,2)</f>
        <v>0</v>
      </c>
      <c r="K174" s="143"/>
      <c r="L174" s="31"/>
      <c r="M174" s="144" t="s">
        <v>1</v>
      </c>
      <c r="N174" s="145" t="s">
        <v>39</v>
      </c>
      <c r="P174" s="146">
        <f>O174*H174</f>
        <v>0</v>
      </c>
      <c r="Q174" s="146">
        <v>0</v>
      </c>
      <c r="R174" s="146">
        <f>Q174*H174</f>
        <v>0</v>
      </c>
      <c r="S174" s="146">
        <v>7.5999999999999998E-2</v>
      </c>
      <c r="T174" s="147">
        <f>S174*H174</f>
        <v>0.67374000000000001</v>
      </c>
      <c r="AR174" s="148" t="s">
        <v>169</v>
      </c>
      <c r="AT174" s="148" t="s">
        <v>165</v>
      </c>
      <c r="AU174" s="148" t="s">
        <v>84</v>
      </c>
      <c r="AY174" s="16" t="s">
        <v>163</v>
      </c>
      <c r="BE174" s="149">
        <f>IF(N174="základní",J174,0)</f>
        <v>0</v>
      </c>
      <c r="BF174" s="149">
        <f>IF(N174="snížená",J174,0)</f>
        <v>0</v>
      </c>
      <c r="BG174" s="149">
        <f>IF(N174="zákl. přenesená",J174,0)</f>
        <v>0</v>
      </c>
      <c r="BH174" s="149">
        <f>IF(N174="sníž. přenesená",J174,0)</f>
        <v>0</v>
      </c>
      <c r="BI174" s="149">
        <f>IF(N174="nulová",J174,0)</f>
        <v>0</v>
      </c>
      <c r="BJ174" s="16" t="s">
        <v>82</v>
      </c>
      <c r="BK174" s="149">
        <f>ROUND(I174*H174,2)</f>
        <v>0</v>
      </c>
      <c r="BL174" s="16" t="s">
        <v>169</v>
      </c>
      <c r="BM174" s="148" t="s">
        <v>228</v>
      </c>
    </row>
    <row r="175" spans="2:65" s="12" customFormat="1" ht="11.25">
      <c r="B175" s="150"/>
      <c r="D175" s="151" t="s">
        <v>181</v>
      </c>
      <c r="E175" s="152" t="s">
        <v>1</v>
      </c>
      <c r="F175" s="153" t="s">
        <v>229</v>
      </c>
      <c r="H175" s="154">
        <v>7.0919999999999996</v>
      </c>
      <c r="I175" s="155"/>
      <c r="L175" s="150"/>
      <c r="M175" s="156"/>
      <c r="T175" s="157"/>
      <c r="AT175" s="152" t="s">
        <v>181</v>
      </c>
      <c r="AU175" s="152" t="s">
        <v>84</v>
      </c>
      <c r="AV175" s="12" t="s">
        <v>84</v>
      </c>
      <c r="AW175" s="12" t="s">
        <v>31</v>
      </c>
      <c r="AX175" s="12" t="s">
        <v>74</v>
      </c>
      <c r="AY175" s="152" t="s">
        <v>163</v>
      </c>
    </row>
    <row r="176" spans="2:65" s="12" customFormat="1" ht="11.25">
      <c r="B176" s="150"/>
      <c r="D176" s="151" t="s">
        <v>181</v>
      </c>
      <c r="E176" s="152" t="s">
        <v>1</v>
      </c>
      <c r="F176" s="153" t="s">
        <v>230</v>
      </c>
      <c r="H176" s="154">
        <v>1.7729999999999999</v>
      </c>
      <c r="I176" s="155"/>
      <c r="L176" s="150"/>
      <c r="M176" s="156"/>
      <c r="T176" s="157"/>
      <c r="AT176" s="152" t="s">
        <v>181</v>
      </c>
      <c r="AU176" s="152" t="s">
        <v>84</v>
      </c>
      <c r="AV176" s="12" t="s">
        <v>84</v>
      </c>
      <c r="AW176" s="12" t="s">
        <v>31</v>
      </c>
      <c r="AX176" s="12" t="s">
        <v>74</v>
      </c>
      <c r="AY176" s="152" t="s">
        <v>163</v>
      </c>
    </row>
    <row r="177" spans="2:65" s="13" customFormat="1" ht="11.25">
      <c r="B177" s="158"/>
      <c r="D177" s="151" t="s">
        <v>181</v>
      </c>
      <c r="E177" s="159" t="s">
        <v>1</v>
      </c>
      <c r="F177" s="160" t="s">
        <v>193</v>
      </c>
      <c r="H177" s="161">
        <v>8.8650000000000002</v>
      </c>
      <c r="I177" s="162"/>
      <c r="L177" s="158"/>
      <c r="M177" s="163"/>
      <c r="T177" s="164"/>
      <c r="AT177" s="159" t="s">
        <v>181</v>
      </c>
      <c r="AU177" s="159" t="s">
        <v>84</v>
      </c>
      <c r="AV177" s="13" t="s">
        <v>169</v>
      </c>
      <c r="AW177" s="13" t="s">
        <v>31</v>
      </c>
      <c r="AX177" s="13" t="s">
        <v>82</v>
      </c>
      <c r="AY177" s="159" t="s">
        <v>163</v>
      </c>
    </row>
    <row r="178" spans="2:65" s="1" customFormat="1" ht="21.75" customHeight="1">
      <c r="B178" s="31"/>
      <c r="C178" s="136" t="s">
        <v>8</v>
      </c>
      <c r="D178" s="136" t="s">
        <v>165</v>
      </c>
      <c r="E178" s="137" t="s">
        <v>231</v>
      </c>
      <c r="F178" s="138" t="s">
        <v>232</v>
      </c>
      <c r="G178" s="139" t="s">
        <v>179</v>
      </c>
      <c r="H178" s="140">
        <v>7.585</v>
      </c>
      <c r="I178" s="141"/>
      <c r="J178" s="142">
        <f>ROUND(I178*H178,2)</f>
        <v>0</v>
      </c>
      <c r="K178" s="143"/>
      <c r="L178" s="31"/>
      <c r="M178" s="144" t="s">
        <v>1</v>
      </c>
      <c r="N178" s="145" t="s">
        <v>39</v>
      </c>
      <c r="P178" s="146">
        <f>O178*H178</f>
        <v>0</v>
      </c>
      <c r="Q178" s="146">
        <v>0</v>
      </c>
      <c r="R178" s="146">
        <f>Q178*H178</f>
        <v>0</v>
      </c>
      <c r="S178" s="146">
        <v>6.3E-2</v>
      </c>
      <c r="T178" s="147">
        <f>S178*H178</f>
        <v>0.47785499999999997</v>
      </c>
      <c r="AR178" s="148" t="s">
        <v>169</v>
      </c>
      <c r="AT178" s="148" t="s">
        <v>165</v>
      </c>
      <c r="AU178" s="148" t="s">
        <v>84</v>
      </c>
      <c r="AY178" s="16" t="s">
        <v>163</v>
      </c>
      <c r="BE178" s="149">
        <f>IF(N178="základní",J178,0)</f>
        <v>0</v>
      </c>
      <c r="BF178" s="149">
        <f>IF(N178="snížená",J178,0)</f>
        <v>0</v>
      </c>
      <c r="BG178" s="149">
        <f>IF(N178="zákl. přenesená",J178,0)</f>
        <v>0</v>
      </c>
      <c r="BH178" s="149">
        <f>IF(N178="sníž. přenesená",J178,0)</f>
        <v>0</v>
      </c>
      <c r="BI178" s="149">
        <f>IF(N178="nulová",J178,0)</f>
        <v>0</v>
      </c>
      <c r="BJ178" s="16" t="s">
        <v>82</v>
      </c>
      <c r="BK178" s="149">
        <f>ROUND(I178*H178,2)</f>
        <v>0</v>
      </c>
      <c r="BL178" s="16" t="s">
        <v>169</v>
      </c>
      <c r="BM178" s="148" t="s">
        <v>233</v>
      </c>
    </row>
    <row r="179" spans="2:65" s="12" customFormat="1" ht="11.25">
      <c r="B179" s="150"/>
      <c r="D179" s="151" t="s">
        <v>181</v>
      </c>
      <c r="E179" s="152" t="s">
        <v>1</v>
      </c>
      <c r="F179" s="153" t="s">
        <v>234</v>
      </c>
      <c r="H179" s="154">
        <v>4.3339999999999996</v>
      </c>
      <c r="I179" s="155"/>
      <c r="L179" s="150"/>
      <c r="M179" s="156"/>
      <c r="T179" s="157"/>
      <c r="AT179" s="152" t="s">
        <v>181</v>
      </c>
      <c r="AU179" s="152" t="s">
        <v>84</v>
      </c>
      <c r="AV179" s="12" t="s">
        <v>84</v>
      </c>
      <c r="AW179" s="12" t="s">
        <v>31</v>
      </c>
      <c r="AX179" s="12" t="s">
        <v>74</v>
      </c>
      <c r="AY179" s="152" t="s">
        <v>163</v>
      </c>
    </row>
    <row r="180" spans="2:65" s="12" customFormat="1" ht="11.25">
      <c r="B180" s="150"/>
      <c r="D180" s="151" t="s">
        <v>181</v>
      </c>
      <c r="E180" s="152" t="s">
        <v>1</v>
      </c>
      <c r="F180" s="153" t="s">
        <v>235</v>
      </c>
      <c r="H180" s="154">
        <v>3.2509999999999999</v>
      </c>
      <c r="I180" s="155"/>
      <c r="L180" s="150"/>
      <c r="M180" s="156"/>
      <c r="T180" s="157"/>
      <c r="AT180" s="152" t="s">
        <v>181</v>
      </c>
      <c r="AU180" s="152" t="s">
        <v>84</v>
      </c>
      <c r="AV180" s="12" t="s">
        <v>84</v>
      </c>
      <c r="AW180" s="12" t="s">
        <v>31</v>
      </c>
      <c r="AX180" s="12" t="s">
        <v>74</v>
      </c>
      <c r="AY180" s="152" t="s">
        <v>163</v>
      </c>
    </row>
    <row r="181" spans="2:65" s="13" customFormat="1" ht="11.25">
      <c r="B181" s="158"/>
      <c r="D181" s="151" t="s">
        <v>181</v>
      </c>
      <c r="E181" s="159" t="s">
        <v>1</v>
      </c>
      <c r="F181" s="160" t="s">
        <v>193</v>
      </c>
      <c r="H181" s="161">
        <v>7.5849999999999991</v>
      </c>
      <c r="I181" s="162"/>
      <c r="L181" s="158"/>
      <c r="M181" s="163"/>
      <c r="T181" s="164"/>
      <c r="AT181" s="159" t="s">
        <v>181</v>
      </c>
      <c r="AU181" s="159" t="s">
        <v>84</v>
      </c>
      <c r="AV181" s="13" t="s">
        <v>169</v>
      </c>
      <c r="AW181" s="13" t="s">
        <v>31</v>
      </c>
      <c r="AX181" s="13" t="s">
        <v>82</v>
      </c>
      <c r="AY181" s="159" t="s">
        <v>163</v>
      </c>
    </row>
    <row r="182" spans="2:65" s="1" customFormat="1" ht="24.2" customHeight="1">
      <c r="B182" s="31"/>
      <c r="C182" s="136" t="s">
        <v>236</v>
      </c>
      <c r="D182" s="136" t="s">
        <v>165</v>
      </c>
      <c r="E182" s="137" t="s">
        <v>237</v>
      </c>
      <c r="F182" s="138" t="s">
        <v>238</v>
      </c>
      <c r="G182" s="139" t="s">
        <v>239</v>
      </c>
      <c r="H182" s="140">
        <v>0.13200000000000001</v>
      </c>
      <c r="I182" s="141"/>
      <c r="J182" s="142">
        <f>ROUND(I182*H182,2)</f>
        <v>0</v>
      </c>
      <c r="K182" s="143"/>
      <c r="L182" s="31"/>
      <c r="M182" s="144" t="s">
        <v>1</v>
      </c>
      <c r="N182" s="145" t="s">
        <v>39</v>
      </c>
      <c r="P182" s="146">
        <f>O182*H182</f>
        <v>0</v>
      </c>
      <c r="Q182" s="146">
        <v>0</v>
      </c>
      <c r="R182" s="146">
        <f>Q182*H182</f>
        <v>0</v>
      </c>
      <c r="S182" s="146">
        <v>1.8</v>
      </c>
      <c r="T182" s="147">
        <f>S182*H182</f>
        <v>0.23760000000000001</v>
      </c>
      <c r="AR182" s="148" t="s">
        <v>169</v>
      </c>
      <c r="AT182" s="148" t="s">
        <v>165</v>
      </c>
      <c r="AU182" s="148" t="s">
        <v>84</v>
      </c>
      <c r="AY182" s="16" t="s">
        <v>163</v>
      </c>
      <c r="BE182" s="149">
        <f>IF(N182="základní",J182,0)</f>
        <v>0</v>
      </c>
      <c r="BF182" s="149">
        <f>IF(N182="snížená",J182,0)</f>
        <v>0</v>
      </c>
      <c r="BG182" s="149">
        <f>IF(N182="zákl. přenesená",J182,0)</f>
        <v>0</v>
      </c>
      <c r="BH182" s="149">
        <f>IF(N182="sníž. přenesená",J182,0)</f>
        <v>0</v>
      </c>
      <c r="BI182" s="149">
        <f>IF(N182="nulová",J182,0)</f>
        <v>0</v>
      </c>
      <c r="BJ182" s="16" t="s">
        <v>82</v>
      </c>
      <c r="BK182" s="149">
        <f>ROUND(I182*H182,2)</f>
        <v>0</v>
      </c>
      <c r="BL182" s="16" t="s">
        <v>169</v>
      </c>
      <c r="BM182" s="148" t="s">
        <v>240</v>
      </c>
    </row>
    <row r="183" spans="2:65" s="12" customFormat="1" ht="11.25">
      <c r="B183" s="150"/>
      <c r="D183" s="151" t="s">
        <v>181</v>
      </c>
      <c r="E183" s="152" t="s">
        <v>1</v>
      </c>
      <c r="F183" s="153" t="s">
        <v>241</v>
      </c>
      <c r="H183" s="154">
        <v>0.13200000000000001</v>
      </c>
      <c r="I183" s="155"/>
      <c r="L183" s="150"/>
      <c r="M183" s="156"/>
      <c r="T183" s="157"/>
      <c r="AT183" s="152" t="s">
        <v>181</v>
      </c>
      <c r="AU183" s="152" t="s">
        <v>84</v>
      </c>
      <c r="AV183" s="12" t="s">
        <v>84</v>
      </c>
      <c r="AW183" s="12" t="s">
        <v>31</v>
      </c>
      <c r="AX183" s="12" t="s">
        <v>82</v>
      </c>
      <c r="AY183" s="152" t="s">
        <v>163</v>
      </c>
    </row>
    <row r="184" spans="2:65" s="1" customFormat="1" ht="24.2" customHeight="1">
      <c r="B184" s="31"/>
      <c r="C184" s="136" t="s">
        <v>242</v>
      </c>
      <c r="D184" s="136" t="s">
        <v>165</v>
      </c>
      <c r="E184" s="137" t="s">
        <v>243</v>
      </c>
      <c r="F184" s="138" t="s">
        <v>244</v>
      </c>
      <c r="G184" s="139" t="s">
        <v>204</v>
      </c>
      <c r="H184" s="140">
        <v>20</v>
      </c>
      <c r="I184" s="141"/>
      <c r="J184" s="142">
        <f t="shared" ref="J184:J197" si="0">ROUND(I184*H184,2)</f>
        <v>0</v>
      </c>
      <c r="K184" s="143"/>
      <c r="L184" s="31"/>
      <c r="M184" s="144" t="s">
        <v>1</v>
      </c>
      <c r="N184" s="145" t="s">
        <v>39</v>
      </c>
      <c r="P184" s="146">
        <f t="shared" ref="P184:P197" si="1">O184*H184</f>
        <v>0</v>
      </c>
      <c r="Q184" s="146">
        <v>0</v>
      </c>
      <c r="R184" s="146">
        <f t="shared" ref="R184:R197" si="2">Q184*H184</f>
        <v>0</v>
      </c>
      <c r="S184" s="146">
        <v>2E-3</v>
      </c>
      <c r="T184" s="147">
        <f t="shared" ref="T184:T197" si="3">S184*H184</f>
        <v>0.04</v>
      </c>
      <c r="AR184" s="148" t="s">
        <v>169</v>
      </c>
      <c r="AT184" s="148" t="s">
        <v>165</v>
      </c>
      <c r="AU184" s="148" t="s">
        <v>84</v>
      </c>
      <c r="AY184" s="16" t="s">
        <v>163</v>
      </c>
      <c r="BE184" s="149">
        <f t="shared" ref="BE184:BE197" si="4">IF(N184="základní",J184,0)</f>
        <v>0</v>
      </c>
      <c r="BF184" s="149">
        <f t="shared" ref="BF184:BF197" si="5">IF(N184="snížená",J184,0)</f>
        <v>0</v>
      </c>
      <c r="BG184" s="149">
        <f t="shared" ref="BG184:BG197" si="6">IF(N184="zákl. přenesená",J184,0)</f>
        <v>0</v>
      </c>
      <c r="BH184" s="149">
        <f t="shared" ref="BH184:BH197" si="7">IF(N184="sníž. přenesená",J184,0)</f>
        <v>0</v>
      </c>
      <c r="BI184" s="149">
        <f t="shared" ref="BI184:BI197" si="8">IF(N184="nulová",J184,0)</f>
        <v>0</v>
      </c>
      <c r="BJ184" s="16" t="s">
        <v>82</v>
      </c>
      <c r="BK184" s="149">
        <f t="shared" ref="BK184:BK197" si="9">ROUND(I184*H184,2)</f>
        <v>0</v>
      </c>
      <c r="BL184" s="16" t="s">
        <v>169</v>
      </c>
      <c r="BM184" s="148" t="s">
        <v>245</v>
      </c>
    </row>
    <row r="185" spans="2:65" s="1" customFormat="1" ht="24.2" customHeight="1">
      <c r="B185" s="31"/>
      <c r="C185" s="136" t="s">
        <v>246</v>
      </c>
      <c r="D185" s="136" t="s">
        <v>165</v>
      </c>
      <c r="E185" s="137" t="s">
        <v>247</v>
      </c>
      <c r="F185" s="138" t="s">
        <v>248</v>
      </c>
      <c r="G185" s="139" t="s">
        <v>204</v>
      </c>
      <c r="H185" s="140">
        <v>16</v>
      </c>
      <c r="I185" s="141"/>
      <c r="J185" s="142">
        <f t="shared" si="0"/>
        <v>0</v>
      </c>
      <c r="K185" s="143"/>
      <c r="L185" s="31"/>
      <c r="M185" s="144" t="s">
        <v>1</v>
      </c>
      <c r="N185" s="145" t="s">
        <v>39</v>
      </c>
      <c r="P185" s="146">
        <f t="shared" si="1"/>
        <v>0</v>
      </c>
      <c r="Q185" s="146">
        <v>0</v>
      </c>
      <c r="R185" s="146">
        <f t="shared" si="2"/>
        <v>0</v>
      </c>
      <c r="S185" s="146">
        <v>4.0000000000000001E-3</v>
      </c>
      <c r="T185" s="147">
        <f t="shared" si="3"/>
        <v>6.4000000000000001E-2</v>
      </c>
      <c r="AR185" s="148" t="s">
        <v>169</v>
      </c>
      <c r="AT185" s="148" t="s">
        <v>165</v>
      </c>
      <c r="AU185" s="148" t="s">
        <v>84</v>
      </c>
      <c r="AY185" s="16" t="s">
        <v>163</v>
      </c>
      <c r="BE185" s="149">
        <f t="shared" si="4"/>
        <v>0</v>
      </c>
      <c r="BF185" s="149">
        <f t="shared" si="5"/>
        <v>0</v>
      </c>
      <c r="BG185" s="149">
        <f t="shared" si="6"/>
        <v>0</v>
      </c>
      <c r="BH185" s="149">
        <f t="shared" si="7"/>
        <v>0</v>
      </c>
      <c r="BI185" s="149">
        <f t="shared" si="8"/>
        <v>0</v>
      </c>
      <c r="BJ185" s="16" t="s">
        <v>82</v>
      </c>
      <c r="BK185" s="149">
        <f t="shared" si="9"/>
        <v>0</v>
      </c>
      <c r="BL185" s="16" t="s">
        <v>169</v>
      </c>
      <c r="BM185" s="148" t="s">
        <v>249</v>
      </c>
    </row>
    <row r="186" spans="2:65" s="1" customFormat="1" ht="24.2" customHeight="1">
      <c r="B186" s="31"/>
      <c r="C186" s="136" t="s">
        <v>250</v>
      </c>
      <c r="D186" s="136" t="s">
        <v>165</v>
      </c>
      <c r="E186" s="137" t="s">
        <v>251</v>
      </c>
      <c r="F186" s="138" t="s">
        <v>252</v>
      </c>
      <c r="G186" s="139" t="s">
        <v>204</v>
      </c>
      <c r="H186" s="140">
        <v>10</v>
      </c>
      <c r="I186" s="141"/>
      <c r="J186" s="142">
        <f t="shared" si="0"/>
        <v>0</v>
      </c>
      <c r="K186" s="143"/>
      <c r="L186" s="31"/>
      <c r="M186" s="144" t="s">
        <v>1</v>
      </c>
      <c r="N186" s="145" t="s">
        <v>39</v>
      </c>
      <c r="P186" s="146">
        <f t="shared" si="1"/>
        <v>0</v>
      </c>
      <c r="Q186" s="146">
        <v>0</v>
      </c>
      <c r="R186" s="146">
        <f t="shared" si="2"/>
        <v>0</v>
      </c>
      <c r="S186" s="146">
        <v>5.0000000000000001E-3</v>
      </c>
      <c r="T186" s="147">
        <f t="shared" si="3"/>
        <v>0.05</v>
      </c>
      <c r="AR186" s="148" t="s">
        <v>169</v>
      </c>
      <c r="AT186" s="148" t="s">
        <v>165</v>
      </c>
      <c r="AU186" s="148" t="s">
        <v>84</v>
      </c>
      <c r="AY186" s="16" t="s">
        <v>163</v>
      </c>
      <c r="BE186" s="149">
        <f t="shared" si="4"/>
        <v>0</v>
      </c>
      <c r="BF186" s="149">
        <f t="shared" si="5"/>
        <v>0</v>
      </c>
      <c r="BG186" s="149">
        <f t="shared" si="6"/>
        <v>0</v>
      </c>
      <c r="BH186" s="149">
        <f t="shared" si="7"/>
        <v>0</v>
      </c>
      <c r="BI186" s="149">
        <f t="shared" si="8"/>
        <v>0</v>
      </c>
      <c r="BJ186" s="16" t="s">
        <v>82</v>
      </c>
      <c r="BK186" s="149">
        <f t="shared" si="9"/>
        <v>0</v>
      </c>
      <c r="BL186" s="16" t="s">
        <v>169</v>
      </c>
      <c r="BM186" s="148" t="s">
        <v>253</v>
      </c>
    </row>
    <row r="187" spans="2:65" s="1" customFormat="1" ht="24.2" customHeight="1">
      <c r="B187" s="31"/>
      <c r="C187" s="136" t="s">
        <v>254</v>
      </c>
      <c r="D187" s="136" t="s">
        <v>165</v>
      </c>
      <c r="E187" s="137" t="s">
        <v>255</v>
      </c>
      <c r="F187" s="138" t="s">
        <v>256</v>
      </c>
      <c r="G187" s="139" t="s">
        <v>204</v>
      </c>
      <c r="H187" s="140">
        <v>16</v>
      </c>
      <c r="I187" s="141"/>
      <c r="J187" s="142">
        <f t="shared" si="0"/>
        <v>0</v>
      </c>
      <c r="K187" s="143"/>
      <c r="L187" s="31"/>
      <c r="M187" s="144" t="s">
        <v>1</v>
      </c>
      <c r="N187" s="145" t="s">
        <v>39</v>
      </c>
      <c r="P187" s="146">
        <f t="shared" si="1"/>
        <v>0</v>
      </c>
      <c r="Q187" s="146">
        <v>0</v>
      </c>
      <c r="R187" s="146">
        <f t="shared" si="2"/>
        <v>0</v>
      </c>
      <c r="S187" s="146">
        <v>8.9999999999999993E-3</v>
      </c>
      <c r="T187" s="147">
        <f t="shared" si="3"/>
        <v>0.14399999999999999</v>
      </c>
      <c r="AR187" s="148" t="s">
        <v>169</v>
      </c>
      <c r="AT187" s="148" t="s">
        <v>165</v>
      </c>
      <c r="AU187" s="148" t="s">
        <v>84</v>
      </c>
      <c r="AY187" s="16" t="s">
        <v>163</v>
      </c>
      <c r="BE187" s="149">
        <f t="shared" si="4"/>
        <v>0</v>
      </c>
      <c r="BF187" s="149">
        <f t="shared" si="5"/>
        <v>0</v>
      </c>
      <c r="BG187" s="149">
        <f t="shared" si="6"/>
        <v>0</v>
      </c>
      <c r="BH187" s="149">
        <f t="shared" si="7"/>
        <v>0</v>
      </c>
      <c r="BI187" s="149">
        <f t="shared" si="8"/>
        <v>0</v>
      </c>
      <c r="BJ187" s="16" t="s">
        <v>82</v>
      </c>
      <c r="BK187" s="149">
        <f t="shared" si="9"/>
        <v>0</v>
      </c>
      <c r="BL187" s="16" t="s">
        <v>169</v>
      </c>
      <c r="BM187" s="148" t="s">
        <v>257</v>
      </c>
    </row>
    <row r="188" spans="2:65" s="1" customFormat="1" ht="24.2" customHeight="1">
      <c r="B188" s="31"/>
      <c r="C188" s="136" t="s">
        <v>258</v>
      </c>
      <c r="D188" s="136" t="s">
        <v>165</v>
      </c>
      <c r="E188" s="137" t="s">
        <v>259</v>
      </c>
      <c r="F188" s="138" t="s">
        <v>260</v>
      </c>
      <c r="G188" s="139" t="s">
        <v>168</v>
      </c>
      <c r="H188" s="140">
        <v>30</v>
      </c>
      <c r="I188" s="141"/>
      <c r="J188" s="142">
        <f t="shared" si="0"/>
        <v>0</v>
      </c>
      <c r="K188" s="143"/>
      <c r="L188" s="31"/>
      <c r="M188" s="144" t="s">
        <v>1</v>
      </c>
      <c r="N188" s="145" t="s">
        <v>39</v>
      </c>
      <c r="P188" s="146">
        <f t="shared" si="1"/>
        <v>0</v>
      </c>
      <c r="Q188" s="146">
        <v>0</v>
      </c>
      <c r="R188" s="146">
        <f t="shared" si="2"/>
        <v>0</v>
      </c>
      <c r="S188" s="146">
        <v>8.5999999999999998E-4</v>
      </c>
      <c r="T188" s="147">
        <f t="shared" si="3"/>
        <v>2.58E-2</v>
      </c>
      <c r="AR188" s="148" t="s">
        <v>169</v>
      </c>
      <c r="AT188" s="148" t="s">
        <v>165</v>
      </c>
      <c r="AU188" s="148" t="s">
        <v>84</v>
      </c>
      <c r="AY188" s="16" t="s">
        <v>163</v>
      </c>
      <c r="BE188" s="149">
        <f t="shared" si="4"/>
        <v>0</v>
      </c>
      <c r="BF188" s="149">
        <f t="shared" si="5"/>
        <v>0</v>
      </c>
      <c r="BG188" s="149">
        <f t="shared" si="6"/>
        <v>0</v>
      </c>
      <c r="BH188" s="149">
        <f t="shared" si="7"/>
        <v>0</v>
      </c>
      <c r="BI188" s="149">
        <f t="shared" si="8"/>
        <v>0</v>
      </c>
      <c r="BJ188" s="16" t="s">
        <v>82</v>
      </c>
      <c r="BK188" s="149">
        <f t="shared" si="9"/>
        <v>0</v>
      </c>
      <c r="BL188" s="16" t="s">
        <v>169</v>
      </c>
      <c r="BM188" s="148" t="s">
        <v>261</v>
      </c>
    </row>
    <row r="189" spans="2:65" s="1" customFormat="1" ht="24.2" customHeight="1">
      <c r="B189" s="31"/>
      <c r="C189" s="136" t="s">
        <v>262</v>
      </c>
      <c r="D189" s="136" t="s">
        <v>165</v>
      </c>
      <c r="E189" s="137" t="s">
        <v>263</v>
      </c>
      <c r="F189" s="138" t="s">
        <v>264</v>
      </c>
      <c r="G189" s="139" t="s">
        <v>204</v>
      </c>
      <c r="H189" s="140">
        <v>3</v>
      </c>
      <c r="I189" s="141"/>
      <c r="J189" s="142">
        <f t="shared" si="0"/>
        <v>0</v>
      </c>
      <c r="K189" s="143"/>
      <c r="L189" s="31"/>
      <c r="M189" s="144" t="s">
        <v>1</v>
      </c>
      <c r="N189" s="145" t="s">
        <v>39</v>
      </c>
      <c r="P189" s="146">
        <f t="shared" si="1"/>
        <v>0</v>
      </c>
      <c r="Q189" s="146">
        <v>7.6000000000000004E-4</v>
      </c>
      <c r="R189" s="146">
        <f t="shared" si="2"/>
        <v>2.2799999999999999E-3</v>
      </c>
      <c r="S189" s="146">
        <v>2.0999999999999999E-3</v>
      </c>
      <c r="T189" s="147">
        <f t="shared" si="3"/>
        <v>6.3E-3</v>
      </c>
      <c r="AR189" s="148" t="s">
        <v>169</v>
      </c>
      <c r="AT189" s="148" t="s">
        <v>165</v>
      </c>
      <c r="AU189" s="148" t="s">
        <v>84</v>
      </c>
      <c r="AY189" s="16" t="s">
        <v>163</v>
      </c>
      <c r="BE189" s="149">
        <f t="shared" si="4"/>
        <v>0</v>
      </c>
      <c r="BF189" s="149">
        <f t="shared" si="5"/>
        <v>0</v>
      </c>
      <c r="BG189" s="149">
        <f t="shared" si="6"/>
        <v>0</v>
      </c>
      <c r="BH189" s="149">
        <f t="shared" si="7"/>
        <v>0</v>
      </c>
      <c r="BI189" s="149">
        <f t="shared" si="8"/>
        <v>0</v>
      </c>
      <c r="BJ189" s="16" t="s">
        <v>82</v>
      </c>
      <c r="BK189" s="149">
        <f t="shared" si="9"/>
        <v>0</v>
      </c>
      <c r="BL189" s="16" t="s">
        <v>169</v>
      </c>
      <c r="BM189" s="148" t="s">
        <v>265</v>
      </c>
    </row>
    <row r="190" spans="2:65" s="1" customFormat="1" ht="24.2" customHeight="1">
      <c r="B190" s="31"/>
      <c r="C190" s="136" t="s">
        <v>266</v>
      </c>
      <c r="D190" s="136" t="s">
        <v>165</v>
      </c>
      <c r="E190" s="137" t="s">
        <v>267</v>
      </c>
      <c r="F190" s="138" t="s">
        <v>268</v>
      </c>
      <c r="G190" s="139" t="s">
        <v>204</v>
      </c>
      <c r="H190" s="140">
        <v>2.4</v>
      </c>
      <c r="I190" s="141"/>
      <c r="J190" s="142">
        <f t="shared" si="0"/>
        <v>0</v>
      </c>
      <c r="K190" s="143"/>
      <c r="L190" s="31"/>
      <c r="M190" s="144" t="s">
        <v>1</v>
      </c>
      <c r="N190" s="145" t="s">
        <v>39</v>
      </c>
      <c r="P190" s="146">
        <f t="shared" si="1"/>
        <v>0</v>
      </c>
      <c r="Q190" s="146">
        <v>9.7000000000000005E-4</v>
      </c>
      <c r="R190" s="146">
        <f t="shared" si="2"/>
        <v>2.3280000000000002E-3</v>
      </c>
      <c r="S190" s="146">
        <v>4.3E-3</v>
      </c>
      <c r="T190" s="147">
        <f t="shared" si="3"/>
        <v>1.0319999999999999E-2</v>
      </c>
      <c r="AR190" s="148" t="s">
        <v>169</v>
      </c>
      <c r="AT190" s="148" t="s">
        <v>165</v>
      </c>
      <c r="AU190" s="148" t="s">
        <v>84</v>
      </c>
      <c r="AY190" s="16" t="s">
        <v>163</v>
      </c>
      <c r="BE190" s="149">
        <f t="shared" si="4"/>
        <v>0</v>
      </c>
      <c r="BF190" s="149">
        <f t="shared" si="5"/>
        <v>0</v>
      </c>
      <c r="BG190" s="149">
        <f t="shared" si="6"/>
        <v>0</v>
      </c>
      <c r="BH190" s="149">
        <f t="shared" si="7"/>
        <v>0</v>
      </c>
      <c r="BI190" s="149">
        <f t="shared" si="8"/>
        <v>0</v>
      </c>
      <c r="BJ190" s="16" t="s">
        <v>82</v>
      </c>
      <c r="BK190" s="149">
        <f t="shared" si="9"/>
        <v>0</v>
      </c>
      <c r="BL190" s="16" t="s">
        <v>169</v>
      </c>
      <c r="BM190" s="148" t="s">
        <v>269</v>
      </c>
    </row>
    <row r="191" spans="2:65" s="1" customFormat="1" ht="24.2" customHeight="1">
      <c r="B191" s="31"/>
      <c r="C191" s="136" t="s">
        <v>7</v>
      </c>
      <c r="D191" s="136" t="s">
        <v>165</v>
      </c>
      <c r="E191" s="137" t="s">
        <v>270</v>
      </c>
      <c r="F191" s="138" t="s">
        <v>271</v>
      </c>
      <c r="G191" s="139" t="s">
        <v>204</v>
      </c>
      <c r="H191" s="140">
        <v>6.8</v>
      </c>
      <c r="I191" s="141"/>
      <c r="J191" s="142">
        <f t="shared" si="0"/>
        <v>0</v>
      </c>
      <c r="K191" s="143"/>
      <c r="L191" s="31"/>
      <c r="M191" s="144" t="s">
        <v>1</v>
      </c>
      <c r="N191" s="145" t="s">
        <v>39</v>
      </c>
      <c r="P191" s="146">
        <f t="shared" si="1"/>
        <v>0</v>
      </c>
      <c r="Q191" s="146">
        <v>1.23E-3</v>
      </c>
      <c r="R191" s="146">
        <f t="shared" si="2"/>
        <v>8.3639999999999999E-3</v>
      </c>
      <c r="S191" s="146">
        <v>1.7000000000000001E-2</v>
      </c>
      <c r="T191" s="147">
        <f t="shared" si="3"/>
        <v>0.11560000000000001</v>
      </c>
      <c r="AR191" s="148" t="s">
        <v>169</v>
      </c>
      <c r="AT191" s="148" t="s">
        <v>165</v>
      </c>
      <c r="AU191" s="148" t="s">
        <v>84</v>
      </c>
      <c r="AY191" s="16" t="s">
        <v>163</v>
      </c>
      <c r="BE191" s="149">
        <f t="shared" si="4"/>
        <v>0</v>
      </c>
      <c r="BF191" s="149">
        <f t="shared" si="5"/>
        <v>0</v>
      </c>
      <c r="BG191" s="149">
        <f t="shared" si="6"/>
        <v>0</v>
      </c>
      <c r="BH191" s="149">
        <f t="shared" si="7"/>
        <v>0</v>
      </c>
      <c r="BI191" s="149">
        <f t="shared" si="8"/>
        <v>0</v>
      </c>
      <c r="BJ191" s="16" t="s">
        <v>82</v>
      </c>
      <c r="BK191" s="149">
        <f t="shared" si="9"/>
        <v>0</v>
      </c>
      <c r="BL191" s="16" t="s">
        <v>169</v>
      </c>
      <c r="BM191" s="148" t="s">
        <v>272</v>
      </c>
    </row>
    <row r="192" spans="2:65" s="1" customFormat="1" ht="24.2" customHeight="1">
      <c r="B192" s="31"/>
      <c r="C192" s="136" t="s">
        <v>273</v>
      </c>
      <c r="D192" s="136" t="s">
        <v>165</v>
      </c>
      <c r="E192" s="137" t="s">
        <v>274</v>
      </c>
      <c r="F192" s="138" t="s">
        <v>275</v>
      </c>
      <c r="G192" s="139" t="s">
        <v>204</v>
      </c>
      <c r="H192" s="140">
        <v>0.85</v>
      </c>
      <c r="I192" s="141"/>
      <c r="J192" s="142">
        <f t="shared" si="0"/>
        <v>0</v>
      </c>
      <c r="K192" s="143"/>
      <c r="L192" s="31"/>
      <c r="M192" s="144" t="s">
        <v>1</v>
      </c>
      <c r="N192" s="145" t="s">
        <v>39</v>
      </c>
      <c r="P192" s="146">
        <f t="shared" si="1"/>
        <v>0</v>
      </c>
      <c r="Q192" s="146">
        <v>1.47E-3</v>
      </c>
      <c r="R192" s="146">
        <f t="shared" si="2"/>
        <v>1.2495E-3</v>
      </c>
      <c r="S192" s="146">
        <v>3.9E-2</v>
      </c>
      <c r="T192" s="147">
        <f t="shared" si="3"/>
        <v>3.3149999999999999E-2</v>
      </c>
      <c r="AR192" s="148" t="s">
        <v>169</v>
      </c>
      <c r="AT192" s="148" t="s">
        <v>165</v>
      </c>
      <c r="AU192" s="148" t="s">
        <v>84</v>
      </c>
      <c r="AY192" s="16" t="s">
        <v>163</v>
      </c>
      <c r="BE192" s="149">
        <f t="shared" si="4"/>
        <v>0</v>
      </c>
      <c r="BF192" s="149">
        <f t="shared" si="5"/>
        <v>0</v>
      </c>
      <c r="BG192" s="149">
        <f t="shared" si="6"/>
        <v>0</v>
      </c>
      <c r="BH192" s="149">
        <f t="shared" si="7"/>
        <v>0</v>
      </c>
      <c r="BI192" s="149">
        <f t="shared" si="8"/>
        <v>0</v>
      </c>
      <c r="BJ192" s="16" t="s">
        <v>82</v>
      </c>
      <c r="BK192" s="149">
        <f t="shared" si="9"/>
        <v>0</v>
      </c>
      <c r="BL192" s="16" t="s">
        <v>169</v>
      </c>
      <c r="BM192" s="148" t="s">
        <v>276</v>
      </c>
    </row>
    <row r="193" spans="2:65" s="1" customFormat="1" ht="24.2" customHeight="1">
      <c r="B193" s="31"/>
      <c r="C193" s="136" t="s">
        <v>277</v>
      </c>
      <c r="D193" s="136" t="s">
        <v>165</v>
      </c>
      <c r="E193" s="137" t="s">
        <v>278</v>
      </c>
      <c r="F193" s="138" t="s">
        <v>279</v>
      </c>
      <c r="G193" s="139" t="s">
        <v>204</v>
      </c>
      <c r="H193" s="140">
        <v>0.6</v>
      </c>
      <c r="I193" s="141"/>
      <c r="J193" s="142">
        <f t="shared" si="0"/>
        <v>0</v>
      </c>
      <c r="K193" s="143"/>
      <c r="L193" s="31"/>
      <c r="M193" s="144" t="s">
        <v>1</v>
      </c>
      <c r="N193" s="145" t="s">
        <v>39</v>
      </c>
      <c r="P193" s="146">
        <f t="shared" si="1"/>
        <v>0</v>
      </c>
      <c r="Q193" s="146">
        <v>3.5999999999999999E-3</v>
      </c>
      <c r="R193" s="146">
        <f t="shared" si="2"/>
        <v>2.16E-3</v>
      </c>
      <c r="S193" s="146">
        <v>0.16</v>
      </c>
      <c r="T193" s="147">
        <f t="shared" si="3"/>
        <v>9.6000000000000002E-2</v>
      </c>
      <c r="AR193" s="148" t="s">
        <v>169</v>
      </c>
      <c r="AT193" s="148" t="s">
        <v>165</v>
      </c>
      <c r="AU193" s="148" t="s">
        <v>84</v>
      </c>
      <c r="AY193" s="16" t="s">
        <v>163</v>
      </c>
      <c r="BE193" s="149">
        <f t="shared" si="4"/>
        <v>0</v>
      </c>
      <c r="BF193" s="149">
        <f t="shared" si="5"/>
        <v>0</v>
      </c>
      <c r="BG193" s="149">
        <f t="shared" si="6"/>
        <v>0</v>
      </c>
      <c r="BH193" s="149">
        <f t="shared" si="7"/>
        <v>0</v>
      </c>
      <c r="BI193" s="149">
        <f t="shared" si="8"/>
        <v>0</v>
      </c>
      <c r="BJ193" s="16" t="s">
        <v>82</v>
      </c>
      <c r="BK193" s="149">
        <f t="shared" si="9"/>
        <v>0</v>
      </c>
      <c r="BL193" s="16" t="s">
        <v>169</v>
      </c>
      <c r="BM193" s="148" t="s">
        <v>280</v>
      </c>
    </row>
    <row r="194" spans="2:65" s="1" customFormat="1" ht="24.2" customHeight="1">
      <c r="B194" s="31"/>
      <c r="C194" s="136" t="s">
        <v>281</v>
      </c>
      <c r="D194" s="136" t="s">
        <v>165</v>
      </c>
      <c r="E194" s="137" t="s">
        <v>282</v>
      </c>
      <c r="F194" s="138" t="s">
        <v>283</v>
      </c>
      <c r="G194" s="139" t="s">
        <v>204</v>
      </c>
      <c r="H194" s="140">
        <v>2.1</v>
      </c>
      <c r="I194" s="141"/>
      <c r="J194" s="142">
        <f t="shared" si="0"/>
        <v>0</v>
      </c>
      <c r="K194" s="143"/>
      <c r="L194" s="31"/>
      <c r="M194" s="144" t="s">
        <v>1</v>
      </c>
      <c r="N194" s="145" t="s">
        <v>39</v>
      </c>
      <c r="P194" s="146">
        <f t="shared" si="1"/>
        <v>0</v>
      </c>
      <c r="Q194" s="146">
        <v>6.4000000000000003E-3</v>
      </c>
      <c r="R194" s="146">
        <f t="shared" si="2"/>
        <v>1.3440000000000001E-2</v>
      </c>
      <c r="S194" s="146">
        <v>0.43</v>
      </c>
      <c r="T194" s="147">
        <f t="shared" si="3"/>
        <v>0.90300000000000002</v>
      </c>
      <c r="AR194" s="148" t="s">
        <v>169</v>
      </c>
      <c r="AT194" s="148" t="s">
        <v>165</v>
      </c>
      <c r="AU194" s="148" t="s">
        <v>84</v>
      </c>
      <c r="AY194" s="16" t="s">
        <v>163</v>
      </c>
      <c r="BE194" s="149">
        <f t="shared" si="4"/>
        <v>0</v>
      </c>
      <c r="BF194" s="149">
        <f t="shared" si="5"/>
        <v>0</v>
      </c>
      <c r="BG194" s="149">
        <f t="shared" si="6"/>
        <v>0</v>
      </c>
      <c r="BH194" s="149">
        <f t="shared" si="7"/>
        <v>0</v>
      </c>
      <c r="BI194" s="149">
        <f t="shared" si="8"/>
        <v>0</v>
      </c>
      <c r="BJ194" s="16" t="s">
        <v>82</v>
      </c>
      <c r="BK194" s="149">
        <f t="shared" si="9"/>
        <v>0</v>
      </c>
      <c r="BL194" s="16" t="s">
        <v>169</v>
      </c>
      <c r="BM194" s="148" t="s">
        <v>284</v>
      </c>
    </row>
    <row r="195" spans="2:65" s="1" customFormat="1" ht="24.2" customHeight="1">
      <c r="B195" s="31"/>
      <c r="C195" s="136" t="s">
        <v>285</v>
      </c>
      <c r="D195" s="136" t="s">
        <v>165</v>
      </c>
      <c r="E195" s="137" t="s">
        <v>286</v>
      </c>
      <c r="F195" s="138" t="s">
        <v>287</v>
      </c>
      <c r="G195" s="139" t="s">
        <v>204</v>
      </c>
      <c r="H195" s="140">
        <v>2</v>
      </c>
      <c r="I195" s="141"/>
      <c r="J195" s="142">
        <f t="shared" si="0"/>
        <v>0</v>
      </c>
      <c r="K195" s="143"/>
      <c r="L195" s="31"/>
      <c r="M195" s="144" t="s">
        <v>1</v>
      </c>
      <c r="N195" s="145" t="s">
        <v>39</v>
      </c>
      <c r="P195" s="146">
        <f t="shared" si="1"/>
        <v>0</v>
      </c>
      <c r="Q195" s="146">
        <v>1.4499999999999999E-3</v>
      </c>
      <c r="R195" s="146">
        <f t="shared" si="2"/>
        <v>2.8999999999999998E-3</v>
      </c>
      <c r="S195" s="146">
        <v>1.7000000000000001E-2</v>
      </c>
      <c r="T195" s="147">
        <f t="shared" si="3"/>
        <v>3.4000000000000002E-2</v>
      </c>
      <c r="AR195" s="148" t="s">
        <v>169</v>
      </c>
      <c r="AT195" s="148" t="s">
        <v>165</v>
      </c>
      <c r="AU195" s="148" t="s">
        <v>84</v>
      </c>
      <c r="AY195" s="16" t="s">
        <v>163</v>
      </c>
      <c r="BE195" s="149">
        <f t="shared" si="4"/>
        <v>0</v>
      </c>
      <c r="BF195" s="149">
        <f t="shared" si="5"/>
        <v>0</v>
      </c>
      <c r="BG195" s="149">
        <f t="shared" si="6"/>
        <v>0</v>
      </c>
      <c r="BH195" s="149">
        <f t="shared" si="7"/>
        <v>0</v>
      </c>
      <c r="BI195" s="149">
        <f t="shared" si="8"/>
        <v>0</v>
      </c>
      <c r="BJ195" s="16" t="s">
        <v>82</v>
      </c>
      <c r="BK195" s="149">
        <f t="shared" si="9"/>
        <v>0</v>
      </c>
      <c r="BL195" s="16" t="s">
        <v>169</v>
      </c>
      <c r="BM195" s="148" t="s">
        <v>288</v>
      </c>
    </row>
    <row r="196" spans="2:65" s="1" customFormat="1" ht="24.2" customHeight="1">
      <c r="B196" s="31"/>
      <c r="C196" s="136" t="s">
        <v>289</v>
      </c>
      <c r="D196" s="136" t="s">
        <v>165</v>
      </c>
      <c r="E196" s="137" t="s">
        <v>290</v>
      </c>
      <c r="F196" s="138" t="s">
        <v>291</v>
      </c>
      <c r="G196" s="139" t="s">
        <v>204</v>
      </c>
      <c r="H196" s="140">
        <v>2</v>
      </c>
      <c r="I196" s="141"/>
      <c r="J196" s="142">
        <f t="shared" si="0"/>
        <v>0</v>
      </c>
      <c r="K196" s="143"/>
      <c r="L196" s="31"/>
      <c r="M196" s="144" t="s">
        <v>1</v>
      </c>
      <c r="N196" s="145" t="s">
        <v>39</v>
      </c>
      <c r="P196" s="146">
        <f t="shared" si="1"/>
        <v>0</v>
      </c>
      <c r="Q196" s="146">
        <v>0</v>
      </c>
      <c r="R196" s="146">
        <f t="shared" si="2"/>
        <v>0</v>
      </c>
      <c r="S196" s="146">
        <v>0</v>
      </c>
      <c r="T196" s="147">
        <f t="shared" si="3"/>
        <v>0</v>
      </c>
      <c r="AR196" s="148" t="s">
        <v>169</v>
      </c>
      <c r="AT196" s="148" t="s">
        <v>165</v>
      </c>
      <c r="AU196" s="148" t="s">
        <v>84</v>
      </c>
      <c r="AY196" s="16" t="s">
        <v>163</v>
      </c>
      <c r="BE196" s="149">
        <f t="shared" si="4"/>
        <v>0</v>
      </c>
      <c r="BF196" s="149">
        <f t="shared" si="5"/>
        <v>0</v>
      </c>
      <c r="BG196" s="149">
        <f t="shared" si="6"/>
        <v>0</v>
      </c>
      <c r="BH196" s="149">
        <f t="shared" si="7"/>
        <v>0</v>
      </c>
      <c r="BI196" s="149">
        <f t="shared" si="8"/>
        <v>0</v>
      </c>
      <c r="BJ196" s="16" t="s">
        <v>82</v>
      </c>
      <c r="BK196" s="149">
        <f t="shared" si="9"/>
        <v>0</v>
      </c>
      <c r="BL196" s="16" t="s">
        <v>169</v>
      </c>
      <c r="BM196" s="148" t="s">
        <v>292</v>
      </c>
    </row>
    <row r="197" spans="2:65" s="1" customFormat="1" ht="24.2" customHeight="1">
      <c r="B197" s="31"/>
      <c r="C197" s="136" t="s">
        <v>293</v>
      </c>
      <c r="D197" s="136" t="s">
        <v>165</v>
      </c>
      <c r="E197" s="137" t="s">
        <v>294</v>
      </c>
      <c r="F197" s="138" t="s">
        <v>295</v>
      </c>
      <c r="G197" s="139" t="s">
        <v>204</v>
      </c>
      <c r="H197" s="140">
        <v>7.8</v>
      </c>
      <c r="I197" s="141"/>
      <c r="J197" s="142">
        <f t="shared" si="0"/>
        <v>0</v>
      </c>
      <c r="K197" s="143"/>
      <c r="L197" s="31"/>
      <c r="M197" s="144" t="s">
        <v>1</v>
      </c>
      <c r="N197" s="145" t="s">
        <v>39</v>
      </c>
      <c r="P197" s="146">
        <f t="shared" si="1"/>
        <v>0</v>
      </c>
      <c r="Q197" s="146">
        <v>8.0000000000000007E-5</v>
      </c>
      <c r="R197" s="146">
        <f t="shared" si="2"/>
        <v>6.2399999999999999E-4</v>
      </c>
      <c r="S197" s="146">
        <v>0</v>
      </c>
      <c r="T197" s="147">
        <f t="shared" si="3"/>
        <v>0</v>
      </c>
      <c r="AR197" s="148" t="s">
        <v>169</v>
      </c>
      <c r="AT197" s="148" t="s">
        <v>165</v>
      </c>
      <c r="AU197" s="148" t="s">
        <v>84</v>
      </c>
      <c r="AY197" s="16" t="s">
        <v>163</v>
      </c>
      <c r="BE197" s="149">
        <f t="shared" si="4"/>
        <v>0</v>
      </c>
      <c r="BF197" s="149">
        <f t="shared" si="5"/>
        <v>0</v>
      </c>
      <c r="BG197" s="149">
        <f t="shared" si="6"/>
        <v>0</v>
      </c>
      <c r="BH197" s="149">
        <f t="shared" si="7"/>
        <v>0</v>
      </c>
      <c r="BI197" s="149">
        <f t="shared" si="8"/>
        <v>0</v>
      </c>
      <c r="BJ197" s="16" t="s">
        <v>82</v>
      </c>
      <c r="BK197" s="149">
        <f t="shared" si="9"/>
        <v>0</v>
      </c>
      <c r="BL197" s="16" t="s">
        <v>169</v>
      </c>
      <c r="BM197" s="148" t="s">
        <v>296</v>
      </c>
    </row>
    <row r="198" spans="2:65" s="12" customFormat="1" ht="11.25">
      <c r="B198" s="150"/>
      <c r="D198" s="151" t="s">
        <v>181</v>
      </c>
      <c r="E198" s="152" t="s">
        <v>1</v>
      </c>
      <c r="F198" s="153" t="s">
        <v>297</v>
      </c>
      <c r="H198" s="154">
        <v>7.8</v>
      </c>
      <c r="I198" s="155"/>
      <c r="L198" s="150"/>
      <c r="M198" s="156"/>
      <c r="T198" s="157"/>
      <c r="AT198" s="152" t="s">
        <v>181</v>
      </c>
      <c r="AU198" s="152" t="s">
        <v>84</v>
      </c>
      <c r="AV198" s="12" t="s">
        <v>84</v>
      </c>
      <c r="AW198" s="12" t="s">
        <v>31</v>
      </c>
      <c r="AX198" s="12" t="s">
        <v>82</v>
      </c>
      <c r="AY198" s="152" t="s">
        <v>163</v>
      </c>
    </row>
    <row r="199" spans="2:65" s="1" customFormat="1" ht="24.2" customHeight="1">
      <c r="B199" s="31"/>
      <c r="C199" s="136" t="s">
        <v>298</v>
      </c>
      <c r="D199" s="136" t="s">
        <v>165</v>
      </c>
      <c r="E199" s="137" t="s">
        <v>299</v>
      </c>
      <c r="F199" s="138" t="s">
        <v>300</v>
      </c>
      <c r="G199" s="139" t="s">
        <v>204</v>
      </c>
      <c r="H199" s="140">
        <v>80</v>
      </c>
      <c r="I199" s="141"/>
      <c r="J199" s="142">
        <f>ROUND(I199*H199,2)</f>
        <v>0</v>
      </c>
      <c r="K199" s="143"/>
      <c r="L199" s="31"/>
      <c r="M199" s="144" t="s">
        <v>1</v>
      </c>
      <c r="N199" s="145" t="s">
        <v>39</v>
      </c>
      <c r="P199" s="146">
        <f>O199*H199</f>
        <v>0</v>
      </c>
      <c r="Q199" s="146">
        <v>2.0000000000000002E-5</v>
      </c>
      <c r="R199" s="146">
        <f>Q199*H199</f>
        <v>1.6000000000000001E-3</v>
      </c>
      <c r="S199" s="146">
        <v>3.0000000000000001E-3</v>
      </c>
      <c r="T199" s="147">
        <f>S199*H199</f>
        <v>0.24</v>
      </c>
      <c r="AR199" s="148" t="s">
        <v>169</v>
      </c>
      <c r="AT199" s="148" t="s">
        <v>165</v>
      </c>
      <c r="AU199" s="148" t="s">
        <v>84</v>
      </c>
      <c r="AY199" s="16" t="s">
        <v>163</v>
      </c>
      <c r="BE199" s="149">
        <f>IF(N199="základní",J199,0)</f>
        <v>0</v>
      </c>
      <c r="BF199" s="149">
        <f>IF(N199="snížená",J199,0)</f>
        <v>0</v>
      </c>
      <c r="BG199" s="149">
        <f>IF(N199="zákl. přenesená",J199,0)</f>
        <v>0</v>
      </c>
      <c r="BH199" s="149">
        <f>IF(N199="sníž. přenesená",J199,0)</f>
        <v>0</v>
      </c>
      <c r="BI199" s="149">
        <f>IF(N199="nulová",J199,0)</f>
        <v>0</v>
      </c>
      <c r="BJ199" s="16" t="s">
        <v>82</v>
      </c>
      <c r="BK199" s="149">
        <f>ROUND(I199*H199,2)</f>
        <v>0</v>
      </c>
      <c r="BL199" s="16" t="s">
        <v>169</v>
      </c>
      <c r="BM199" s="148" t="s">
        <v>301</v>
      </c>
    </row>
    <row r="200" spans="2:65" s="1" customFormat="1" ht="24.2" customHeight="1">
      <c r="B200" s="31"/>
      <c r="C200" s="136" t="s">
        <v>302</v>
      </c>
      <c r="D200" s="136" t="s">
        <v>165</v>
      </c>
      <c r="E200" s="137" t="s">
        <v>303</v>
      </c>
      <c r="F200" s="138" t="s">
        <v>304</v>
      </c>
      <c r="G200" s="139" t="s">
        <v>204</v>
      </c>
      <c r="H200" s="140">
        <v>25</v>
      </c>
      <c r="I200" s="141"/>
      <c r="J200" s="142">
        <f>ROUND(I200*H200,2)</f>
        <v>0</v>
      </c>
      <c r="K200" s="143"/>
      <c r="L200" s="31"/>
      <c r="M200" s="144" t="s">
        <v>1</v>
      </c>
      <c r="N200" s="145" t="s">
        <v>39</v>
      </c>
      <c r="P200" s="146">
        <f>O200*H200</f>
        <v>0</v>
      </c>
      <c r="Q200" s="146">
        <v>2.0000000000000002E-5</v>
      </c>
      <c r="R200" s="146">
        <f>Q200*H200</f>
        <v>5.0000000000000001E-4</v>
      </c>
      <c r="S200" s="146">
        <v>3.0000000000000001E-3</v>
      </c>
      <c r="T200" s="147">
        <f>S200*H200</f>
        <v>7.4999999999999997E-2</v>
      </c>
      <c r="AR200" s="148" t="s">
        <v>169</v>
      </c>
      <c r="AT200" s="148" t="s">
        <v>165</v>
      </c>
      <c r="AU200" s="148" t="s">
        <v>84</v>
      </c>
      <c r="AY200" s="16" t="s">
        <v>163</v>
      </c>
      <c r="BE200" s="149">
        <f>IF(N200="základní",J200,0)</f>
        <v>0</v>
      </c>
      <c r="BF200" s="149">
        <f>IF(N200="snížená",J200,0)</f>
        <v>0</v>
      </c>
      <c r="BG200" s="149">
        <f>IF(N200="zákl. přenesená",J200,0)</f>
        <v>0</v>
      </c>
      <c r="BH200" s="149">
        <f>IF(N200="sníž. přenesená",J200,0)</f>
        <v>0</v>
      </c>
      <c r="BI200" s="149">
        <f>IF(N200="nulová",J200,0)</f>
        <v>0</v>
      </c>
      <c r="BJ200" s="16" t="s">
        <v>82</v>
      </c>
      <c r="BK200" s="149">
        <f>ROUND(I200*H200,2)</f>
        <v>0</v>
      </c>
      <c r="BL200" s="16" t="s">
        <v>169</v>
      </c>
      <c r="BM200" s="148" t="s">
        <v>305</v>
      </c>
    </row>
    <row r="201" spans="2:65" s="1" customFormat="1" ht="21.75" customHeight="1">
      <c r="B201" s="31"/>
      <c r="C201" s="136" t="s">
        <v>306</v>
      </c>
      <c r="D201" s="136" t="s">
        <v>165</v>
      </c>
      <c r="E201" s="137" t="s">
        <v>307</v>
      </c>
      <c r="F201" s="138" t="s">
        <v>308</v>
      </c>
      <c r="G201" s="139" t="s">
        <v>204</v>
      </c>
      <c r="H201" s="140">
        <v>6</v>
      </c>
      <c r="I201" s="141"/>
      <c r="J201" s="142">
        <f>ROUND(I201*H201,2)</f>
        <v>0</v>
      </c>
      <c r="K201" s="143"/>
      <c r="L201" s="31"/>
      <c r="M201" s="144" t="s">
        <v>1</v>
      </c>
      <c r="N201" s="145" t="s">
        <v>39</v>
      </c>
      <c r="P201" s="146">
        <f>O201*H201</f>
        <v>0</v>
      </c>
      <c r="Q201" s="146">
        <v>5.0000000000000002E-5</v>
      </c>
      <c r="R201" s="146">
        <f>Q201*H201</f>
        <v>3.0000000000000003E-4</v>
      </c>
      <c r="S201" s="146">
        <v>5.0000000000000001E-3</v>
      </c>
      <c r="T201" s="147">
        <f>S201*H201</f>
        <v>0.03</v>
      </c>
      <c r="AR201" s="148" t="s">
        <v>169</v>
      </c>
      <c r="AT201" s="148" t="s">
        <v>165</v>
      </c>
      <c r="AU201" s="148" t="s">
        <v>84</v>
      </c>
      <c r="AY201" s="16" t="s">
        <v>163</v>
      </c>
      <c r="BE201" s="149">
        <f>IF(N201="základní",J201,0)</f>
        <v>0</v>
      </c>
      <c r="BF201" s="149">
        <f>IF(N201="snížená",J201,0)</f>
        <v>0</v>
      </c>
      <c r="BG201" s="149">
        <f>IF(N201="zákl. přenesená",J201,0)</f>
        <v>0</v>
      </c>
      <c r="BH201" s="149">
        <f>IF(N201="sníž. přenesená",J201,0)</f>
        <v>0</v>
      </c>
      <c r="BI201" s="149">
        <f>IF(N201="nulová",J201,0)</f>
        <v>0</v>
      </c>
      <c r="BJ201" s="16" t="s">
        <v>82</v>
      </c>
      <c r="BK201" s="149">
        <f>ROUND(I201*H201,2)</f>
        <v>0</v>
      </c>
      <c r="BL201" s="16" t="s">
        <v>169</v>
      </c>
      <c r="BM201" s="148" t="s">
        <v>309</v>
      </c>
    </row>
    <row r="202" spans="2:65" s="11" customFormat="1" ht="22.9" customHeight="1">
      <c r="B202" s="124"/>
      <c r="D202" s="125" t="s">
        <v>73</v>
      </c>
      <c r="E202" s="134" t="s">
        <v>310</v>
      </c>
      <c r="F202" s="134" t="s">
        <v>311</v>
      </c>
      <c r="I202" s="127"/>
      <c r="J202" s="135">
        <f>BK202</f>
        <v>0</v>
      </c>
      <c r="L202" s="124"/>
      <c r="M202" s="129"/>
      <c r="P202" s="130">
        <f>SUM(P203:P213)</f>
        <v>0</v>
      </c>
      <c r="R202" s="130">
        <f>SUM(R203:R213)</f>
        <v>0</v>
      </c>
      <c r="T202" s="131">
        <f>SUM(T203:T213)</f>
        <v>0</v>
      </c>
      <c r="AR202" s="125" t="s">
        <v>82</v>
      </c>
      <c r="AT202" s="132" t="s">
        <v>73</v>
      </c>
      <c r="AU202" s="132" t="s">
        <v>82</v>
      </c>
      <c r="AY202" s="125" t="s">
        <v>163</v>
      </c>
      <c r="BK202" s="133">
        <f>SUM(BK203:BK213)</f>
        <v>0</v>
      </c>
    </row>
    <row r="203" spans="2:65" s="1" customFormat="1" ht="24.2" customHeight="1">
      <c r="B203" s="31"/>
      <c r="C203" s="136" t="s">
        <v>312</v>
      </c>
      <c r="D203" s="136" t="s">
        <v>165</v>
      </c>
      <c r="E203" s="137" t="s">
        <v>313</v>
      </c>
      <c r="F203" s="138" t="s">
        <v>314</v>
      </c>
      <c r="G203" s="139" t="s">
        <v>315</v>
      </c>
      <c r="H203" s="140">
        <v>7.0659999999999998</v>
      </c>
      <c r="I203" s="141"/>
      <c r="J203" s="142">
        <f>ROUND(I203*H203,2)</f>
        <v>0</v>
      </c>
      <c r="K203" s="143"/>
      <c r="L203" s="31"/>
      <c r="M203" s="144" t="s">
        <v>1</v>
      </c>
      <c r="N203" s="145" t="s">
        <v>39</v>
      </c>
      <c r="P203" s="146">
        <f>O203*H203</f>
        <v>0</v>
      </c>
      <c r="Q203" s="146">
        <v>0</v>
      </c>
      <c r="R203" s="146">
        <f>Q203*H203</f>
        <v>0</v>
      </c>
      <c r="S203" s="146">
        <v>0</v>
      </c>
      <c r="T203" s="147">
        <f>S203*H203</f>
        <v>0</v>
      </c>
      <c r="AR203" s="148" t="s">
        <v>169</v>
      </c>
      <c r="AT203" s="148" t="s">
        <v>165</v>
      </c>
      <c r="AU203" s="148" t="s">
        <v>84</v>
      </c>
      <c r="AY203" s="16" t="s">
        <v>163</v>
      </c>
      <c r="BE203" s="149">
        <f>IF(N203="základní",J203,0)</f>
        <v>0</v>
      </c>
      <c r="BF203" s="149">
        <f>IF(N203="snížená",J203,0)</f>
        <v>0</v>
      </c>
      <c r="BG203" s="149">
        <f>IF(N203="zákl. přenesená",J203,0)</f>
        <v>0</v>
      </c>
      <c r="BH203" s="149">
        <f>IF(N203="sníž. přenesená",J203,0)</f>
        <v>0</v>
      </c>
      <c r="BI203" s="149">
        <f>IF(N203="nulová",J203,0)</f>
        <v>0</v>
      </c>
      <c r="BJ203" s="16" t="s">
        <v>82</v>
      </c>
      <c r="BK203" s="149">
        <f>ROUND(I203*H203,2)</f>
        <v>0</v>
      </c>
      <c r="BL203" s="16" t="s">
        <v>169</v>
      </c>
      <c r="BM203" s="148" t="s">
        <v>316</v>
      </c>
    </row>
    <row r="204" spans="2:65" s="1" customFormat="1" ht="21.75" customHeight="1">
      <c r="B204" s="31"/>
      <c r="C204" s="136" t="s">
        <v>317</v>
      </c>
      <c r="D204" s="136" t="s">
        <v>165</v>
      </c>
      <c r="E204" s="137" t="s">
        <v>318</v>
      </c>
      <c r="F204" s="138" t="s">
        <v>319</v>
      </c>
      <c r="G204" s="139" t="s">
        <v>204</v>
      </c>
      <c r="H204" s="140">
        <v>12</v>
      </c>
      <c r="I204" s="141"/>
      <c r="J204" s="142">
        <f>ROUND(I204*H204,2)</f>
        <v>0</v>
      </c>
      <c r="K204" s="143"/>
      <c r="L204" s="31"/>
      <c r="M204" s="144" t="s">
        <v>1</v>
      </c>
      <c r="N204" s="145" t="s">
        <v>39</v>
      </c>
      <c r="P204" s="146">
        <f>O204*H204</f>
        <v>0</v>
      </c>
      <c r="Q204" s="146">
        <v>0</v>
      </c>
      <c r="R204" s="146">
        <f>Q204*H204</f>
        <v>0</v>
      </c>
      <c r="S204" s="146">
        <v>0</v>
      </c>
      <c r="T204" s="147">
        <f>S204*H204</f>
        <v>0</v>
      </c>
      <c r="AR204" s="148" t="s">
        <v>169</v>
      </c>
      <c r="AT204" s="148" t="s">
        <v>165</v>
      </c>
      <c r="AU204" s="148" t="s">
        <v>84</v>
      </c>
      <c r="AY204" s="16" t="s">
        <v>163</v>
      </c>
      <c r="BE204" s="149">
        <f>IF(N204="základní",J204,0)</f>
        <v>0</v>
      </c>
      <c r="BF204" s="149">
        <f>IF(N204="snížená",J204,0)</f>
        <v>0</v>
      </c>
      <c r="BG204" s="149">
        <f>IF(N204="zákl. přenesená",J204,0)</f>
        <v>0</v>
      </c>
      <c r="BH204" s="149">
        <f>IF(N204="sníž. přenesená",J204,0)</f>
        <v>0</v>
      </c>
      <c r="BI204" s="149">
        <f>IF(N204="nulová",J204,0)</f>
        <v>0</v>
      </c>
      <c r="BJ204" s="16" t="s">
        <v>82</v>
      </c>
      <c r="BK204" s="149">
        <f>ROUND(I204*H204,2)</f>
        <v>0</v>
      </c>
      <c r="BL204" s="16" t="s">
        <v>169</v>
      </c>
      <c r="BM204" s="148" t="s">
        <v>320</v>
      </c>
    </row>
    <row r="205" spans="2:65" s="1" customFormat="1" ht="24.2" customHeight="1">
      <c r="B205" s="31"/>
      <c r="C205" s="136" t="s">
        <v>321</v>
      </c>
      <c r="D205" s="136" t="s">
        <v>165</v>
      </c>
      <c r="E205" s="137" t="s">
        <v>322</v>
      </c>
      <c r="F205" s="138" t="s">
        <v>323</v>
      </c>
      <c r="G205" s="139" t="s">
        <v>204</v>
      </c>
      <c r="H205" s="140">
        <v>360</v>
      </c>
      <c r="I205" s="141"/>
      <c r="J205" s="142">
        <f>ROUND(I205*H205,2)</f>
        <v>0</v>
      </c>
      <c r="K205" s="143"/>
      <c r="L205" s="31"/>
      <c r="M205" s="144" t="s">
        <v>1</v>
      </c>
      <c r="N205" s="145" t="s">
        <v>39</v>
      </c>
      <c r="P205" s="146">
        <f>O205*H205</f>
        <v>0</v>
      </c>
      <c r="Q205" s="146">
        <v>0</v>
      </c>
      <c r="R205" s="146">
        <f>Q205*H205</f>
        <v>0</v>
      </c>
      <c r="S205" s="146">
        <v>0</v>
      </c>
      <c r="T205" s="147">
        <f>S205*H205</f>
        <v>0</v>
      </c>
      <c r="AR205" s="148" t="s">
        <v>169</v>
      </c>
      <c r="AT205" s="148" t="s">
        <v>165</v>
      </c>
      <c r="AU205" s="148" t="s">
        <v>84</v>
      </c>
      <c r="AY205" s="16" t="s">
        <v>163</v>
      </c>
      <c r="BE205" s="149">
        <f>IF(N205="základní",J205,0)</f>
        <v>0</v>
      </c>
      <c r="BF205" s="149">
        <f>IF(N205="snížená",J205,0)</f>
        <v>0</v>
      </c>
      <c r="BG205" s="149">
        <f>IF(N205="zákl. přenesená",J205,0)</f>
        <v>0</v>
      </c>
      <c r="BH205" s="149">
        <f>IF(N205="sníž. přenesená",J205,0)</f>
        <v>0</v>
      </c>
      <c r="BI205" s="149">
        <f>IF(N205="nulová",J205,0)</f>
        <v>0</v>
      </c>
      <c r="BJ205" s="16" t="s">
        <v>82</v>
      </c>
      <c r="BK205" s="149">
        <f>ROUND(I205*H205,2)</f>
        <v>0</v>
      </c>
      <c r="BL205" s="16" t="s">
        <v>169</v>
      </c>
      <c r="BM205" s="148" t="s">
        <v>324</v>
      </c>
    </row>
    <row r="206" spans="2:65" s="12" customFormat="1" ht="11.25">
      <c r="B206" s="150"/>
      <c r="D206" s="151" t="s">
        <v>181</v>
      </c>
      <c r="F206" s="153" t="s">
        <v>325</v>
      </c>
      <c r="H206" s="154">
        <v>360</v>
      </c>
      <c r="I206" s="155"/>
      <c r="L206" s="150"/>
      <c r="M206" s="156"/>
      <c r="T206" s="157"/>
      <c r="AT206" s="152" t="s">
        <v>181</v>
      </c>
      <c r="AU206" s="152" t="s">
        <v>84</v>
      </c>
      <c r="AV206" s="12" t="s">
        <v>84</v>
      </c>
      <c r="AW206" s="12" t="s">
        <v>4</v>
      </c>
      <c r="AX206" s="12" t="s">
        <v>82</v>
      </c>
      <c r="AY206" s="152" t="s">
        <v>163</v>
      </c>
    </row>
    <row r="207" spans="2:65" s="1" customFormat="1" ht="24.2" customHeight="1">
      <c r="B207" s="31"/>
      <c r="C207" s="136" t="s">
        <v>326</v>
      </c>
      <c r="D207" s="136" t="s">
        <v>165</v>
      </c>
      <c r="E207" s="137" t="s">
        <v>327</v>
      </c>
      <c r="F207" s="138" t="s">
        <v>328</v>
      </c>
      <c r="G207" s="139" t="s">
        <v>315</v>
      </c>
      <c r="H207" s="140">
        <v>7.0659999999999998</v>
      </c>
      <c r="I207" s="141"/>
      <c r="J207" s="142">
        <f>ROUND(I207*H207,2)</f>
        <v>0</v>
      </c>
      <c r="K207" s="143"/>
      <c r="L207" s="31"/>
      <c r="M207" s="144" t="s">
        <v>1</v>
      </c>
      <c r="N207" s="145" t="s">
        <v>39</v>
      </c>
      <c r="P207" s="146">
        <f>O207*H207</f>
        <v>0</v>
      </c>
      <c r="Q207" s="146">
        <v>0</v>
      </c>
      <c r="R207" s="146">
        <f>Q207*H207</f>
        <v>0</v>
      </c>
      <c r="S207" s="146">
        <v>0</v>
      </c>
      <c r="T207" s="147">
        <f>S207*H207</f>
        <v>0</v>
      </c>
      <c r="AR207" s="148" t="s">
        <v>169</v>
      </c>
      <c r="AT207" s="148" t="s">
        <v>165</v>
      </c>
      <c r="AU207" s="148" t="s">
        <v>84</v>
      </c>
      <c r="AY207" s="16" t="s">
        <v>163</v>
      </c>
      <c r="BE207" s="149">
        <f>IF(N207="základní",J207,0)</f>
        <v>0</v>
      </c>
      <c r="BF207" s="149">
        <f>IF(N207="snížená",J207,0)</f>
        <v>0</v>
      </c>
      <c r="BG207" s="149">
        <f>IF(N207="zákl. přenesená",J207,0)</f>
        <v>0</v>
      </c>
      <c r="BH207" s="149">
        <f>IF(N207="sníž. přenesená",J207,0)</f>
        <v>0</v>
      </c>
      <c r="BI207" s="149">
        <f>IF(N207="nulová",J207,0)</f>
        <v>0</v>
      </c>
      <c r="BJ207" s="16" t="s">
        <v>82</v>
      </c>
      <c r="BK207" s="149">
        <f>ROUND(I207*H207,2)</f>
        <v>0</v>
      </c>
      <c r="BL207" s="16" t="s">
        <v>169</v>
      </c>
      <c r="BM207" s="148" t="s">
        <v>329</v>
      </c>
    </row>
    <row r="208" spans="2:65" s="1" customFormat="1" ht="24.2" customHeight="1">
      <c r="B208" s="31"/>
      <c r="C208" s="136" t="s">
        <v>330</v>
      </c>
      <c r="D208" s="136" t="s">
        <v>165</v>
      </c>
      <c r="E208" s="137" t="s">
        <v>331</v>
      </c>
      <c r="F208" s="138" t="s">
        <v>332</v>
      </c>
      <c r="G208" s="139" t="s">
        <v>315</v>
      </c>
      <c r="H208" s="140">
        <v>141.32</v>
      </c>
      <c r="I208" s="141"/>
      <c r="J208" s="142">
        <f>ROUND(I208*H208,2)</f>
        <v>0</v>
      </c>
      <c r="K208" s="143"/>
      <c r="L208" s="31"/>
      <c r="M208" s="144" t="s">
        <v>1</v>
      </c>
      <c r="N208" s="145" t="s">
        <v>39</v>
      </c>
      <c r="P208" s="146">
        <f>O208*H208</f>
        <v>0</v>
      </c>
      <c r="Q208" s="146">
        <v>0</v>
      </c>
      <c r="R208" s="146">
        <f>Q208*H208</f>
        <v>0</v>
      </c>
      <c r="S208" s="146">
        <v>0</v>
      </c>
      <c r="T208" s="147">
        <f>S208*H208</f>
        <v>0</v>
      </c>
      <c r="AR208" s="148" t="s">
        <v>169</v>
      </c>
      <c r="AT208" s="148" t="s">
        <v>165</v>
      </c>
      <c r="AU208" s="148" t="s">
        <v>84</v>
      </c>
      <c r="AY208" s="16" t="s">
        <v>163</v>
      </c>
      <c r="BE208" s="149">
        <f>IF(N208="základní",J208,0)</f>
        <v>0</v>
      </c>
      <c r="BF208" s="149">
        <f>IF(N208="snížená",J208,0)</f>
        <v>0</v>
      </c>
      <c r="BG208" s="149">
        <f>IF(N208="zákl. přenesená",J208,0)</f>
        <v>0</v>
      </c>
      <c r="BH208" s="149">
        <f>IF(N208="sníž. přenesená",J208,0)</f>
        <v>0</v>
      </c>
      <c r="BI208" s="149">
        <f>IF(N208="nulová",J208,0)</f>
        <v>0</v>
      </c>
      <c r="BJ208" s="16" t="s">
        <v>82</v>
      </c>
      <c r="BK208" s="149">
        <f>ROUND(I208*H208,2)</f>
        <v>0</v>
      </c>
      <c r="BL208" s="16" t="s">
        <v>169</v>
      </c>
      <c r="BM208" s="148" t="s">
        <v>333</v>
      </c>
    </row>
    <row r="209" spans="2:65" s="12" customFormat="1" ht="11.25">
      <c r="B209" s="150"/>
      <c r="D209" s="151" t="s">
        <v>181</v>
      </c>
      <c r="F209" s="153" t="s">
        <v>334</v>
      </c>
      <c r="H209" s="154">
        <v>141.32</v>
      </c>
      <c r="I209" s="155"/>
      <c r="L209" s="150"/>
      <c r="M209" s="156"/>
      <c r="T209" s="157"/>
      <c r="AT209" s="152" t="s">
        <v>181</v>
      </c>
      <c r="AU209" s="152" t="s">
        <v>84</v>
      </c>
      <c r="AV209" s="12" t="s">
        <v>84</v>
      </c>
      <c r="AW209" s="12" t="s">
        <v>4</v>
      </c>
      <c r="AX209" s="12" t="s">
        <v>82</v>
      </c>
      <c r="AY209" s="152" t="s">
        <v>163</v>
      </c>
    </row>
    <row r="210" spans="2:65" s="1" customFormat="1" ht="33" customHeight="1">
      <c r="B210" s="31"/>
      <c r="C210" s="136" t="s">
        <v>335</v>
      </c>
      <c r="D210" s="136" t="s">
        <v>165</v>
      </c>
      <c r="E210" s="137" t="s">
        <v>336</v>
      </c>
      <c r="F210" s="138" t="s">
        <v>337</v>
      </c>
      <c r="G210" s="139" t="s">
        <v>315</v>
      </c>
      <c r="H210" s="140">
        <v>4.5410000000000004</v>
      </c>
      <c r="I210" s="141"/>
      <c r="J210" s="142">
        <f>ROUND(I210*H210,2)</f>
        <v>0</v>
      </c>
      <c r="K210" s="143"/>
      <c r="L210" s="31"/>
      <c r="M210" s="144" t="s">
        <v>1</v>
      </c>
      <c r="N210" s="145" t="s">
        <v>39</v>
      </c>
      <c r="P210" s="146">
        <f>O210*H210</f>
        <v>0</v>
      </c>
      <c r="Q210" s="146">
        <v>0</v>
      </c>
      <c r="R210" s="146">
        <f>Q210*H210</f>
        <v>0</v>
      </c>
      <c r="S210" s="146">
        <v>0</v>
      </c>
      <c r="T210" s="147">
        <f>S210*H210</f>
        <v>0</v>
      </c>
      <c r="AR210" s="148" t="s">
        <v>169</v>
      </c>
      <c r="AT210" s="148" t="s">
        <v>165</v>
      </c>
      <c r="AU210" s="148" t="s">
        <v>84</v>
      </c>
      <c r="AY210" s="16" t="s">
        <v>163</v>
      </c>
      <c r="BE210" s="149">
        <f>IF(N210="základní",J210,0)</f>
        <v>0</v>
      </c>
      <c r="BF210" s="149">
        <f>IF(N210="snížená",J210,0)</f>
        <v>0</v>
      </c>
      <c r="BG210" s="149">
        <f>IF(N210="zákl. přenesená",J210,0)</f>
        <v>0</v>
      </c>
      <c r="BH210" s="149">
        <f>IF(N210="sníž. přenesená",J210,0)</f>
        <v>0</v>
      </c>
      <c r="BI210" s="149">
        <f>IF(N210="nulová",J210,0)</f>
        <v>0</v>
      </c>
      <c r="BJ210" s="16" t="s">
        <v>82</v>
      </c>
      <c r="BK210" s="149">
        <f>ROUND(I210*H210,2)</f>
        <v>0</v>
      </c>
      <c r="BL210" s="16" t="s">
        <v>169</v>
      </c>
      <c r="BM210" s="148" t="s">
        <v>338</v>
      </c>
    </row>
    <row r="211" spans="2:65" s="1" customFormat="1" ht="33" customHeight="1">
      <c r="B211" s="31"/>
      <c r="C211" s="136" t="s">
        <v>339</v>
      </c>
      <c r="D211" s="136" t="s">
        <v>165</v>
      </c>
      <c r="E211" s="137" t="s">
        <v>340</v>
      </c>
      <c r="F211" s="138" t="s">
        <v>341</v>
      </c>
      <c r="G211" s="139" t="s">
        <v>315</v>
      </c>
      <c r="H211" s="140">
        <v>2.2349999999999999</v>
      </c>
      <c r="I211" s="141"/>
      <c r="J211" s="142">
        <f>ROUND(I211*H211,2)</f>
        <v>0</v>
      </c>
      <c r="K211" s="143"/>
      <c r="L211" s="31"/>
      <c r="M211" s="144" t="s">
        <v>1</v>
      </c>
      <c r="N211" s="145" t="s">
        <v>39</v>
      </c>
      <c r="P211" s="146">
        <f>O211*H211</f>
        <v>0</v>
      </c>
      <c r="Q211" s="146">
        <v>0</v>
      </c>
      <c r="R211" s="146">
        <f>Q211*H211</f>
        <v>0</v>
      </c>
      <c r="S211" s="146">
        <v>0</v>
      </c>
      <c r="T211" s="147">
        <f>S211*H211</f>
        <v>0</v>
      </c>
      <c r="AR211" s="148" t="s">
        <v>169</v>
      </c>
      <c r="AT211" s="148" t="s">
        <v>165</v>
      </c>
      <c r="AU211" s="148" t="s">
        <v>84</v>
      </c>
      <c r="AY211" s="16" t="s">
        <v>163</v>
      </c>
      <c r="BE211" s="149">
        <f>IF(N211="základní",J211,0)</f>
        <v>0</v>
      </c>
      <c r="BF211" s="149">
        <f>IF(N211="snížená",J211,0)</f>
        <v>0</v>
      </c>
      <c r="BG211" s="149">
        <f>IF(N211="zákl. přenesená",J211,0)</f>
        <v>0</v>
      </c>
      <c r="BH211" s="149">
        <f>IF(N211="sníž. přenesená",J211,0)</f>
        <v>0</v>
      </c>
      <c r="BI211" s="149">
        <f>IF(N211="nulová",J211,0)</f>
        <v>0</v>
      </c>
      <c r="BJ211" s="16" t="s">
        <v>82</v>
      </c>
      <c r="BK211" s="149">
        <f>ROUND(I211*H211,2)</f>
        <v>0</v>
      </c>
      <c r="BL211" s="16" t="s">
        <v>169</v>
      </c>
      <c r="BM211" s="148" t="s">
        <v>342</v>
      </c>
    </row>
    <row r="212" spans="2:65" s="1" customFormat="1" ht="33" customHeight="1">
      <c r="B212" s="31"/>
      <c r="C212" s="136" t="s">
        <v>343</v>
      </c>
      <c r="D212" s="136" t="s">
        <v>165</v>
      </c>
      <c r="E212" s="137" t="s">
        <v>344</v>
      </c>
      <c r="F212" s="138" t="s">
        <v>345</v>
      </c>
      <c r="G212" s="139" t="s">
        <v>315</v>
      </c>
      <c r="H212" s="140">
        <v>0.09</v>
      </c>
      <c r="I212" s="141"/>
      <c r="J212" s="142">
        <f>ROUND(I212*H212,2)</f>
        <v>0</v>
      </c>
      <c r="K212" s="143"/>
      <c r="L212" s="31"/>
      <c r="M212" s="144" t="s">
        <v>1</v>
      </c>
      <c r="N212" s="145" t="s">
        <v>39</v>
      </c>
      <c r="P212" s="146">
        <f>O212*H212</f>
        <v>0</v>
      </c>
      <c r="Q212" s="146">
        <v>0</v>
      </c>
      <c r="R212" s="146">
        <f>Q212*H212</f>
        <v>0</v>
      </c>
      <c r="S212" s="146">
        <v>0</v>
      </c>
      <c r="T212" s="147">
        <f>S212*H212</f>
        <v>0</v>
      </c>
      <c r="AR212" s="148" t="s">
        <v>169</v>
      </c>
      <c r="AT212" s="148" t="s">
        <v>165</v>
      </c>
      <c r="AU212" s="148" t="s">
        <v>84</v>
      </c>
      <c r="AY212" s="16" t="s">
        <v>163</v>
      </c>
      <c r="BE212" s="149">
        <f>IF(N212="základní",J212,0)</f>
        <v>0</v>
      </c>
      <c r="BF212" s="149">
        <f>IF(N212="snížená",J212,0)</f>
        <v>0</v>
      </c>
      <c r="BG212" s="149">
        <f>IF(N212="zákl. přenesená",J212,0)</f>
        <v>0</v>
      </c>
      <c r="BH212" s="149">
        <f>IF(N212="sníž. přenesená",J212,0)</f>
        <v>0</v>
      </c>
      <c r="BI212" s="149">
        <f>IF(N212="nulová",J212,0)</f>
        <v>0</v>
      </c>
      <c r="BJ212" s="16" t="s">
        <v>82</v>
      </c>
      <c r="BK212" s="149">
        <f>ROUND(I212*H212,2)</f>
        <v>0</v>
      </c>
      <c r="BL212" s="16" t="s">
        <v>169</v>
      </c>
      <c r="BM212" s="148" t="s">
        <v>346</v>
      </c>
    </row>
    <row r="213" spans="2:65" s="1" customFormat="1" ht="37.9" customHeight="1">
      <c r="B213" s="31"/>
      <c r="C213" s="136" t="s">
        <v>347</v>
      </c>
      <c r="D213" s="136" t="s">
        <v>165</v>
      </c>
      <c r="E213" s="137" t="s">
        <v>348</v>
      </c>
      <c r="F213" s="138" t="s">
        <v>349</v>
      </c>
      <c r="G213" s="139" t="s">
        <v>315</v>
      </c>
      <c r="H213" s="140">
        <v>0.14000000000000001</v>
      </c>
      <c r="I213" s="141"/>
      <c r="J213" s="142">
        <f>ROUND(I213*H213,2)</f>
        <v>0</v>
      </c>
      <c r="K213" s="143"/>
      <c r="L213" s="31"/>
      <c r="M213" s="144" t="s">
        <v>1</v>
      </c>
      <c r="N213" s="145" t="s">
        <v>39</v>
      </c>
      <c r="P213" s="146">
        <f>O213*H213</f>
        <v>0</v>
      </c>
      <c r="Q213" s="146">
        <v>0</v>
      </c>
      <c r="R213" s="146">
        <f>Q213*H213</f>
        <v>0</v>
      </c>
      <c r="S213" s="146">
        <v>0</v>
      </c>
      <c r="T213" s="147">
        <f>S213*H213</f>
        <v>0</v>
      </c>
      <c r="AR213" s="148" t="s">
        <v>169</v>
      </c>
      <c r="AT213" s="148" t="s">
        <v>165</v>
      </c>
      <c r="AU213" s="148" t="s">
        <v>84</v>
      </c>
      <c r="AY213" s="16" t="s">
        <v>163</v>
      </c>
      <c r="BE213" s="149">
        <f>IF(N213="základní",J213,0)</f>
        <v>0</v>
      </c>
      <c r="BF213" s="149">
        <f>IF(N213="snížená",J213,0)</f>
        <v>0</v>
      </c>
      <c r="BG213" s="149">
        <f>IF(N213="zákl. přenesená",J213,0)</f>
        <v>0</v>
      </c>
      <c r="BH213" s="149">
        <f>IF(N213="sníž. přenesená",J213,0)</f>
        <v>0</v>
      </c>
      <c r="BI213" s="149">
        <f>IF(N213="nulová",J213,0)</f>
        <v>0</v>
      </c>
      <c r="BJ213" s="16" t="s">
        <v>82</v>
      </c>
      <c r="BK213" s="149">
        <f>ROUND(I213*H213,2)</f>
        <v>0</v>
      </c>
      <c r="BL213" s="16" t="s">
        <v>169</v>
      </c>
      <c r="BM213" s="148" t="s">
        <v>350</v>
      </c>
    </row>
    <row r="214" spans="2:65" s="11" customFormat="1" ht="22.9" customHeight="1">
      <c r="B214" s="124"/>
      <c r="D214" s="125" t="s">
        <v>73</v>
      </c>
      <c r="E214" s="134" t="s">
        <v>351</v>
      </c>
      <c r="F214" s="134" t="s">
        <v>352</v>
      </c>
      <c r="I214" s="127"/>
      <c r="J214" s="135">
        <f>BK214</f>
        <v>0</v>
      </c>
      <c r="L214" s="124"/>
      <c r="M214" s="129"/>
      <c r="P214" s="130">
        <f>SUM(P215:P216)</f>
        <v>0</v>
      </c>
      <c r="R214" s="130">
        <f>SUM(R215:R216)</f>
        <v>0</v>
      </c>
      <c r="T214" s="131">
        <f>SUM(T215:T216)</f>
        <v>0</v>
      </c>
      <c r="AR214" s="125" t="s">
        <v>82</v>
      </c>
      <c r="AT214" s="132" t="s">
        <v>73</v>
      </c>
      <c r="AU214" s="132" t="s">
        <v>82</v>
      </c>
      <c r="AY214" s="125" t="s">
        <v>163</v>
      </c>
      <c r="BK214" s="133">
        <f>SUM(BK215:BK216)</f>
        <v>0</v>
      </c>
    </row>
    <row r="215" spans="2:65" s="1" customFormat="1" ht="24.2" customHeight="1">
      <c r="B215" s="31"/>
      <c r="C215" s="136" t="s">
        <v>353</v>
      </c>
      <c r="D215" s="136" t="s">
        <v>165</v>
      </c>
      <c r="E215" s="137" t="s">
        <v>354</v>
      </c>
      <c r="F215" s="138" t="s">
        <v>355</v>
      </c>
      <c r="G215" s="139" t="s">
        <v>315</v>
      </c>
      <c r="H215" s="140">
        <v>2.0819999999999999</v>
      </c>
      <c r="I215" s="141"/>
      <c r="J215" s="142">
        <f>ROUND(I215*H215,2)</f>
        <v>0</v>
      </c>
      <c r="K215" s="143"/>
      <c r="L215" s="31"/>
      <c r="M215" s="144" t="s">
        <v>1</v>
      </c>
      <c r="N215" s="145" t="s">
        <v>39</v>
      </c>
      <c r="P215" s="146">
        <f>O215*H215</f>
        <v>0</v>
      </c>
      <c r="Q215" s="146">
        <v>0</v>
      </c>
      <c r="R215" s="146">
        <f>Q215*H215</f>
        <v>0</v>
      </c>
      <c r="S215" s="146">
        <v>0</v>
      </c>
      <c r="T215" s="147">
        <f>S215*H215</f>
        <v>0</v>
      </c>
      <c r="AR215" s="148" t="s">
        <v>169</v>
      </c>
      <c r="AT215" s="148" t="s">
        <v>165</v>
      </c>
      <c r="AU215" s="148" t="s">
        <v>84</v>
      </c>
      <c r="AY215" s="16" t="s">
        <v>163</v>
      </c>
      <c r="BE215" s="149">
        <f>IF(N215="základní",J215,0)</f>
        <v>0</v>
      </c>
      <c r="BF215" s="149">
        <f>IF(N215="snížená",J215,0)</f>
        <v>0</v>
      </c>
      <c r="BG215" s="149">
        <f>IF(N215="zákl. přenesená",J215,0)</f>
        <v>0</v>
      </c>
      <c r="BH215" s="149">
        <f>IF(N215="sníž. přenesená",J215,0)</f>
        <v>0</v>
      </c>
      <c r="BI215" s="149">
        <f>IF(N215="nulová",J215,0)</f>
        <v>0</v>
      </c>
      <c r="BJ215" s="16" t="s">
        <v>82</v>
      </c>
      <c r="BK215" s="149">
        <f>ROUND(I215*H215,2)</f>
        <v>0</v>
      </c>
      <c r="BL215" s="16" t="s">
        <v>169</v>
      </c>
      <c r="BM215" s="148" t="s">
        <v>356</v>
      </c>
    </row>
    <row r="216" spans="2:65" s="1" customFormat="1" ht="24.2" customHeight="1">
      <c r="B216" s="31"/>
      <c r="C216" s="136" t="s">
        <v>357</v>
      </c>
      <c r="D216" s="136" t="s">
        <v>165</v>
      </c>
      <c r="E216" s="137" t="s">
        <v>358</v>
      </c>
      <c r="F216" s="138" t="s">
        <v>359</v>
      </c>
      <c r="G216" s="139" t="s">
        <v>315</v>
      </c>
      <c r="H216" s="140">
        <v>2.0819999999999999</v>
      </c>
      <c r="I216" s="141"/>
      <c r="J216" s="142">
        <f>ROUND(I216*H216,2)</f>
        <v>0</v>
      </c>
      <c r="K216" s="143"/>
      <c r="L216" s="31"/>
      <c r="M216" s="144" t="s">
        <v>1</v>
      </c>
      <c r="N216" s="145" t="s">
        <v>39</v>
      </c>
      <c r="P216" s="146">
        <f>O216*H216</f>
        <v>0</v>
      </c>
      <c r="Q216" s="146">
        <v>0</v>
      </c>
      <c r="R216" s="146">
        <f>Q216*H216</f>
        <v>0</v>
      </c>
      <c r="S216" s="146">
        <v>0</v>
      </c>
      <c r="T216" s="147">
        <f>S216*H216</f>
        <v>0</v>
      </c>
      <c r="AR216" s="148" t="s">
        <v>169</v>
      </c>
      <c r="AT216" s="148" t="s">
        <v>165</v>
      </c>
      <c r="AU216" s="148" t="s">
        <v>84</v>
      </c>
      <c r="AY216" s="16" t="s">
        <v>163</v>
      </c>
      <c r="BE216" s="149">
        <f>IF(N216="základní",J216,0)</f>
        <v>0</v>
      </c>
      <c r="BF216" s="149">
        <f>IF(N216="snížená",J216,0)</f>
        <v>0</v>
      </c>
      <c r="BG216" s="149">
        <f>IF(N216="zákl. přenesená",J216,0)</f>
        <v>0</v>
      </c>
      <c r="BH216" s="149">
        <f>IF(N216="sníž. přenesená",J216,0)</f>
        <v>0</v>
      </c>
      <c r="BI216" s="149">
        <f>IF(N216="nulová",J216,0)</f>
        <v>0</v>
      </c>
      <c r="BJ216" s="16" t="s">
        <v>82</v>
      </c>
      <c r="BK216" s="149">
        <f>ROUND(I216*H216,2)</f>
        <v>0</v>
      </c>
      <c r="BL216" s="16" t="s">
        <v>169</v>
      </c>
      <c r="BM216" s="148" t="s">
        <v>360</v>
      </c>
    </row>
    <row r="217" spans="2:65" s="11" customFormat="1" ht="25.9" customHeight="1">
      <c r="B217" s="124"/>
      <c r="D217" s="125" t="s">
        <v>73</v>
      </c>
      <c r="E217" s="126" t="s">
        <v>361</v>
      </c>
      <c r="F217" s="126" t="s">
        <v>362</v>
      </c>
      <c r="I217" s="127"/>
      <c r="J217" s="128">
        <f>BK217</f>
        <v>0</v>
      </c>
      <c r="L217" s="124"/>
      <c r="M217" s="129"/>
      <c r="P217" s="130">
        <f>P218+P237+P242+P245+P248+P252+P269+P277+P288+P301+P326</f>
        <v>0</v>
      </c>
      <c r="R217" s="130">
        <f>R218+R237+R242+R245+R248+R252+R269+R277+R288+R301+R326</f>
        <v>4.7100000000000003E-2</v>
      </c>
      <c r="T217" s="131">
        <f>T218+T237+T242+T245+T248+T252+T269+T277+T288+T301+T326</f>
        <v>2.822365</v>
      </c>
      <c r="AR217" s="125" t="s">
        <v>84</v>
      </c>
      <c r="AT217" s="132" t="s">
        <v>73</v>
      </c>
      <c r="AU217" s="132" t="s">
        <v>74</v>
      </c>
      <c r="AY217" s="125" t="s">
        <v>163</v>
      </c>
      <c r="BK217" s="133">
        <f>BK218+BK237+BK242+BK245+BK248+BK252+BK269+BK277+BK288+BK301+BK326</f>
        <v>0</v>
      </c>
    </row>
    <row r="218" spans="2:65" s="11" customFormat="1" ht="22.9" customHeight="1">
      <c r="B218" s="124"/>
      <c r="D218" s="125" t="s">
        <v>73</v>
      </c>
      <c r="E218" s="134" t="s">
        <v>363</v>
      </c>
      <c r="F218" s="134" t="s">
        <v>364</v>
      </c>
      <c r="I218" s="127"/>
      <c r="J218" s="135">
        <f>BK218</f>
        <v>0</v>
      </c>
      <c r="L218" s="124"/>
      <c r="M218" s="129"/>
      <c r="P218" s="130">
        <f>SUM(P219:P236)</f>
        <v>0</v>
      </c>
      <c r="R218" s="130">
        <f>SUM(R219:R236)</f>
        <v>8.4000000000000003E-4</v>
      </c>
      <c r="T218" s="131">
        <f>SUM(T219:T236)</f>
        <v>6.5559999999999993E-2</v>
      </c>
      <c r="AR218" s="125" t="s">
        <v>84</v>
      </c>
      <c r="AT218" s="132" t="s">
        <v>73</v>
      </c>
      <c r="AU218" s="132" t="s">
        <v>82</v>
      </c>
      <c r="AY218" s="125" t="s">
        <v>163</v>
      </c>
      <c r="BK218" s="133">
        <f>SUM(BK219:BK236)</f>
        <v>0</v>
      </c>
    </row>
    <row r="219" spans="2:65" s="1" customFormat="1" ht="16.5" customHeight="1">
      <c r="B219" s="31"/>
      <c r="C219" s="136" t="s">
        <v>365</v>
      </c>
      <c r="D219" s="136" t="s">
        <v>165</v>
      </c>
      <c r="E219" s="137" t="s">
        <v>366</v>
      </c>
      <c r="F219" s="138" t="s">
        <v>367</v>
      </c>
      <c r="G219" s="139" t="s">
        <v>368</v>
      </c>
      <c r="H219" s="140">
        <v>1</v>
      </c>
      <c r="I219" s="141"/>
      <c r="J219" s="142">
        <f>ROUND(I219*H219,2)</f>
        <v>0</v>
      </c>
      <c r="K219" s="143"/>
      <c r="L219" s="31"/>
      <c r="M219" s="144" t="s">
        <v>1</v>
      </c>
      <c r="N219" s="145" t="s">
        <v>39</v>
      </c>
      <c r="P219" s="146">
        <f>O219*H219</f>
        <v>0</v>
      </c>
      <c r="Q219" s="146">
        <v>0</v>
      </c>
      <c r="R219" s="146">
        <f>Q219*H219</f>
        <v>0</v>
      </c>
      <c r="S219" s="146">
        <v>1.9460000000000002E-2</v>
      </c>
      <c r="T219" s="147">
        <f>S219*H219</f>
        <v>1.9460000000000002E-2</v>
      </c>
      <c r="AR219" s="148" t="s">
        <v>250</v>
      </c>
      <c r="AT219" s="148" t="s">
        <v>165</v>
      </c>
      <c r="AU219" s="148" t="s">
        <v>84</v>
      </c>
      <c r="AY219" s="16" t="s">
        <v>163</v>
      </c>
      <c r="BE219" s="149">
        <f>IF(N219="základní",J219,0)</f>
        <v>0</v>
      </c>
      <c r="BF219" s="149">
        <f>IF(N219="snížená",J219,0)</f>
        <v>0</v>
      </c>
      <c r="BG219" s="149">
        <f>IF(N219="zákl. přenesená",J219,0)</f>
        <v>0</v>
      </c>
      <c r="BH219" s="149">
        <f>IF(N219="sníž. přenesená",J219,0)</f>
        <v>0</v>
      </c>
      <c r="BI219" s="149">
        <f>IF(N219="nulová",J219,0)</f>
        <v>0</v>
      </c>
      <c r="BJ219" s="16" t="s">
        <v>82</v>
      </c>
      <c r="BK219" s="149">
        <f>ROUND(I219*H219,2)</f>
        <v>0</v>
      </c>
      <c r="BL219" s="16" t="s">
        <v>250</v>
      </c>
      <c r="BM219" s="148" t="s">
        <v>369</v>
      </c>
    </row>
    <row r="220" spans="2:65" s="12" customFormat="1" ht="11.25">
      <c r="B220" s="150"/>
      <c r="D220" s="151" t="s">
        <v>181</v>
      </c>
      <c r="E220" s="152" t="s">
        <v>1</v>
      </c>
      <c r="F220" s="153" t="s">
        <v>370</v>
      </c>
      <c r="H220" s="154">
        <v>1</v>
      </c>
      <c r="I220" s="155"/>
      <c r="L220" s="150"/>
      <c r="M220" s="156"/>
      <c r="T220" s="157"/>
      <c r="AT220" s="152" t="s">
        <v>181</v>
      </c>
      <c r="AU220" s="152" t="s">
        <v>84</v>
      </c>
      <c r="AV220" s="12" t="s">
        <v>84</v>
      </c>
      <c r="AW220" s="12" t="s">
        <v>31</v>
      </c>
      <c r="AX220" s="12" t="s">
        <v>82</v>
      </c>
      <c r="AY220" s="152" t="s">
        <v>163</v>
      </c>
    </row>
    <row r="221" spans="2:65" s="1" customFormat="1" ht="24.2" customHeight="1">
      <c r="B221" s="31"/>
      <c r="C221" s="136" t="s">
        <v>371</v>
      </c>
      <c r="D221" s="136" t="s">
        <v>165</v>
      </c>
      <c r="E221" s="137" t="s">
        <v>372</v>
      </c>
      <c r="F221" s="138" t="s">
        <v>373</v>
      </c>
      <c r="G221" s="139" t="s">
        <v>368</v>
      </c>
      <c r="H221" s="140">
        <v>1</v>
      </c>
      <c r="I221" s="141"/>
      <c r="J221" s="142">
        <f>ROUND(I221*H221,2)</f>
        <v>0</v>
      </c>
      <c r="K221" s="143"/>
      <c r="L221" s="31"/>
      <c r="M221" s="144" t="s">
        <v>1</v>
      </c>
      <c r="N221" s="145" t="s">
        <v>39</v>
      </c>
      <c r="P221" s="146">
        <f>O221*H221</f>
        <v>0</v>
      </c>
      <c r="Q221" s="146">
        <v>0</v>
      </c>
      <c r="R221" s="146">
        <f>Q221*H221</f>
        <v>0</v>
      </c>
      <c r="S221" s="146">
        <v>1.7069999999999998E-2</v>
      </c>
      <c r="T221" s="147">
        <f>S221*H221</f>
        <v>1.7069999999999998E-2</v>
      </c>
      <c r="AR221" s="148" t="s">
        <v>250</v>
      </c>
      <c r="AT221" s="148" t="s">
        <v>165</v>
      </c>
      <c r="AU221" s="148" t="s">
        <v>84</v>
      </c>
      <c r="AY221" s="16" t="s">
        <v>163</v>
      </c>
      <c r="BE221" s="149">
        <f>IF(N221="základní",J221,0)</f>
        <v>0</v>
      </c>
      <c r="BF221" s="149">
        <f>IF(N221="snížená",J221,0)</f>
        <v>0</v>
      </c>
      <c r="BG221" s="149">
        <f>IF(N221="zákl. přenesená",J221,0)</f>
        <v>0</v>
      </c>
      <c r="BH221" s="149">
        <f>IF(N221="sníž. přenesená",J221,0)</f>
        <v>0</v>
      </c>
      <c r="BI221" s="149">
        <f>IF(N221="nulová",J221,0)</f>
        <v>0</v>
      </c>
      <c r="BJ221" s="16" t="s">
        <v>82</v>
      </c>
      <c r="BK221" s="149">
        <f>ROUND(I221*H221,2)</f>
        <v>0</v>
      </c>
      <c r="BL221" s="16" t="s">
        <v>250</v>
      </c>
      <c r="BM221" s="148" t="s">
        <v>374</v>
      </c>
    </row>
    <row r="222" spans="2:65" s="12" customFormat="1" ht="11.25">
      <c r="B222" s="150"/>
      <c r="D222" s="151" t="s">
        <v>181</v>
      </c>
      <c r="E222" s="152" t="s">
        <v>1</v>
      </c>
      <c r="F222" s="153" t="s">
        <v>82</v>
      </c>
      <c r="H222" s="154">
        <v>1</v>
      </c>
      <c r="I222" s="155"/>
      <c r="L222" s="150"/>
      <c r="M222" s="156"/>
      <c r="T222" s="157"/>
      <c r="AT222" s="152" t="s">
        <v>181</v>
      </c>
      <c r="AU222" s="152" t="s">
        <v>84</v>
      </c>
      <c r="AV222" s="12" t="s">
        <v>84</v>
      </c>
      <c r="AW222" s="12" t="s">
        <v>31</v>
      </c>
      <c r="AX222" s="12" t="s">
        <v>82</v>
      </c>
      <c r="AY222" s="152" t="s">
        <v>163</v>
      </c>
    </row>
    <row r="223" spans="2:65" s="1" customFormat="1" ht="16.5" customHeight="1">
      <c r="B223" s="31"/>
      <c r="C223" s="136" t="s">
        <v>375</v>
      </c>
      <c r="D223" s="136" t="s">
        <v>165</v>
      </c>
      <c r="E223" s="137" t="s">
        <v>376</v>
      </c>
      <c r="F223" s="138" t="s">
        <v>377</v>
      </c>
      <c r="G223" s="139" t="s">
        <v>168</v>
      </c>
      <c r="H223" s="140">
        <v>1</v>
      </c>
      <c r="I223" s="141"/>
      <c r="J223" s="142">
        <f>ROUND(I223*H223,2)</f>
        <v>0</v>
      </c>
      <c r="K223" s="143"/>
      <c r="L223" s="31"/>
      <c r="M223" s="144" t="s">
        <v>1</v>
      </c>
      <c r="N223" s="145" t="s">
        <v>39</v>
      </c>
      <c r="P223" s="146">
        <f>O223*H223</f>
        <v>0</v>
      </c>
      <c r="Q223" s="146">
        <v>0</v>
      </c>
      <c r="R223" s="146">
        <f>Q223*H223</f>
        <v>0</v>
      </c>
      <c r="S223" s="146">
        <v>0</v>
      </c>
      <c r="T223" s="147">
        <f>S223*H223</f>
        <v>0</v>
      </c>
      <c r="AR223" s="148" t="s">
        <v>250</v>
      </c>
      <c r="AT223" s="148" t="s">
        <v>165</v>
      </c>
      <c r="AU223" s="148" t="s">
        <v>84</v>
      </c>
      <c r="AY223" s="16" t="s">
        <v>163</v>
      </c>
      <c r="BE223" s="149">
        <f>IF(N223="základní",J223,0)</f>
        <v>0</v>
      </c>
      <c r="BF223" s="149">
        <f>IF(N223="snížená",J223,0)</f>
        <v>0</v>
      </c>
      <c r="BG223" s="149">
        <f>IF(N223="zákl. přenesená",J223,0)</f>
        <v>0</v>
      </c>
      <c r="BH223" s="149">
        <f>IF(N223="sníž. přenesená",J223,0)</f>
        <v>0</v>
      </c>
      <c r="BI223" s="149">
        <f>IF(N223="nulová",J223,0)</f>
        <v>0</v>
      </c>
      <c r="BJ223" s="16" t="s">
        <v>82</v>
      </c>
      <c r="BK223" s="149">
        <f>ROUND(I223*H223,2)</f>
        <v>0</v>
      </c>
      <c r="BL223" s="16" t="s">
        <v>250</v>
      </c>
      <c r="BM223" s="148" t="s">
        <v>378</v>
      </c>
    </row>
    <row r="224" spans="2:65" s="12" customFormat="1" ht="11.25">
      <c r="B224" s="150"/>
      <c r="D224" s="151" t="s">
        <v>181</v>
      </c>
      <c r="E224" s="152" t="s">
        <v>1</v>
      </c>
      <c r="F224" s="153" t="s">
        <v>82</v>
      </c>
      <c r="H224" s="154">
        <v>1</v>
      </c>
      <c r="I224" s="155"/>
      <c r="L224" s="150"/>
      <c r="M224" s="156"/>
      <c r="T224" s="157"/>
      <c r="AT224" s="152" t="s">
        <v>181</v>
      </c>
      <c r="AU224" s="152" t="s">
        <v>84</v>
      </c>
      <c r="AV224" s="12" t="s">
        <v>84</v>
      </c>
      <c r="AW224" s="12" t="s">
        <v>31</v>
      </c>
      <c r="AX224" s="12" t="s">
        <v>82</v>
      </c>
      <c r="AY224" s="152" t="s">
        <v>163</v>
      </c>
    </row>
    <row r="225" spans="2:65" s="1" customFormat="1" ht="16.5" customHeight="1">
      <c r="B225" s="31"/>
      <c r="C225" s="136" t="s">
        <v>379</v>
      </c>
      <c r="D225" s="136" t="s">
        <v>165</v>
      </c>
      <c r="E225" s="137" t="s">
        <v>380</v>
      </c>
      <c r="F225" s="138" t="s">
        <v>381</v>
      </c>
      <c r="G225" s="139" t="s">
        <v>168</v>
      </c>
      <c r="H225" s="140">
        <v>2</v>
      </c>
      <c r="I225" s="141"/>
      <c r="J225" s="142">
        <f>ROUND(I225*H225,2)</f>
        <v>0</v>
      </c>
      <c r="K225" s="143"/>
      <c r="L225" s="31"/>
      <c r="M225" s="144" t="s">
        <v>1</v>
      </c>
      <c r="N225" s="145" t="s">
        <v>39</v>
      </c>
      <c r="P225" s="146">
        <f>O225*H225</f>
        <v>0</v>
      </c>
      <c r="Q225" s="146">
        <v>4.2000000000000002E-4</v>
      </c>
      <c r="R225" s="146">
        <f>Q225*H225</f>
        <v>8.4000000000000003E-4</v>
      </c>
      <c r="S225" s="146">
        <v>1.7000000000000001E-4</v>
      </c>
      <c r="T225" s="147">
        <f>S225*H225</f>
        <v>3.4000000000000002E-4</v>
      </c>
      <c r="AR225" s="148" t="s">
        <v>250</v>
      </c>
      <c r="AT225" s="148" t="s">
        <v>165</v>
      </c>
      <c r="AU225" s="148" t="s">
        <v>84</v>
      </c>
      <c r="AY225" s="16" t="s">
        <v>163</v>
      </c>
      <c r="BE225" s="149">
        <f>IF(N225="základní",J225,0)</f>
        <v>0</v>
      </c>
      <c r="BF225" s="149">
        <f>IF(N225="snížená",J225,0)</f>
        <v>0</v>
      </c>
      <c r="BG225" s="149">
        <f>IF(N225="zákl. přenesená",J225,0)</f>
        <v>0</v>
      </c>
      <c r="BH225" s="149">
        <f>IF(N225="sníž. přenesená",J225,0)</f>
        <v>0</v>
      </c>
      <c r="BI225" s="149">
        <f>IF(N225="nulová",J225,0)</f>
        <v>0</v>
      </c>
      <c r="BJ225" s="16" t="s">
        <v>82</v>
      </c>
      <c r="BK225" s="149">
        <f>ROUND(I225*H225,2)</f>
        <v>0</v>
      </c>
      <c r="BL225" s="16" t="s">
        <v>250</v>
      </c>
      <c r="BM225" s="148" t="s">
        <v>382</v>
      </c>
    </row>
    <row r="226" spans="2:65" s="12" customFormat="1" ht="11.25">
      <c r="B226" s="150"/>
      <c r="D226" s="151" t="s">
        <v>181</v>
      </c>
      <c r="E226" s="152" t="s">
        <v>1</v>
      </c>
      <c r="F226" s="153" t="s">
        <v>84</v>
      </c>
      <c r="H226" s="154">
        <v>2</v>
      </c>
      <c r="I226" s="155"/>
      <c r="L226" s="150"/>
      <c r="M226" s="156"/>
      <c r="T226" s="157"/>
      <c r="AT226" s="152" t="s">
        <v>181</v>
      </c>
      <c r="AU226" s="152" t="s">
        <v>84</v>
      </c>
      <c r="AV226" s="12" t="s">
        <v>84</v>
      </c>
      <c r="AW226" s="12" t="s">
        <v>31</v>
      </c>
      <c r="AX226" s="12" t="s">
        <v>82</v>
      </c>
      <c r="AY226" s="152" t="s">
        <v>163</v>
      </c>
    </row>
    <row r="227" spans="2:65" s="1" customFormat="1" ht="16.5" customHeight="1">
      <c r="B227" s="31"/>
      <c r="C227" s="136" t="s">
        <v>383</v>
      </c>
      <c r="D227" s="136" t="s">
        <v>165</v>
      </c>
      <c r="E227" s="137" t="s">
        <v>384</v>
      </c>
      <c r="F227" s="138" t="s">
        <v>385</v>
      </c>
      <c r="G227" s="139" t="s">
        <v>168</v>
      </c>
      <c r="H227" s="140">
        <v>2</v>
      </c>
      <c r="I227" s="141"/>
      <c r="J227" s="142">
        <f>ROUND(I227*H227,2)</f>
        <v>0</v>
      </c>
      <c r="K227" s="143"/>
      <c r="L227" s="31"/>
      <c r="M227" s="144" t="s">
        <v>1</v>
      </c>
      <c r="N227" s="145" t="s">
        <v>39</v>
      </c>
      <c r="P227" s="146">
        <f>O227*H227</f>
        <v>0</v>
      </c>
      <c r="Q227" s="146">
        <v>0</v>
      </c>
      <c r="R227" s="146">
        <f>Q227*H227</f>
        <v>0</v>
      </c>
      <c r="S227" s="146">
        <v>0</v>
      </c>
      <c r="T227" s="147">
        <f>S227*H227</f>
        <v>0</v>
      </c>
      <c r="AR227" s="148" t="s">
        <v>250</v>
      </c>
      <c r="AT227" s="148" t="s">
        <v>165</v>
      </c>
      <c r="AU227" s="148" t="s">
        <v>84</v>
      </c>
      <c r="AY227" s="16" t="s">
        <v>163</v>
      </c>
      <c r="BE227" s="149">
        <f>IF(N227="základní",J227,0)</f>
        <v>0</v>
      </c>
      <c r="BF227" s="149">
        <f>IF(N227="snížená",J227,0)</f>
        <v>0</v>
      </c>
      <c r="BG227" s="149">
        <f>IF(N227="zákl. přenesená",J227,0)</f>
        <v>0</v>
      </c>
      <c r="BH227" s="149">
        <f>IF(N227="sníž. přenesená",J227,0)</f>
        <v>0</v>
      </c>
      <c r="BI227" s="149">
        <f>IF(N227="nulová",J227,0)</f>
        <v>0</v>
      </c>
      <c r="BJ227" s="16" t="s">
        <v>82</v>
      </c>
      <c r="BK227" s="149">
        <f>ROUND(I227*H227,2)</f>
        <v>0</v>
      </c>
      <c r="BL227" s="16" t="s">
        <v>250</v>
      </c>
      <c r="BM227" s="148" t="s">
        <v>386</v>
      </c>
    </row>
    <row r="228" spans="2:65" s="12" customFormat="1" ht="11.25">
      <c r="B228" s="150"/>
      <c r="D228" s="151" t="s">
        <v>181</v>
      </c>
      <c r="E228" s="152" t="s">
        <v>1</v>
      </c>
      <c r="F228" s="153" t="s">
        <v>84</v>
      </c>
      <c r="H228" s="154">
        <v>2</v>
      </c>
      <c r="I228" s="155"/>
      <c r="L228" s="150"/>
      <c r="M228" s="156"/>
      <c r="T228" s="157"/>
      <c r="AT228" s="152" t="s">
        <v>181</v>
      </c>
      <c r="AU228" s="152" t="s">
        <v>84</v>
      </c>
      <c r="AV228" s="12" t="s">
        <v>84</v>
      </c>
      <c r="AW228" s="12" t="s">
        <v>31</v>
      </c>
      <c r="AX228" s="12" t="s">
        <v>82</v>
      </c>
      <c r="AY228" s="152" t="s">
        <v>163</v>
      </c>
    </row>
    <row r="229" spans="2:65" s="1" customFormat="1" ht="16.5" customHeight="1">
      <c r="B229" s="31"/>
      <c r="C229" s="136" t="s">
        <v>387</v>
      </c>
      <c r="D229" s="136" t="s">
        <v>165</v>
      </c>
      <c r="E229" s="137" t="s">
        <v>388</v>
      </c>
      <c r="F229" s="138" t="s">
        <v>389</v>
      </c>
      <c r="G229" s="139" t="s">
        <v>168</v>
      </c>
      <c r="H229" s="140">
        <v>2</v>
      </c>
      <c r="I229" s="141"/>
      <c r="J229" s="142">
        <f>ROUND(I229*H229,2)</f>
        <v>0</v>
      </c>
      <c r="K229" s="143"/>
      <c r="L229" s="31"/>
      <c r="M229" s="144" t="s">
        <v>1</v>
      </c>
      <c r="N229" s="145" t="s">
        <v>39</v>
      </c>
      <c r="P229" s="146">
        <f>O229*H229</f>
        <v>0</v>
      </c>
      <c r="Q229" s="146">
        <v>0</v>
      </c>
      <c r="R229" s="146">
        <f>Q229*H229</f>
        <v>0</v>
      </c>
      <c r="S229" s="146">
        <v>5.4000000000000001E-4</v>
      </c>
      <c r="T229" s="147">
        <f>S229*H229</f>
        <v>1.08E-3</v>
      </c>
      <c r="AR229" s="148" t="s">
        <v>250</v>
      </c>
      <c r="AT229" s="148" t="s">
        <v>165</v>
      </c>
      <c r="AU229" s="148" t="s">
        <v>84</v>
      </c>
      <c r="AY229" s="16" t="s">
        <v>163</v>
      </c>
      <c r="BE229" s="149">
        <f>IF(N229="základní",J229,0)</f>
        <v>0</v>
      </c>
      <c r="BF229" s="149">
        <f>IF(N229="snížená",J229,0)</f>
        <v>0</v>
      </c>
      <c r="BG229" s="149">
        <f>IF(N229="zákl. přenesená",J229,0)</f>
        <v>0</v>
      </c>
      <c r="BH229" s="149">
        <f>IF(N229="sníž. přenesená",J229,0)</f>
        <v>0</v>
      </c>
      <c r="BI229" s="149">
        <f>IF(N229="nulová",J229,0)</f>
        <v>0</v>
      </c>
      <c r="BJ229" s="16" t="s">
        <v>82</v>
      </c>
      <c r="BK229" s="149">
        <f>ROUND(I229*H229,2)</f>
        <v>0</v>
      </c>
      <c r="BL229" s="16" t="s">
        <v>250</v>
      </c>
      <c r="BM229" s="148" t="s">
        <v>390</v>
      </c>
    </row>
    <row r="230" spans="2:65" s="12" customFormat="1" ht="11.25">
      <c r="B230" s="150"/>
      <c r="D230" s="151" t="s">
        <v>181</v>
      </c>
      <c r="E230" s="152" t="s">
        <v>1</v>
      </c>
      <c r="F230" s="153" t="s">
        <v>84</v>
      </c>
      <c r="H230" s="154">
        <v>2</v>
      </c>
      <c r="I230" s="155"/>
      <c r="L230" s="150"/>
      <c r="M230" s="156"/>
      <c r="T230" s="157"/>
      <c r="AT230" s="152" t="s">
        <v>181</v>
      </c>
      <c r="AU230" s="152" t="s">
        <v>84</v>
      </c>
      <c r="AV230" s="12" t="s">
        <v>84</v>
      </c>
      <c r="AW230" s="12" t="s">
        <v>31</v>
      </c>
      <c r="AX230" s="12" t="s">
        <v>82</v>
      </c>
      <c r="AY230" s="152" t="s">
        <v>163</v>
      </c>
    </row>
    <row r="231" spans="2:65" s="1" customFormat="1" ht="16.5" customHeight="1">
      <c r="B231" s="31"/>
      <c r="C231" s="136" t="s">
        <v>391</v>
      </c>
      <c r="D231" s="136" t="s">
        <v>165</v>
      </c>
      <c r="E231" s="137" t="s">
        <v>392</v>
      </c>
      <c r="F231" s="138" t="s">
        <v>393</v>
      </c>
      <c r="G231" s="139" t="s">
        <v>368</v>
      </c>
      <c r="H231" s="140">
        <v>1</v>
      </c>
      <c r="I231" s="141"/>
      <c r="J231" s="142">
        <f>ROUND(I231*H231,2)</f>
        <v>0</v>
      </c>
      <c r="K231" s="143"/>
      <c r="L231" s="31"/>
      <c r="M231" s="144" t="s">
        <v>1</v>
      </c>
      <c r="N231" s="145" t="s">
        <v>39</v>
      </c>
      <c r="P231" s="146">
        <f>O231*H231</f>
        <v>0</v>
      </c>
      <c r="Q231" s="146">
        <v>0</v>
      </c>
      <c r="R231" s="146">
        <f>Q231*H231</f>
        <v>0</v>
      </c>
      <c r="S231" s="146">
        <v>1.7600000000000001E-3</v>
      </c>
      <c r="T231" s="147">
        <f>S231*H231</f>
        <v>1.7600000000000001E-3</v>
      </c>
      <c r="AR231" s="148" t="s">
        <v>250</v>
      </c>
      <c r="AT231" s="148" t="s">
        <v>165</v>
      </c>
      <c r="AU231" s="148" t="s">
        <v>84</v>
      </c>
      <c r="AY231" s="16" t="s">
        <v>163</v>
      </c>
      <c r="BE231" s="149">
        <f>IF(N231="základní",J231,0)</f>
        <v>0</v>
      </c>
      <c r="BF231" s="149">
        <f>IF(N231="snížená",J231,0)</f>
        <v>0</v>
      </c>
      <c r="BG231" s="149">
        <f>IF(N231="zákl. přenesená",J231,0)</f>
        <v>0</v>
      </c>
      <c r="BH231" s="149">
        <f>IF(N231="sníž. přenesená",J231,0)</f>
        <v>0</v>
      </c>
      <c r="BI231" s="149">
        <f>IF(N231="nulová",J231,0)</f>
        <v>0</v>
      </c>
      <c r="BJ231" s="16" t="s">
        <v>82</v>
      </c>
      <c r="BK231" s="149">
        <f>ROUND(I231*H231,2)</f>
        <v>0</v>
      </c>
      <c r="BL231" s="16" t="s">
        <v>250</v>
      </c>
      <c r="BM231" s="148" t="s">
        <v>394</v>
      </c>
    </row>
    <row r="232" spans="2:65" s="12" customFormat="1" ht="11.25">
      <c r="B232" s="150"/>
      <c r="D232" s="151" t="s">
        <v>181</v>
      </c>
      <c r="E232" s="152" t="s">
        <v>1</v>
      </c>
      <c r="F232" s="153" t="s">
        <v>370</v>
      </c>
      <c r="H232" s="154">
        <v>1</v>
      </c>
      <c r="I232" s="155"/>
      <c r="L232" s="150"/>
      <c r="M232" s="156"/>
      <c r="T232" s="157"/>
      <c r="AT232" s="152" t="s">
        <v>181</v>
      </c>
      <c r="AU232" s="152" t="s">
        <v>84</v>
      </c>
      <c r="AV232" s="12" t="s">
        <v>84</v>
      </c>
      <c r="AW232" s="12" t="s">
        <v>31</v>
      </c>
      <c r="AX232" s="12" t="s">
        <v>82</v>
      </c>
      <c r="AY232" s="152" t="s">
        <v>163</v>
      </c>
    </row>
    <row r="233" spans="2:65" s="1" customFormat="1" ht="16.5" customHeight="1">
      <c r="B233" s="31"/>
      <c r="C233" s="136" t="s">
        <v>395</v>
      </c>
      <c r="D233" s="136" t="s">
        <v>165</v>
      </c>
      <c r="E233" s="137" t="s">
        <v>396</v>
      </c>
      <c r="F233" s="138" t="s">
        <v>397</v>
      </c>
      <c r="G233" s="139" t="s">
        <v>168</v>
      </c>
      <c r="H233" s="140">
        <v>1</v>
      </c>
      <c r="I233" s="141"/>
      <c r="J233" s="142">
        <f>ROUND(I233*H233,2)</f>
        <v>0</v>
      </c>
      <c r="K233" s="143"/>
      <c r="L233" s="31"/>
      <c r="M233" s="144" t="s">
        <v>1</v>
      </c>
      <c r="N233" s="145" t="s">
        <v>39</v>
      </c>
      <c r="P233" s="146">
        <f>O233*H233</f>
        <v>0</v>
      </c>
      <c r="Q233" s="146">
        <v>0</v>
      </c>
      <c r="R233" s="146">
        <f>Q233*H233</f>
        <v>0</v>
      </c>
      <c r="S233" s="146">
        <v>8.4999999999999995E-4</v>
      </c>
      <c r="T233" s="147">
        <f>S233*H233</f>
        <v>8.4999999999999995E-4</v>
      </c>
      <c r="AR233" s="148" t="s">
        <v>250</v>
      </c>
      <c r="AT233" s="148" t="s">
        <v>165</v>
      </c>
      <c r="AU233" s="148" t="s">
        <v>84</v>
      </c>
      <c r="AY233" s="16" t="s">
        <v>163</v>
      </c>
      <c r="BE233" s="149">
        <f>IF(N233="základní",J233,0)</f>
        <v>0</v>
      </c>
      <c r="BF233" s="149">
        <f>IF(N233="snížená",J233,0)</f>
        <v>0</v>
      </c>
      <c r="BG233" s="149">
        <f>IF(N233="zákl. přenesená",J233,0)</f>
        <v>0</v>
      </c>
      <c r="BH233" s="149">
        <f>IF(N233="sníž. přenesená",J233,0)</f>
        <v>0</v>
      </c>
      <c r="BI233" s="149">
        <f>IF(N233="nulová",J233,0)</f>
        <v>0</v>
      </c>
      <c r="BJ233" s="16" t="s">
        <v>82</v>
      </c>
      <c r="BK233" s="149">
        <f>ROUND(I233*H233,2)</f>
        <v>0</v>
      </c>
      <c r="BL233" s="16" t="s">
        <v>250</v>
      </c>
      <c r="BM233" s="148" t="s">
        <v>398</v>
      </c>
    </row>
    <row r="234" spans="2:65" s="12" customFormat="1" ht="11.25">
      <c r="B234" s="150"/>
      <c r="D234" s="151" t="s">
        <v>181</v>
      </c>
      <c r="E234" s="152" t="s">
        <v>1</v>
      </c>
      <c r="F234" s="153" t="s">
        <v>399</v>
      </c>
      <c r="H234" s="154">
        <v>1</v>
      </c>
      <c r="I234" s="155"/>
      <c r="L234" s="150"/>
      <c r="M234" s="156"/>
      <c r="T234" s="157"/>
      <c r="AT234" s="152" t="s">
        <v>181</v>
      </c>
      <c r="AU234" s="152" t="s">
        <v>84</v>
      </c>
      <c r="AV234" s="12" t="s">
        <v>84</v>
      </c>
      <c r="AW234" s="12" t="s">
        <v>31</v>
      </c>
      <c r="AX234" s="12" t="s">
        <v>82</v>
      </c>
      <c r="AY234" s="152" t="s">
        <v>163</v>
      </c>
    </row>
    <row r="235" spans="2:65" s="1" customFormat="1" ht="16.5" customHeight="1">
      <c r="B235" s="31"/>
      <c r="C235" s="136" t="s">
        <v>400</v>
      </c>
      <c r="D235" s="136" t="s">
        <v>165</v>
      </c>
      <c r="E235" s="137" t="s">
        <v>401</v>
      </c>
      <c r="F235" s="138" t="s">
        <v>402</v>
      </c>
      <c r="G235" s="139" t="s">
        <v>168</v>
      </c>
      <c r="H235" s="140">
        <v>5</v>
      </c>
      <c r="I235" s="141"/>
      <c r="J235" s="142">
        <f>ROUND(I235*H235,2)</f>
        <v>0</v>
      </c>
      <c r="K235" s="143"/>
      <c r="L235" s="31"/>
      <c r="M235" s="144" t="s">
        <v>1</v>
      </c>
      <c r="N235" s="145" t="s">
        <v>39</v>
      </c>
      <c r="P235" s="146">
        <f>O235*H235</f>
        <v>0</v>
      </c>
      <c r="Q235" s="146">
        <v>0</v>
      </c>
      <c r="R235" s="146">
        <f>Q235*H235</f>
        <v>0</v>
      </c>
      <c r="S235" s="146">
        <v>5.0000000000000001E-3</v>
      </c>
      <c r="T235" s="147">
        <f>S235*H235</f>
        <v>2.5000000000000001E-2</v>
      </c>
      <c r="AR235" s="148" t="s">
        <v>250</v>
      </c>
      <c r="AT235" s="148" t="s">
        <v>165</v>
      </c>
      <c r="AU235" s="148" t="s">
        <v>84</v>
      </c>
      <c r="AY235" s="16" t="s">
        <v>163</v>
      </c>
      <c r="BE235" s="149">
        <f>IF(N235="základní",J235,0)</f>
        <v>0</v>
      </c>
      <c r="BF235" s="149">
        <f>IF(N235="snížená",J235,0)</f>
        <v>0</v>
      </c>
      <c r="BG235" s="149">
        <f>IF(N235="zákl. přenesená",J235,0)</f>
        <v>0</v>
      </c>
      <c r="BH235" s="149">
        <f>IF(N235="sníž. přenesená",J235,0)</f>
        <v>0</v>
      </c>
      <c r="BI235" s="149">
        <f>IF(N235="nulová",J235,0)</f>
        <v>0</v>
      </c>
      <c r="BJ235" s="16" t="s">
        <v>82</v>
      </c>
      <c r="BK235" s="149">
        <f>ROUND(I235*H235,2)</f>
        <v>0</v>
      </c>
      <c r="BL235" s="16" t="s">
        <v>250</v>
      </c>
      <c r="BM235" s="148" t="s">
        <v>403</v>
      </c>
    </row>
    <row r="236" spans="2:65" s="12" customFormat="1" ht="11.25">
      <c r="B236" s="150"/>
      <c r="D236" s="151" t="s">
        <v>181</v>
      </c>
      <c r="E236" s="152" t="s">
        <v>1</v>
      </c>
      <c r="F236" s="153" t="s">
        <v>185</v>
      </c>
      <c r="H236" s="154">
        <v>5</v>
      </c>
      <c r="I236" s="155"/>
      <c r="L236" s="150"/>
      <c r="M236" s="156"/>
      <c r="T236" s="157"/>
      <c r="AT236" s="152" t="s">
        <v>181</v>
      </c>
      <c r="AU236" s="152" t="s">
        <v>84</v>
      </c>
      <c r="AV236" s="12" t="s">
        <v>84</v>
      </c>
      <c r="AW236" s="12" t="s">
        <v>31</v>
      </c>
      <c r="AX236" s="12" t="s">
        <v>82</v>
      </c>
      <c r="AY236" s="152" t="s">
        <v>163</v>
      </c>
    </row>
    <row r="237" spans="2:65" s="11" customFormat="1" ht="22.9" customHeight="1">
      <c r="B237" s="124"/>
      <c r="D237" s="125" t="s">
        <v>73</v>
      </c>
      <c r="E237" s="134" t="s">
        <v>404</v>
      </c>
      <c r="F237" s="134" t="s">
        <v>405</v>
      </c>
      <c r="I237" s="127"/>
      <c r="J237" s="135">
        <f>BK237</f>
        <v>0</v>
      </c>
      <c r="L237" s="124"/>
      <c r="M237" s="129"/>
      <c r="P237" s="130">
        <f>SUM(P238:P241)</f>
        <v>0</v>
      </c>
      <c r="R237" s="130">
        <f>SUM(R238:R241)</f>
        <v>1.5999999999999999E-3</v>
      </c>
      <c r="T237" s="131">
        <f>SUM(T238:T241)</f>
        <v>5.0000000000000001E-3</v>
      </c>
      <c r="AR237" s="125" t="s">
        <v>84</v>
      </c>
      <c r="AT237" s="132" t="s">
        <v>73</v>
      </c>
      <c r="AU237" s="132" t="s">
        <v>82</v>
      </c>
      <c r="AY237" s="125" t="s">
        <v>163</v>
      </c>
      <c r="BK237" s="133">
        <f>SUM(BK238:BK241)</f>
        <v>0</v>
      </c>
    </row>
    <row r="238" spans="2:65" s="1" customFormat="1" ht="21.75" customHeight="1">
      <c r="B238" s="31"/>
      <c r="C238" s="136" t="s">
        <v>406</v>
      </c>
      <c r="D238" s="136" t="s">
        <v>165</v>
      </c>
      <c r="E238" s="137" t="s">
        <v>407</v>
      </c>
      <c r="F238" s="138" t="s">
        <v>408</v>
      </c>
      <c r="G238" s="139" t="s">
        <v>204</v>
      </c>
      <c r="H238" s="140">
        <v>5</v>
      </c>
      <c r="I238" s="141"/>
      <c r="J238" s="142">
        <f>ROUND(I238*H238,2)</f>
        <v>0</v>
      </c>
      <c r="K238" s="143"/>
      <c r="L238" s="31"/>
      <c r="M238" s="144" t="s">
        <v>1</v>
      </c>
      <c r="N238" s="145" t="s">
        <v>39</v>
      </c>
      <c r="P238" s="146">
        <f>O238*H238</f>
        <v>0</v>
      </c>
      <c r="Q238" s="146">
        <v>2.0000000000000002E-5</v>
      </c>
      <c r="R238" s="146">
        <f>Q238*H238</f>
        <v>1E-4</v>
      </c>
      <c r="S238" s="146">
        <v>1E-3</v>
      </c>
      <c r="T238" s="147">
        <f>S238*H238</f>
        <v>5.0000000000000001E-3</v>
      </c>
      <c r="AR238" s="148" t="s">
        <v>250</v>
      </c>
      <c r="AT238" s="148" t="s">
        <v>165</v>
      </c>
      <c r="AU238" s="148" t="s">
        <v>84</v>
      </c>
      <c r="AY238" s="16" t="s">
        <v>163</v>
      </c>
      <c r="BE238" s="149">
        <f>IF(N238="základní",J238,0)</f>
        <v>0</v>
      </c>
      <c r="BF238" s="149">
        <f>IF(N238="snížená",J238,0)</f>
        <v>0</v>
      </c>
      <c r="BG238" s="149">
        <f>IF(N238="zákl. přenesená",J238,0)</f>
        <v>0</v>
      </c>
      <c r="BH238" s="149">
        <f>IF(N238="sníž. přenesená",J238,0)</f>
        <v>0</v>
      </c>
      <c r="BI238" s="149">
        <f>IF(N238="nulová",J238,0)</f>
        <v>0</v>
      </c>
      <c r="BJ238" s="16" t="s">
        <v>82</v>
      </c>
      <c r="BK238" s="149">
        <f>ROUND(I238*H238,2)</f>
        <v>0</v>
      </c>
      <c r="BL238" s="16" t="s">
        <v>250</v>
      </c>
      <c r="BM238" s="148" t="s">
        <v>409</v>
      </c>
    </row>
    <row r="239" spans="2:65" s="12" customFormat="1" ht="11.25">
      <c r="B239" s="150"/>
      <c r="D239" s="151" t="s">
        <v>181</v>
      </c>
      <c r="E239" s="152" t="s">
        <v>1</v>
      </c>
      <c r="F239" s="153" t="s">
        <v>185</v>
      </c>
      <c r="H239" s="154">
        <v>5</v>
      </c>
      <c r="I239" s="155"/>
      <c r="L239" s="150"/>
      <c r="M239" s="156"/>
      <c r="T239" s="157"/>
      <c r="AT239" s="152" t="s">
        <v>181</v>
      </c>
      <c r="AU239" s="152" t="s">
        <v>84</v>
      </c>
      <c r="AV239" s="12" t="s">
        <v>84</v>
      </c>
      <c r="AW239" s="12" t="s">
        <v>31</v>
      </c>
      <c r="AX239" s="12" t="s">
        <v>82</v>
      </c>
      <c r="AY239" s="152" t="s">
        <v>163</v>
      </c>
    </row>
    <row r="240" spans="2:65" s="1" customFormat="1" ht="24.2" customHeight="1">
      <c r="B240" s="31"/>
      <c r="C240" s="136" t="s">
        <v>410</v>
      </c>
      <c r="D240" s="136" t="s">
        <v>165</v>
      </c>
      <c r="E240" s="137" t="s">
        <v>411</v>
      </c>
      <c r="F240" s="138" t="s">
        <v>412</v>
      </c>
      <c r="G240" s="139" t="s">
        <v>168</v>
      </c>
      <c r="H240" s="140">
        <v>5</v>
      </c>
      <c r="I240" s="141"/>
      <c r="J240" s="142">
        <f>ROUND(I240*H240,2)</f>
        <v>0</v>
      </c>
      <c r="K240" s="143"/>
      <c r="L240" s="31"/>
      <c r="M240" s="144" t="s">
        <v>1</v>
      </c>
      <c r="N240" s="145" t="s">
        <v>39</v>
      </c>
      <c r="P240" s="146">
        <f>O240*H240</f>
        <v>0</v>
      </c>
      <c r="Q240" s="146">
        <v>2.9999999999999997E-4</v>
      </c>
      <c r="R240" s="146">
        <f>Q240*H240</f>
        <v>1.4999999999999998E-3</v>
      </c>
      <c r="S240" s="146">
        <v>0</v>
      </c>
      <c r="T240" s="147">
        <f>S240*H240</f>
        <v>0</v>
      </c>
      <c r="AR240" s="148" t="s">
        <v>250</v>
      </c>
      <c r="AT240" s="148" t="s">
        <v>165</v>
      </c>
      <c r="AU240" s="148" t="s">
        <v>84</v>
      </c>
      <c r="AY240" s="16" t="s">
        <v>163</v>
      </c>
      <c r="BE240" s="149">
        <f>IF(N240="základní",J240,0)</f>
        <v>0</v>
      </c>
      <c r="BF240" s="149">
        <f>IF(N240="snížená",J240,0)</f>
        <v>0</v>
      </c>
      <c r="BG240" s="149">
        <f>IF(N240="zákl. přenesená",J240,0)</f>
        <v>0</v>
      </c>
      <c r="BH240" s="149">
        <f>IF(N240="sníž. přenesená",J240,0)</f>
        <v>0</v>
      </c>
      <c r="BI240" s="149">
        <f>IF(N240="nulová",J240,0)</f>
        <v>0</v>
      </c>
      <c r="BJ240" s="16" t="s">
        <v>82</v>
      </c>
      <c r="BK240" s="149">
        <f>ROUND(I240*H240,2)</f>
        <v>0</v>
      </c>
      <c r="BL240" s="16" t="s">
        <v>250</v>
      </c>
      <c r="BM240" s="148" t="s">
        <v>413</v>
      </c>
    </row>
    <row r="241" spans="2:65" s="12" customFormat="1" ht="11.25">
      <c r="B241" s="150"/>
      <c r="D241" s="151" t="s">
        <v>181</v>
      </c>
      <c r="E241" s="152" t="s">
        <v>1</v>
      </c>
      <c r="F241" s="153" t="s">
        <v>185</v>
      </c>
      <c r="H241" s="154">
        <v>5</v>
      </c>
      <c r="I241" s="155"/>
      <c r="L241" s="150"/>
      <c r="M241" s="156"/>
      <c r="T241" s="157"/>
      <c r="AT241" s="152" t="s">
        <v>181</v>
      </c>
      <c r="AU241" s="152" t="s">
        <v>84</v>
      </c>
      <c r="AV241" s="12" t="s">
        <v>84</v>
      </c>
      <c r="AW241" s="12" t="s">
        <v>31</v>
      </c>
      <c r="AX241" s="12" t="s">
        <v>82</v>
      </c>
      <c r="AY241" s="152" t="s">
        <v>163</v>
      </c>
    </row>
    <row r="242" spans="2:65" s="11" customFormat="1" ht="22.9" customHeight="1">
      <c r="B242" s="124"/>
      <c r="D242" s="125" t="s">
        <v>73</v>
      </c>
      <c r="E242" s="134" t="s">
        <v>414</v>
      </c>
      <c r="F242" s="134" t="s">
        <v>415</v>
      </c>
      <c r="I242" s="127"/>
      <c r="J242" s="135">
        <f>BK242</f>
        <v>0</v>
      </c>
      <c r="L242" s="124"/>
      <c r="M242" s="129"/>
      <c r="P242" s="130">
        <f>SUM(P243:P244)</f>
        <v>0</v>
      </c>
      <c r="R242" s="130">
        <f>SUM(R243:R244)</f>
        <v>3.0000000000000003E-4</v>
      </c>
      <c r="T242" s="131">
        <f>SUM(T243:T244)</f>
        <v>5.5000000000000005E-3</v>
      </c>
      <c r="AR242" s="125" t="s">
        <v>84</v>
      </c>
      <c r="AT242" s="132" t="s">
        <v>73</v>
      </c>
      <c r="AU242" s="132" t="s">
        <v>82</v>
      </c>
      <c r="AY242" s="125" t="s">
        <v>163</v>
      </c>
      <c r="BK242" s="133">
        <f>SUM(BK243:BK244)</f>
        <v>0</v>
      </c>
    </row>
    <row r="243" spans="2:65" s="1" customFormat="1" ht="24.2" customHeight="1">
      <c r="B243" s="31"/>
      <c r="C243" s="136" t="s">
        <v>416</v>
      </c>
      <c r="D243" s="136" t="s">
        <v>165</v>
      </c>
      <c r="E243" s="137" t="s">
        <v>417</v>
      </c>
      <c r="F243" s="138" t="s">
        <v>418</v>
      </c>
      <c r="G243" s="139" t="s">
        <v>168</v>
      </c>
      <c r="H243" s="140">
        <v>5</v>
      </c>
      <c r="I243" s="141"/>
      <c r="J243" s="142">
        <f>ROUND(I243*H243,2)</f>
        <v>0</v>
      </c>
      <c r="K243" s="143"/>
      <c r="L243" s="31"/>
      <c r="M243" s="144" t="s">
        <v>1</v>
      </c>
      <c r="N243" s="145" t="s">
        <v>39</v>
      </c>
      <c r="P243" s="146">
        <f>O243*H243</f>
        <v>0</v>
      </c>
      <c r="Q243" s="146">
        <v>6.0000000000000002E-5</v>
      </c>
      <c r="R243" s="146">
        <f>Q243*H243</f>
        <v>3.0000000000000003E-4</v>
      </c>
      <c r="S243" s="146">
        <v>1.1000000000000001E-3</v>
      </c>
      <c r="T243" s="147">
        <f>S243*H243</f>
        <v>5.5000000000000005E-3</v>
      </c>
      <c r="AR243" s="148" t="s">
        <v>250</v>
      </c>
      <c r="AT243" s="148" t="s">
        <v>165</v>
      </c>
      <c r="AU243" s="148" t="s">
        <v>84</v>
      </c>
      <c r="AY243" s="16" t="s">
        <v>163</v>
      </c>
      <c r="BE243" s="149">
        <f>IF(N243="základní",J243,0)</f>
        <v>0</v>
      </c>
      <c r="BF243" s="149">
        <f>IF(N243="snížená",J243,0)</f>
        <v>0</v>
      </c>
      <c r="BG243" s="149">
        <f>IF(N243="zákl. přenesená",J243,0)</f>
        <v>0</v>
      </c>
      <c r="BH243" s="149">
        <f>IF(N243="sníž. přenesená",J243,0)</f>
        <v>0</v>
      </c>
      <c r="BI243" s="149">
        <f>IF(N243="nulová",J243,0)</f>
        <v>0</v>
      </c>
      <c r="BJ243" s="16" t="s">
        <v>82</v>
      </c>
      <c r="BK243" s="149">
        <f>ROUND(I243*H243,2)</f>
        <v>0</v>
      </c>
      <c r="BL243" s="16" t="s">
        <v>250</v>
      </c>
      <c r="BM243" s="148" t="s">
        <v>419</v>
      </c>
    </row>
    <row r="244" spans="2:65" s="12" customFormat="1" ht="11.25">
      <c r="B244" s="150"/>
      <c r="D244" s="151" t="s">
        <v>181</v>
      </c>
      <c r="E244" s="152" t="s">
        <v>1</v>
      </c>
      <c r="F244" s="153" t="s">
        <v>185</v>
      </c>
      <c r="H244" s="154">
        <v>5</v>
      </c>
      <c r="I244" s="155"/>
      <c r="L244" s="150"/>
      <c r="M244" s="156"/>
      <c r="T244" s="157"/>
      <c r="AT244" s="152" t="s">
        <v>181</v>
      </c>
      <c r="AU244" s="152" t="s">
        <v>84</v>
      </c>
      <c r="AV244" s="12" t="s">
        <v>84</v>
      </c>
      <c r="AW244" s="12" t="s">
        <v>31</v>
      </c>
      <c r="AX244" s="12" t="s">
        <v>82</v>
      </c>
      <c r="AY244" s="152" t="s">
        <v>163</v>
      </c>
    </row>
    <row r="245" spans="2:65" s="11" customFormat="1" ht="22.9" customHeight="1">
      <c r="B245" s="124"/>
      <c r="D245" s="125" t="s">
        <v>73</v>
      </c>
      <c r="E245" s="134" t="s">
        <v>420</v>
      </c>
      <c r="F245" s="134" t="s">
        <v>421</v>
      </c>
      <c r="I245" s="127"/>
      <c r="J245" s="135">
        <f>BK245</f>
        <v>0</v>
      </c>
      <c r="L245" s="124"/>
      <c r="M245" s="129"/>
      <c r="P245" s="130">
        <f>SUM(P246:P247)</f>
        <v>0</v>
      </c>
      <c r="R245" s="130">
        <f>SUM(R246:R247)</f>
        <v>0</v>
      </c>
      <c r="T245" s="131">
        <f>SUM(T246:T247)</f>
        <v>0.13328000000000001</v>
      </c>
      <c r="AR245" s="125" t="s">
        <v>84</v>
      </c>
      <c r="AT245" s="132" t="s">
        <v>73</v>
      </c>
      <c r="AU245" s="132" t="s">
        <v>82</v>
      </c>
      <c r="AY245" s="125" t="s">
        <v>163</v>
      </c>
      <c r="BK245" s="133">
        <f>SUM(BK246:BK247)</f>
        <v>0</v>
      </c>
    </row>
    <row r="246" spans="2:65" s="1" customFormat="1" ht="16.5" customHeight="1">
      <c r="B246" s="31"/>
      <c r="C246" s="136" t="s">
        <v>422</v>
      </c>
      <c r="D246" s="136" t="s">
        <v>165</v>
      </c>
      <c r="E246" s="137" t="s">
        <v>423</v>
      </c>
      <c r="F246" s="138" t="s">
        <v>424</v>
      </c>
      <c r="G246" s="139" t="s">
        <v>179</v>
      </c>
      <c r="H246" s="140">
        <v>5.6</v>
      </c>
      <c r="I246" s="141"/>
      <c r="J246" s="142">
        <f>ROUND(I246*H246,2)</f>
        <v>0</v>
      </c>
      <c r="K246" s="143"/>
      <c r="L246" s="31"/>
      <c r="M246" s="144" t="s">
        <v>1</v>
      </c>
      <c r="N246" s="145" t="s">
        <v>39</v>
      </c>
      <c r="P246" s="146">
        <f>O246*H246</f>
        <v>0</v>
      </c>
      <c r="Q246" s="146">
        <v>0</v>
      </c>
      <c r="R246" s="146">
        <f>Q246*H246</f>
        <v>0</v>
      </c>
      <c r="S246" s="146">
        <v>2.3800000000000002E-2</v>
      </c>
      <c r="T246" s="147">
        <f>S246*H246</f>
        <v>0.13328000000000001</v>
      </c>
      <c r="AR246" s="148" t="s">
        <v>250</v>
      </c>
      <c r="AT246" s="148" t="s">
        <v>165</v>
      </c>
      <c r="AU246" s="148" t="s">
        <v>84</v>
      </c>
      <c r="AY246" s="16" t="s">
        <v>163</v>
      </c>
      <c r="BE246" s="149">
        <f>IF(N246="základní",J246,0)</f>
        <v>0</v>
      </c>
      <c r="BF246" s="149">
        <f>IF(N246="snížená",J246,0)</f>
        <v>0</v>
      </c>
      <c r="BG246" s="149">
        <f>IF(N246="zákl. přenesená",J246,0)</f>
        <v>0</v>
      </c>
      <c r="BH246" s="149">
        <f>IF(N246="sníž. přenesená",J246,0)</f>
        <v>0</v>
      </c>
      <c r="BI246" s="149">
        <f>IF(N246="nulová",J246,0)</f>
        <v>0</v>
      </c>
      <c r="BJ246" s="16" t="s">
        <v>82</v>
      </c>
      <c r="BK246" s="149">
        <f>ROUND(I246*H246,2)</f>
        <v>0</v>
      </c>
      <c r="BL246" s="16" t="s">
        <v>250</v>
      </c>
      <c r="BM246" s="148" t="s">
        <v>425</v>
      </c>
    </row>
    <row r="247" spans="2:65" s="12" customFormat="1" ht="11.25">
      <c r="B247" s="150"/>
      <c r="D247" s="151" t="s">
        <v>181</v>
      </c>
      <c r="E247" s="152" t="s">
        <v>1</v>
      </c>
      <c r="F247" s="153" t="s">
        <v>426</v>
      </c>
      <c r="H247" s="154">
        <v>5.6</v>
      </c>
      <c r="I247" s="155"/>
      <c r="L247" s="150"/>
      <c r="M247" s="156"/>
      <c r="T247" s="157"/>
      <c r="AT247" s="152" t="s">
        <v>181</v>
      </c>
      <c r="AU247" s="152" t="s">
        <v>84</v>
      </c>
      <c r="AV247" s="12" t="s">
        <v>84</v>
      </c>
      <c r="AW247" s="12" t="s">
        <v>31</v>
      </c>
      <c r="AX247" s="12" t="s">
        <v>82</v>
      </c>
      <c r="AY247" s="152" t="s">
        <v>163</v>
      </c>
    </row>
    <row r="248" spans="2:65" s="11" customFormat="1" ht="22.9" customHeight="1">
      <c r="B248" s="124"/>
      <c r="D248" s="125" t="s">
        <v>73</v>
      </c>
      <c r="E248" s="134" t="s">
        <v>427</v>
      </c>
      <c r="F248" s="134" t="s">
        <v>428</v>
      </c>
      <c r="I248" s="127"/>
      <c r="J248" s="135">
        <f>BK248</f>
        <v>0</v>
      </c>
      <c r="L248" s="124"/>
      <c r="M248" s="129"/>
      <c r="P248" s="130">
        <f>SUM(P249:P251)</f>
        <v>0</v>
      </c>
      <c r="R248" s="130">
        <f>SUM(R249:R251)</f>
        <v>0</v>
      </c>
      <c r="T248" s="131">
        <f>SUM(T249:T251)</f>
        <v>0.08</v>
      </c>
      <c r="AR248" s="125" t="s">
        <v>84</v>
      </c>
      <c r="AT248" s="132" t="s">
        <v>73</v>
      </c>
      <c r="AU248" s="132" t="s">
        <v>82</v>
      </c>
      <c r="AY248" s="125" t="s">
        <v>163</v>
      </c>
      <c r="BK248" s="133">
        <f>SUM(BK249:BK251)</f>
        <v>0</v>
      </c>
    </row>
    <row r="249" spans="2:65" s="1" customFormat="1" ht="24.2" customHeight="1">
      <c r="B249" s="31"/>
      <c r="C249" s="136" t="s">
        <v>429</v>
      </c>
      <c r="D249" s="136" t="s">
        <v>165</v>
      </c>
      <c r="E249" s="137" t="s">
        <v>430</v>
      </c>
      <c r="F249" s="138" t="s">
        <v>431</v>
      </c>
      <c r="G249" s="139" t="s">
        <v>168</v>
      </c>
      <c r="H249" s="140">
        <v>1</v>
      </c>
      <c r="I249" s="141"/>
      <c r="J249" s="142">
        <f>ROUND(I249*H249,2)</f>
        <v>0</v>
      </c>
      <c r="K249" s="143"/>
      <c r="L249" s="31"/>
      <c r="M249" s="144" t="s">
        <v>1</v>
      </c>
      <c r="N249" s="145" t="s">
        <v>39</v>
      </c>
      <c r="P249" s="146">
        <f>O249*H249</f>
        <v>0</v>
      </c>
      <c r="Q249" s="146">
        <v>0</v>
      </c>
      <c r="R249" s="146">
        <f>Q249*H249</f>
        <v>0</v>
      </c>
      <c r="S249" s="146">
        <v>0.08</v>
      </c>
      <c r="T249" s="147">
        <f>S249*H249</f>
        <v>0.08</v>
      </c>
      <c r="AR249" s="148" t="s">
        <v>250</v>
      </c>
      <c r="AT249" s="148" t="s">
        <v>165</v>
      </c>
      <c r="AU249" s="148" t="s">
        <v>84</v>
      </c>
      <c r="AY249" s="16" t="s">
        <v>163</v>
      </c>
      <c r="BE249" s="149">
        <f>IF(N249="základní",J249,0)</f>
        <v>0</v>
      </c>
      <c r="BF249" s="149">
        <f>IF(N249="snížená",J249,0)</f>
        <v>0</v>
      </c>
      <c r="BG249" s="149">
        <f>IF(N249="zákl. přenesená",J249,0)</f>
        <v>0</v>
      </c>
      <c r="BH249" s="149">
        <f>IF(N249="sníž. přenesená",J249,0)</f>
        <v>0</v>
      </c>
      <c r="BI249" s="149">
        <f>IF(N249="nulová",J249,0)</f>
        <v>0</v>
      </c>
      <c r="BJ249" s="16" t="s">
        <v>82</v>
      </c>
      <c r="BK249" s="149">
        <f>ROUND(I249*H249,2)</f>
        <v>0</v>
      </c>
      <c r="BL249" s="16" t="s">
        <v>250</v>
      </c>
      <c r="BM249" s="148" t="s">
        <v>432</v>
      </c>
    </row>
    <row r="250" spans="2:65" s="1" customFormat="1" ht="29.25">
      <c r="B250" s="31"/>
      <c r="D250" s="151" t="s">
        <v>433</v>
      </c>
      <c r="F250" s="165" t="s">
        <v>434</v>
      </c>
      <c r="I250" s="166"/>
      <c r="L250" s="31"/>
      <c r="M250" s="167"/>
      <c r="T250" s="55"/>
      <c r="AT250" s="16" t="s">
        <v>433</v>
      </c>
      <c r="AU250" s="16" t="s">
        <v>84</v>
      </c>
    </row>
    <row r="251" spans="2:65" s="12" customFormat="1" ht="11.25">
      <c r="B251" s="150"/>
      <c r="D251" s="151" t="s">
        <v>181</v>
      </c>
      <c r="E251" s="152" t="s">
        <v>1</v>
      </c>
      <c r="F251" s="153" t="s">
        <v>435</v>
      </c>
      <c r="H251" s="154">
        <v>1</v>
      </c>
      <c r="I251" s="155"/>
      <c r="L251" s="150"/>
      <c r="M251" s="156"/>
      <c r="T251" s="157"/>
      <c r="AT251" s="152" t="s">
        <v>181</v>
      </c>
      <c r="AU251" s="152" t="s">
        <v>84</v>
      </c>
      <c r="AV251" s="12" t="s">
        <v>84</v>
      </c>
      <c r="AW251" s="12" t="s">
        <v>31</v>
      </c>
      <c r="AX251" s="12" t="s">
        <v>82</v>
      </c>
      <c r="AY251" s="152" t="s">
        <v>163</v>
      </c>
    </row>
    <row r="252" spans="2:65" s="11" customFormat="1" ht="22.9" customHeight="1">
      <c r="B252" s="124"/>
      <c r="D252" s="125" t="s">
        <v>73</v>
      </c>
      <c r="E252" s="134" t="s">
        <v>436</v>
      </c>
      <c r="F252" s="134" t="s">
        <v>437</v>
      </c>
      <c r="I252" s="127"/>
      <c r="J252" s="135">
        <f>BK252</f>
        <v>0</v>
      </c>
      <c r="L252" s="124"/>
      <c r="M252" s="129"/>
      <c r="P252" s="130">
        <f>SUM(P253:P268)</f>
        <v>0</v>
      </c>
      <c r="R252" s="130">
        <f>SUM(R253:R268)</f>
        <v>0</v>
      </c>
      <c r="T252" s="131">
        <f>SUM(T253:T268)</f>
        <v>1.183459</v>
      </c>
      <c r="AR252" s="125" t="s">
        <v>84</v>
      </c>
      <c r="AT252" s="132" t="s">
        <v>73</v>
      </c>
      <c r="AU252" s="132" t="s">
        <v>82</v>
      </c>
      <c r="AY252" s="125" t="s">
        <v>163</v>
      </c>
      <c r="BK252" s="133">
        <f>SUM(BK253:BK268)</f>
        <v>0</v>
      </c>
    </row>
    <row r="253" spans="2:65" s="1" customFormat="1" ht="24.2" customHeight="1">
      <c r="B253" s="31"/>
      <c r="C253" s="136" t="s">
        <v>438</v>
      </c>
      <c r="D253" s="136" t="s">
        <v>165</v>
      </c>
      <c r="E253" s="137" t="s">
        <v>439</v>
      </c>
      <c r="F253" s="138" t="s">
        <v>440</v>
      </c>
      <c r="G253" s="139" t="s">
        <v>168</v>
      </c>
      <c r="H253" s="140">
        <v>10</v>
      </c>
      <c r="I253" s="141"/>
      <c r="J253" s="142">
        <f>ROUND(I253*H253,2)</f>
        <v>0</v>
      </c>
      <c r="K253" s="143"/>
      <c r="L253" s="31"/>
      <c r="M253" s="144" t="s">
        <v>1</v>
      </c>
      <c r="N253" s="145" t="s">
        <v>39</v>
      </c>
      <c r="P253" s="146">
        <f>O253*H253</f>
        <v>0</v>
      </c>
      <c r="Q253" s="146">
        <v>0</v>
      </c>
      <c r="R253" s="146">
        <f>Q253*H253</f>
        <v>0</v>
      </c>
      <c r="S253" s="146">
        <v>1.4999999999999999E-4</v>
      </c>
      <c r="T253" s="147">
        <f>S253*H253</f>
        <v>1.4999999999999998E-3</v>
      </c>
      <c r="AR253" s="148" t="s">
        <v>250</v>
      </c>
      <c r="AT253" s="148" t="s">
        <v>165</v>
      </c>
      <c r="AU253" s="148" t="s">
        <v>84</v>
      </c>
      <c r="AY253" s="16" t="s">
        <v>163</v>
      </c>
      <c r="BE253" s="149">
        <f>IF(N253="základní",J253,0)</f>
        <v>0</v>
      </c>
      <c r="BF253" s="149">
        <f>IF(N253="snížená",J253,0)</f>
        <v>0</v>
      </c>
      <c r="BG253" s="149">
        <f>IF(N253="zákl. přenesená",J253,0)</f>
        <v>0</v>
      </c>
      <c r="BH253" s="149">
        <f>IF(N253="sníž. přenesená",J253,0)</f>
        <v>0</v>
      </c>
      <c r="BI253" s="149">
        <f>IF(N253="nulová",J253,0)</f>
        <v>0</v>
      </c>
      <c r="BJ253" s="16" t="s">
        <v>82</v>
      </c>
      <c r="BK253" s="149">
        <f>ROUND(I253*H253,2)</f>
        <v>0</v>
      </c>
      <c r="BL253" s="16" t="s">
        <v>250</v>
      </c>
      <c r="BM253" s="148" t="s">
        <v>441</v>
      </c>
    </row>
    <row r="254" spans="2:65" s="12" customFormat="1" ht="11.25">
      <c r="B254" s="150"/>
      <c r="D254" s="151" t="s">
        <v>181</v>
      </c>
      <c r="E254" s="152" t="s">
        <v>1</v>
      </c>
      <c r="F254" s="153" t="s">
        <v>442</v>
      </c>
      <c r="H254" s="154">
        <v>10</v>
      </c>
      <c r="I254" s="155"/>
      <c r="L254" s="150"/>
      <c r="M254" s="156"/>
      <c r="T254" s="157"/>
      <c r="AT254" s="152" t="s">
        <v>181</v>
      </c>
      <c r="AU254" s="152" t="s">
        <v>84</v>
      </c>
      <c r="AV254" s="12" t="s">
        <v>84</v>
      </c>
      <c r="AW254" s="12" t="s">
        <v>31</v>
      </c>
      <c r="AX254" s="12" t="s">
        <v>82</v>
      </c>
      <c r="AY254" s="152" t="s">
        <v>163</v>
      </c>
    </row>
    <row r="255" spans="2:65" s="1" customFormat="1" ht="37.9" customHeight="1">
      <c r="B255" s="31"/>
      <c r="C255" s="136" t="s">
        <v>443</v>
      </c>
      <c r="D255" s="136" t="s">
        <v>165</v>
      </c>
      <c r="E255" s="137" t="s">
        <v>444</v>
      </c>
      <c r="F255" s="138" t="s">
        <v>445</v>
      </c>
      <c r="G255" s="139" t="s">
        <v>204</v>
      </c>
      <c r="H255" s="140">
        <v>55.49</v>
      </c>
      <c r="I255" s="141"/>
      <c r="J255" s="142">
        <f>ROUND(I255*H255,2)</f>
        <v>0</v>
      </c>
      <c r="K255" s="143"/>
      <c r="L255" s="31"/>
      <c r="M255" s="144" t="s">
        <v>1</v>
      </c>
      <c r="N255" s="145" t="s">
        <v>39</v>
      </c>
      <c r="P255" s="146">
        <f>O255*H255</f>
        <v>0</v>
      </c>
      <c r="Q255" s="146">
        <v>0</v>
      </c>
      <c r="R255" s="146">
        <f>Q255*H255</f>
        <v>0</v>
      </c>
      <c r="S255" s="146">
        <v>1.9099999999999999E-2</v>
      </c>
      <c r="T255" s="147">
        <f>S255*H255</f>
        <v>1.0598589999999999</v>
      </c>
      <c r="AR255" s="148" t="s">
        <v>250</v>
      </c>
      <c r="AT255" s="148" t="s">
        <v>165</v>
      </c>
      <c r="AU255" s="148" t="s">
        <v>84</v>
      </c>
      <c r="AY255" s="16" t="s">
        <v>163</v>
      </c>
      <c r="BE255" s="149">
        <f>IF(N255="základní",J255,0)</f>
        <v>0</v>
      </c>
      <c r="BF255" s="149">
        <f>IF(N255="snížená",J255,0)</f>
        <v>0</v>
      </c>
      <c r="BG255" s="149">
        <f>IF(N255="zákl. přenesená",J255,0)</f>
        <v>0</v>
      </c>
      <c r="BH255" s="149">
        <f>IF(N255="sníž. přenesená",J255,0)</f>
        <v>0</v>
      </c>
      <c r="BI255" s="149">
        <f>IF(N255="nulová",J255,0)</f>
        <v>0</v>
      </c>
      <c r="BJ255" s="16" t="s">
        <v>82</v>
      </c>
      <c r="BK255" s="149">
        <f>ROUND(I255*H255,2)</f>
        <v>0</v>
      </c>
      <c r="BL255" s="16" t="s">
        <v>250</v>
      </c>
      <c r="BM255" s="148" t="s">
        <v>446</v>
      </c>
    </row>
    <row r="256" spans="2:65" s="14" customFormat="1" ht="11.25">
      <c r="B256" s="168"/>
      <c r="D256" s="151" t="s">
        <v>181</v>
      </c>
      <c r="E256" s="169" t="s">
        <v>1</v>
      </c>
      <c r="F256" s="170" t="s">
        <v>447</v>
      </c>
      <c r="H256" s="169" t="s">
        <v>1</v>
      </c>
      <c r="I256" s="171"/>
      <c r="L256" s="168"/>
      <c r="M256" s="172"/>
      <c r="T256" s="173"/>
      <c r="AT256" s="169" t="s">
        <v>181</v>
      </c>
      <c r="AU256" s="169" t="s">
        <v>84</v>
      </c>
      <c r="AV256" s="14" t="s">
        <v>82</v>
      </c>
      <c r="AW256" s="14" t="s">
        <v>31</v>
      </c>
      <c r="AX256" s="14" t="s">
        <v>74</v>
      </c>
      <c r="AY256" s="169" t="s">
        <v>163</v>
      </c>
    </row>
    <row r="257" spans="2:65" s="12" customFormat="1" ht="11.25">
      <c r="B257" s="150"/>
      <c r="D257" s="151" t="s">
        <v>181</v>
      </c>
      <c r="E257" s="152" t="s">
        <v>1</v>
      </c>
      <c r="F257" s="153" t="s">
        <v>448</v>
      </c>
      <c r="H257" s="154">
        <v>5.26</v>
      </c>
      <c r="I257" s="155"/>
      <c r="L257" s="150"/>
      <c r="M257" s="156"/>
      <c r="T257" s="157"/>
      <c r="AT257" s="152" t="s">
        <v>181</v>
      </c>
      <c r="AU257" s="152" t="s">
        <v>84</v>
      </c>
      <c r="AV257" s="12" t="s">
        <v>84</v>
      </c>
      <c r="AW257" s="12" t="s">
        <v>31</v>
      </c>
      <c r="AX257" s="12" t="s">
        <v>74</v>
      </c>
      <c r="AY257" s="152" t="s">
        <v>163</v>
      </c>
    </row>
    <row r="258" spans="2:65" s="12" customFormat="1" ht="11.25">
      <c r="B258" s="150"/>
      <c r="D258" s="151" t="s">
        <v>181</v>
      </c>
      <c r="E258" s="152" t="s">
        <v>1</v>
      </c>
      <c r="F258" s="153" t="s">
        <v>449</v>
      </c>
      <c r="H258" s="154">
        <v>8.16</v>
      </c>
      <c r="I258" s="155"/>
      <c r="L258" s="150"/>
      <c r="M258" s="156"/>
      <c r="T258" s="157"/>
      <c r="AT258" s="152" t="s">
        <v>181</v>
      </c>
      <c r="AU258" s="152" t="s">
        <v>84</v>
      </c>
      <c r="AV258" s="12" t="s">
        <v>84</v>
      </c>
      <c r="AW258" s="12" t="s">
        <v>31</v>
      </c>
      <c r="AX258" s="12" t="s">
        <v>74</v>
      </c>
      <c r="AY258" s="152" t="s">
        <v>163</v>
      </c>
    </row>
    <row r="259" spans="2:65" s="12" customFormat="1" ht="11.25">
      <c r="B259" s="150"/>
      <c r="D259" s="151" t="s">
        <v>181</v>
      </c>
      <c r="E259" s="152" t="s">
        <v>1</v>
      </c>
      <c r="F259" s="153" t="s">
        <v>450</v>
      </c>
      <c r="H259" s="154">
        <v>16.07</v>
      </c>
      <c r="I259" s="155"/>
      <c r="L259" s="150"/>
      <c r="M259" s="156"/>
      <c r="T259" s="157"/>
      <c r="AT259" s="152" t="s">
        <v>181</v>
      </c>
      <c r="AU259" s="152" t="s">
        <v>84</v>
      </c>
      <c r="AV259" s="12" t="s">
        <v>84</v>
      </c>
      <c r="AW259" s="12" t="s">
        <v>31</v>
      </c>
      <c r="AX259" s="12" t="s">
        <v>74</v>
      </c>
      <c r="AY259" s="152" t="s">
        <v>163</v>
      </c>
    </row>
    <row r="260" spans="2:65" s="12" customFormat="1" ht="11.25">
      <c r="B260" s="150"/>
      <c r="D260" s="151" t="s">
        <v>181</v>
      </c>
      <c r="E260" s="152" t="s">
        <v>1</v>
      </c>
      <c r="F260" s="153" t="s">
        <v>451</v>
      </c>
      <c r="H260" s="154">
        <v>11</v>
      </c>
      <c r="I260" s="155"/>
      <c r="L260" s="150"/>
      <c r="M260" s="156"/>
      <c r="T260" s="157"/>
      <c r="AT260" s="152" t="s">
        <v>181</v>
      </c>
      <c r="AU260" s="152" t="s">
        <v>84</v>
      </c>
      <c r="AV260" s="12" t="s">
        <v>84</v>
      </c>
      <c r="AW260" s="12" t="s">
        <v>31</v>
      </c>
      <c r="AX260" s="12" t="s">
        <v>74</v>
      </c>
      <c r="AY260" s="152" t="s">
        <v>163</v>
      </c>
    </row>
    <row r="261" spans="2:65" s="12" customFormat="1" ht="11.25">
      <c r="B261" s="150"/>
      <c r="D261" s="151" t="s">
        <v>181</v>
      </c>
      <c r="E261" s="152" t="s">
        <v>1</v>
      </c>
      <c r="F261" s="153" t="s">
        <v>452</v>
      </c>
      <c r="H261" s="154">
        <v>15</v>
      </c>
      <c r="I261" s="155"/>
      <c r="L261" s="150"/>
      <c r="M261" s="156"/>
      <c r="T261" s="157"/>
      <c r="AT261" s="152" t="s">
        <v>181</v>
      </c>
      <c r="AU261" s="152" t="s">
        <v>84</v>
      </c>
      <c r="AV261" s="12" t="s">
        <v>84</v>
      </c>
      <c r="AW261" s="12" t="s">
        <v>31</v>
      </c>
      <c r="AX261" s="12" t="s">
        <v>74</v>
      </c>
      <c r="AY261" s="152" t="s">
        <v>163</v>
      </c>
    </row>
    <row r="262" spans="2:65" s="13" customFormat="1" ht="11.25">
      <c r="B262" s="158"/>
      <c r="D262" s="151" t="s">
        <v>181</v>
      </c>
      <c r="E262" s="159" t="s">
        <v>1</v>
      </c>
      <c r="F262" s="160" t="s">
        <v>193</v>
      </c>
      <c r="H262" s="161">
        <v>55.49</v>
      </c>
      <c r="I262" s="162"/>
      <c r="L262" s="158"/>
      <c r="M262" s="163"/>
      <c r="T262" s="164"/>
      <c r="AT262" s="159" t="s">
        <v>181</v>
      </c>
      <c r="AU262" s="159" t="s">
        <v>84</v>
      </c>
      <c r="AV262" s="13" t="s">
        <v>169</v>
      </c>
      <c r="AW262" s="13" t="s">
        <v>31</v>
      </c>
      <c r="AX262" s="13" t="s">
        <v>82</v>
      </c>
      <c r="AY262" s="159" t="s">
        <v>163</v>
      </c>
    </row>
    <row r="263" spans="2:65" s="1" customFormat="1" ht="37.9" customHeight="1">
      <c r="B263" s="31"/>
      <c r="C263" s="136" t="s">
        <v>453</v>
      </c>
      <c r="D263" s="136" t="s">
        <v>165</v>
      </c>
      <c r="E263" s="137" t="s">
        <v>454</v>
      </c>
      <c r="F263" s="138" t="s">
        <v>455</v>
      </c>
      <c r="G263" s="139" t="s">
        <v>168</v>
      </c>
      <c r="H263" s="140">
        <v>12</v>
      </c>
      <c r="I263" s="141"/>
      <c r="J263" s="142">
        <f>ROUND(I263*H263,2)</f>
        <v>0</v>
      </c>
      <c r="K263" s="143"/>
      <c r="L263" s="31"/>
      <c r="M263" s="144" t="s">
        <v>1</v>
      </c>
      <c r="N263" s="145" t="s">
        <v>39</v>
      </c>
      <c r="P263" s="146">
        <f>O263*H263</f>
        <v>0</v>
      </c>
      <c r="Q263" s="146">
        <v>0</v>
      </c>
      <c r="R263" s="146">
        <f>Q263*H263</f>
        <v>0</v>
      </c>
      <c r="S263" s="146">
        <v>4.3E-3</v>
      </c>
      <c r="T263" s="147">
        <f>S263*H263</f>
        <v>5.16E-2</v>
      </c>
      <c r="AR263" s="148" t="s">
        <v>250</v>
      </c>
      <c r="AT263" s="148" t="s">
        <v>165</v>
      </c>
      <c r="AU263" s="148" t="s">
        <v>84</v>
      </c>
      <c r="AY263" s="16" t="s">
        <v>163</v>
      </c>
      <c r="BE263" s="149">
        <f>IF(N263="základní",J263,0)</f>
        <v>0</v>
      </c>
      <c r="BF263" s="149">
        <f>IF(N263="snížená",J263,0)</f>
        <v>0</v>
      </c>
      <c r="BG263" s="149">
        <f>IF(N263="zákl. přenesená",J263,0)</f>
        <v>0</v>
      </c>
      <c r="BH263" s="149">
        <f>IF(N263="sníž. přenesená",J263,0)</f>
        <v>0</v>
      </c>
      <c r="BI263" s="149">
        <f>IF(N263="nulová",J263,0)</f>
        <v>0</v>
      </c>
      <c r="BJ263" s="16" t="s">
        <v>82</v>
      </c>
      <c r="BK263" s="149">
        <f>ROUND(I263*H263,2)</f>
        <v>0</v>
      </c>
      <c r="BL263" s="16" t="s">
        <v>250</v>
      </c>
      <c r="BM263" s="148" t="s">
        <v>456</v>
      </c>
    </row>
    <row r="264" spans="2:65" s="12" customFormat="1" ht="11.25">
      <c r="B264" s="150"/>
      <c r="D264" s="151" t="s">
        <v>181</v>
      </c>
      <c r="E264" s="152" t="s">
        <v>1</v>
      </c>
      <c r="F264" s="153" t="s">
        <v>457</v>
      </c>
      <c r="H264" s="154">
        <v>12</v>
      </c>
      <c r="I264" s="155"/>
      <c r="L264" s="150"/>
      <c r="M264" s="156"/>
      <c r="T264" s="157"/>
      <c r="AT264" s="152" t="s">
        <v>181</v>
      </c>
      <c r="AU264" s="152" t="s">
        <v>84</v>
      </c>
      <c r="AV264" s="12" t="s">
        <v>84</v>
      </c>
      <c r="AW264" s="12" t="s">
        <v>31</v>
      </c>
      <c r="AX264" s="12" t="s">
        <v>82</v>
      </c>
      <c r="AY264" s="152" t="s">
        <v>163</v>
      </c>
    </row>
    <row r="265" spans="2:65" s="1" customFormat="1" ht="33" customHeight="1">
      <c r="B265" s="31"/>
      <c r="C265" s="136" t="s">
        <v>458</v>
      </c>
      <c r="D265" s="136" t="s">
        <v>165</v>
      </c>
      <c r="E265" s="137" t="s">
        <v>459</v>
      </c>
      <c r="F265" s="138" t="s">
        <v>460</v>
      </c>
      <c r="G265" s="139" t="s">
        <v>168</v>
      </c>
      <c r="H265" s="140">
        <v>10</v>
      </c>
      <c r="I265" s="141"/>
      <c r="J265" s="142">
        <f>ROUND(I265*H265,2)</f>
        <v>0</v>
      </c>
      <c r="K265" s="143"/>
      <c r="L265" s="31"/>
      <c r="M265" s="144" t="s">
        <v>1</v>
      </c>
      <c r="N265" s="145" t="s">
        <v>39</v>
      </c>
      <c r="P265" s="146">
        <f>O265*H265</f>
        <v>0</v>
      </c>
      <c r="Q265" s="146">
        <v>0</v>
      </c>
      <c r="R265" s="146">
        <f>Q265*H265</f>
        <v>0</v>
      </c>
      <c r="S265" s="146">
        <v>1.1999999999999999E-3</v>
      </c>
      <c r="T265" s="147">
        <f>S265*H265</f>
        <v>1.1999999999999999E-2</v>
      </c>
      <c r="AR265" s="148" t="s">
        <v>250</v>
      </c>
      <c r="AT265" s="148" t="s">
        <v>165</v>
      </c>
      <c r="AU265" s="148" t="s">
        <v>84</v>
      </c>
      <c r="AY265" s="16" t="s">
        <v>163</v>
      </c>
      <c r="BE265" s="149">
        <f>IF(N265="základní",J265,0)</f>
        <v>0</v>
      </c>
      <c r="BF265" s="149">
        <f>IF(N265="snížená",J265,0)</f>
        <v>0</v>
      </c>
      <c r="BG265" s="149">
        <f>IF(N265="zákl. přenesená",J265,0)</f>
        <v>0</v>
      </c>
      <c r="BH265" s="149">
        <f>IF(N265="sníž. přenesená",J265,0)</f>
        <v>0</v>
      </c>
      <c r="BI265" s="149">
        <f>IF(N265="nulová",J265,0)</f>
        <v>0</v>
      </c>
      <c r="BJ265" s="16" t="s">
        <v>82</v>
      </c>
      <c r="BK265" s="149">
        <f>ROUND(I265*H265,2)</f>
        <v>0</v>
      </c>
      <c r="BL265" s="16" t="s">
        <v>250</v>
      </c>
      <c r="BM265" s="148" t="s">
        <v>461</v>
      </c>
    </row>
    <row r="266" spans="2:65" s="12" customFormat="1" ht="11.25">
      <c r="B266" s="150"/>
      <c r="D266" s="151" t="s">
        <v>181</v>
      </c>
      <c r="E266" s="152" t="s">
        <v>1</v>
      </c>
      <c r="F266" s="153" t="s">
        <v>442</v>
      </c>
      <c r="H266" s="154">
        <v>10</v>
      </c>
      <c r="I266" s="155"/>
      <c r="L266" s="150"/>
      <c r="M266" s="156"/>
      <c r="T266" s="157"/>
      <c r="AT266" s="152" t="s">
        <v>181</v>
      </c>
      <c r="AU266" s="152" t="s">
        <v>84</v>
      </c>
      <c r="AV266" s="12" t="s">
        <v>84</v>
      </c>
      <c r="AW266" s="12" t="s">
        <v>31</v>
      </c>
      <c r="AX266" s="12" t="s">
        <v>82</v>
      </c>
      <c r="AY266" s="152" t="s">
        <v>163</v>
      </c>
    </row>
    <row r="267" spans="2:65" s="1" customFormat="1" ht="37.9" customHeight="1">
      <c r="B267" s="31"/>
      <c r="C267" s="136" t="s">
        <v>462</v>
      </c>
      <c r="D267" s="136" t="s">
        <v>165</v>
      </c>
      <c r="E267" s="137" t="s">
        <v>463</v>
      </c>
      <c r="F267" s="138" t="s">
        <v>464</v>
      </c>
      <c r="G267" s="139" t="s">
        <v>168</v>
      </c>
      <c r="H267" s="140">
        <v>5</v>
      </c>
      <c r="I267" s="141"/>
      <c r="J267" s="142">
        <f>ROUND(I267*H267,2)</f>
        <v>0</v>
      </c>
      <c r="K267" s="143"/>
      <c r="L267" s="31"/>
      <c r="M267" s="144" t="s">
        <v>1</v>
      </c>
      <c r="N267" s="145" t="s">
        <v>39</v>
      </c>
      <c r="P267" s="146">
        <f>O267*H267</f>
        <v>0</v>
      </c>
      <c r="Q267" s="146">
        <v>0</v>
      </c>
      <c r="R267" s="146">
        <f>Q267*H267</f>
        <v>0</v>
      </c>
      <c r="S267" s="146">
        <v>1.17E-2</v>
      </c>
      <c r="T267" s="147">
        <f>S267*H267</f>
        <v>5.8500000000000003E-2</v>
      </c>
      <c r="AR267" s="148" t="s">
        <v>250</v>
      </c>
      <c r="AT267" s="148" t="s">
        <v>165</v>
      </c>
      <c r="AU267" s="148" t="s">
        <v>84</v>
      </c>
      <c r="AY267" s="16" t="s">
        <v>163</v>
      </c>
      <c r="BE267" s="149">
        <f>IF(N267="základní",J267,0)</f>
        <v>0</v>
      </c>
      <c r="BF267" s="149">
        <f>IF(N267="snížená",J267,0)</f>
        <v>0</v>
      </c>
      <c r="BG267" s="149">
        <f>IF(N267="zákl. přenesená",J267,0)</f>
        <v>0</v>
      </c>
      <c r="BH267" s="149">
        <f>IF(N267="sníž. přenesená",J267,0)</f>
        <v>0</v>
      </c>
      <c r="BI267" s="149">
        <f>IF(N267="nulová",J267,0)</f>
        <v>0</v>
      </c>
      <c r="BJ267" s="16" t="s">
        <v>82</v>
      </c>
      <c r="BK267" s="149">
        <f>ROUND(I267*H267,2)</f>
        <v>0</v>
      </c>
      <c r="BL267" s="16" t="s">
        <v>250</v>
      </c>
      <c r="BM267" s="148" t="s">
        <v>465</v>
      </c>
    </row>
    <row r="268" spans="2:65" s="12" customFormat="1" ht="11.25">
      <c r="B268" s="150"/>
      <c r="D268" s="151" t="s">
        <v>181</v>
      </c>
      <c r="E268" s="152" t="s">
        <v>1</v>
      </c>
      <c r="F268" s="153" t="s">
        <v>466</v>
      </c>
      <c r="H268" s="154">
        <v>5</v>
      </c>
      <c r="I268" s="155"/>
      <c r="L268" s="150"/>
      <c r="M268" s="156"/>
      <c r="T268" s="157"/>
      <c r="AT268" s="152" t="s">
        <v>181</v>
      </c>
      <c r="AU268" s="152" t="s">
        <v>84</v>
      </c>
      <c r="AV268" s="12" t="s">
        <v>84</v>
      </c>
      <c r="AW268" s="12" t="s">
        <v>31</v>
      </c>
      <c r="AX268" s="12" t="s">
        <v>82</v>
      </c>
      <c r="AY268" s="152" t="s">
        <v>163</v>
      </c>
    </row>
    <row r="269" spans="2:65" s="11" customFormat="1" ht="22.9" customHeight="1">
      <c r="B269" s="124"/>
      <c r="D269" s="125" t="s">
        <v>73</v>
      </c>
      <c r="E269" s="134" t="s">
        <v>467</v>
      </c>
      <c r="F269" s="134" t="s">
        <v>468</v>
      </c>
      <c r="I269" s="127"/>
      <c r="J269" s="135">
        <f>BK269</f>
        <v>0</v>
      </c>
      <c r="L269" s="124"/>
      <c r="M269" s="129"/>
      <c r="P269" s="130">
        <f>SUM(P270:P276)</f>
        <v>0</v>
      </c>
      <c r="R269" s="130">
        <f>SUM(R270:R276)</f>
        <v>0</v>
      </c>
      <c r="T269" s="131">
        <f>SUM(T270:T276)</f>
        <v>0.47892900000000005</v>
      </c>
      <c r="AR269" s="125" t="s">
        <v>84</v>
      </c>
      <c r="AT269" s="132" t="s">
        <v>73</v>
      </c>
      <c r="AU269" s="132" t="s">
        <v>82</v>
      </c>
      <c r="AY269" s="125" t="s">
        <v>163</v>
      </c>
      <c r="BK269" s="133">
        <f>SUM(BK270:BK276)</f>
        <v>0</v>
      </c>
    </row>
    <row r="270" spans="2:65" s="1" customFormat="1" ht="24.2" customHeight="1">
      <c r="B270" s="31"/>
      <c r="C270" s="136" t="s">
        <v>469</v>
      </c>
      <c r="D270" s="136" t="s">
        <v>165</v>
      </c>
      <c r="E270" s="137" t="s">
        <v>470</v>
      </c>
      <c r="F270" s="138" t="s">
        <v>471</v>
      </c>
      <c r="G270" s="139" t="s">
        <v>179</v>
      </c>
      <c r="H270" s="140">
        <v>27.763999999999999</v>
      </c>
      <c r="I270" s="141"/>
      <c r="J270" s="142">
        <f>ROUND(I270*H270,2)</f>
        <v>0</v>
      </c>
      <c r="K270" s="143"/>
      <c r="L270" s="31"/>
      <c r="M270" s="144" t="s">
        <v>1</v>
      </c>
      <c r="N270" s="145" t="s">
        <v>39</v>
      </c>
      <c r="P270" s="146">
        <f>O270*H270</f>
        <v>0</v>
      </c>
      <c r="Q270" s="146">
        <v>0</v>
      </c>
      <c r="R270" s="146">
        <f>Q270*H270</f>
        <v>0</v>
      </c>
      <c r="S270" s="146">
        <v>1.7250000000000001E-2</v>
      </c>
      <c r="T270" s="147">
        <f>S270*H270</f>
        <v>0.47892900000000005</v>
      </c>
      <c r="AR270" s="148" t="s">
        <v>250</v>
      </c>
      <c r="AT270" s="148" t="s">
        <v>165</v>
      </c>
      <c r="AU270" s="148" t="s">
        <v>84</v>
      </c>
      <c r="AY270" s="16" t="s">
        <v>163</v>
      </c>
      <c r="BE270" s="149">
        <f>IF(N270="základní",J270,0)</f>
        <v>0</v>
      </c>
      <c r="BF270" s="149">
        <f>IF(N270="snížená",J270,0)</f>
        <v>0</v>
      </c>
      <c r="BG270" s="149">
        <f>IF(N270="zákl. přenesená",J270,0)</f>
        <v>0</v>
      </c>
      <c r="BH270" s="149">
        <f>IF(N270="sníž. přenesená",J270,0)</f>
        <v>0</v>
      </c>
      <c r="BI270" s="149">
        <f>IF(N270="nulová",J270,0)</f>
        <v>0</v>
      </c>
      <c r="BJ270" s="16" t="s">
        <v>82</v>
      </c>
      <c r="BK270" s="149">
        <f>ROUND(I270*H270,2)</f>
        <v>0</v>
      </c>
      <c r="BL270" s="16" t="s">
        <v>250</v>
      </c>
      <c r="BM270" s="148" t="s">
        <v>472</v>
      </c>
    </row>
    <row r="271" spans="2:65" s="14" customFormat="1" ht="11.25">
      <c r="B271" s="168"/>
      <c r="D271" s="151" t="s">
        <v>181</v>
      </c>
      <c r="E271" s="169" t="s">
        <v>1</v>
      </c>
      <c r="F271" s="170" t="s">
        <v>447</v>
      </c>
      <c r="H271" s="169" t="s">
        <v>1</v>
      </c>
      <c r="I271" s="171"/>
      <c r="L271" s="168"/>
      <c r="M271" s="172"/>
      <c r="T271" s="173"/>
      <c r="AT271" s="169" t="s">
        <v>181</v>
      </c>
      <c r="AU271" s="169" t="s">
        <v>84</v>
      </c>
      <c r="AV271" s="14" t="s">
        <v>82</v>
      </c>
      <c r="AW271" s="14" t="s">
        <v>31</v>
      </c>
      <c r="AX271" s="14" t="s">
        <v>74</v>
      </c>
      <c r="AY271" s="169" t="s">
        <v>163</v>
      </c>
    </row>
    <row r="272" spans="2:65" s="12" customFormat="1" ht="11.25">
      <c r="B272" s="150"/>
      <c r="D272" s="151" t="s">
        <v>181</v>
      </c>
      <c r="E272" s="152" t="s">
        <v>1</v>
      </c>
      <c r="F272" s="153" t="s">
        <v>473</v>
      </c>
      <c r="H272" s="154">
        <v>2.1040000000000001</v>
      </c>
      <c r="I272" s="155"/>
      <c r="L272" s="150"/>
      <c r="M272" s="156"/>
      <c r="T272" s="157"/>
      <c r="AT272" s="152" t="s">
        <v>181</v>
      </c>
      <c r="AU272" s="152" t="s">
        <v>84</v>
      </c>
      <c r="AV272" s="12" t="s">
        <v>84</v>
      </c>
      <c r="AW272" s="12" t="s">
        <v>31</v>
      </c>
      <c r="AX272" s="12" t="s">
        <v>74</v>
      </c>
      <c r="AY272" s="152" t="s">
        <v>163</v>
      </c>
    </row>
    <row r="273" spans="2:65" s="12" customFormat="1" ht="11.25">
      <c r="B273" s="150"/>
      <c r="D273" s="151" t="s">
        <v>181</v>
      </c>
      <c r="E273" s="152" t="s">
        <v>1</v>
      </c>
      <c r="F273" s="153" t="s">
        <v>474</v>
      </c>
      <c r="H273" s="154">
        <v>5.2960000000000003</v>
      </c>
      <c r="I273" s="155"/>
      <c r="L273" s="150"/>
      <c r="M273" s="156"/>
      <c r="T273" s="157"/>
      <c r="AT273" s="152" t="s">
        <v>181</v>
      </c>
      <c r="AU273" s="152" t="s">
        <v>84</v>
      </c>
      <c r="AV273" s="12" t="s">
        <v>84</v>
      </c>
      <c r="AW273" s="12" t="s">
        <v>31</v>
      </c>
      <c r="AX273" s="12" t="s">
        <v>74</v>
      </c>
      <c r="AY273" s="152" t="s">
        <v>163</v>
      </c>
    </row>
    <row r="274" spans="2:65" s="12" customFormat="1" ht="11.25">
      <c r="B274" s="150"/>
      <c r="D274" s="151" t="s">
        <v>181</v>
      </c>
      <c r="E274" s="152" t="s">
        <v>1</v>
      </c>
      <c r="F274" s="153" t="s">
        <v>475</v>
      </c>
      <c r="H274" s="154">
        <v>13.384</v>
      </c>
      <c r="I274" s="155"/>
      <c r="L274" s="150"/>
      <c r="M274" s="156"/>
      <c r="T274" s="157"/>
      <c r="AT274" s="152" t="s">
        <v>181</v>
      </c>
      <c r="AU274" s="152" t="s">
        <v>84</v>
      </c>
      <c r="AV274" s="12" t="s">
        <v>84</v>
      </c>
      <c r="AW274" s="12" t="s">
        <v>31</v>
      </c>
      <c r="AX274" s="12" t="s">
        <v>74</v>
      </c>
      <c r="AY274" s="152" t="s">
        <v>163</v>
      </c>
    </row>
    <row r="275" spans="2:65" s="12" customFormat="1" ht="11.25">
      <c r="B275" s="150"/>
      <c r="D275" s="151" t="s">
        <v>181</v>
      </c>
      <c r="E275" s="152" t="s">
        <v>1</v>
      </c>
      <c r="F275" s="153" t="s">
        <v>476</v>
      </c>
      <c r="H275" s="154">
        <v>6.98</v>
      </c>
      <c r="I275" s="155"/>
      <c r="L275" s="150"/>
      <c r="M275" s="156"/>
      <c r="T275" s="157"/>
      <c r="AT275" s="152" t="s">
        <v>181</v>
      </c>
      <c r="AU275" s="152" t="s">
        <v>84</v>
      </c>
      <c r="AV275" s="12" t="s">
        <v>84</v>
      </c>
      <c r="AW275" s="12" t="s">
        <v>31</v>
      </c>
      <c r="AX275" s="12" t="s">
        <v>74</v>
      </c>
      <c r="AY275" s="152" t="s">
        <v>163</v>
      </c>
    </row>
    <row r="276" spans="2:65" s="13" customFormat="1" ht="11.25">
      <c r="B276" s="158"/>
      <c r="D276" s="151" t="s">
        <v>181</v>
      </c>
      <c r="E276" s="159" t="s">
        <v>1</v>
      </c>
      <c r="F276" s="160" t="s">
        <v>193</v>
      </c>
      <c r="H276" s="161">
        <v>27.763999999999999</v>
      </c>
      <c r="I276" s="162"/>
      <c r="L276" s="158"/>
      <c r="M276" s="163"/>
      <c r="T276" s="164"/>
      <c r="AT276" s="159" t="s">
        <v>181</v>
      </c>
      <c r="AU276" s="159" t="s">
        <v>84</v>
      </c>
      <c r="AV276" s="13" t="s">
        <v>169</v>
      </c>
      <c r="AW276" s="13" t="s">
        <v>31</v>
      </c>
      <c r="AX276" s="13" t="s">
        <v>82</v>
      </c>
      <c r="AY276" s="159" t="s">
        <v>163</v>
      </c>
    </row>
    <row r="277" spans="2:65" s="11" customFormat="1" ht="22.9" customHeight="1">
      <c r="B277" s="124"/>
      <c r="D277" s="125" t="s">
        <v>73</v>
      </c>
      <c r="E277" s="134" t="s">
        <v>477</v>
      </c>
      <c r="F277" s="134" t="s">
        <v>478</v>
      </c>
      <c r="I277" s="127"/>
      <c r="J277" s="135">
        <f>BK277</f>
        <v>0</v>
      </c>
      <c r="L277" s="124"/>
      <c r="M277" s="129"/>
      <c r="P277" s="130">
        <f>SUM(P278:P287)</f>
        <v>0</v>
      </c>
      <c r="R277" s="130">
        <f>SUM(R278:R287)</f>
        <v>0</v>
      </c>
      <c r="T277" s="131">
        <f>SUM(T278:T287)</f>
        <v>0.31440000000000001</v>
      </c>
      <c r="AR277" s="125" t="s">
        <v>84</v>
      </c>
      <c r="AT277" s="132" t="s">
        <v>73</v>
      </c>
      <c r="AU277" s="132" t="s">
        <v>82</v>
      </c>
      <c r="AY277" s="125" t="s">
        <v>163</v>
      </c>
      <c r="BK277" s="133">
        <f>SUM(BK278:BK287)</f>
        <v>0</v>
      </c>
    </row>
    <row r="278" spans="2:65" s="1" customFormat="1" ht="24.2" customHeight="1">
      <c r="B278" s="31"/>
      <c r="C278" s="136" t="s">
        <v>479</v>
      </c>
      <c r="D278" s="136" t="s">
        <v>165</v>
      </c>
      <c r="E278" s="137" t="s">
        <v>480</v>
      </c>
      <c r="F278" s="138" t="s">
        <v>481</v>
      </c>
      <c r="G278" s="139" t="s">
        <v>168</v>
      </c>
      <c r="H278" s="140">
        <v>5</v>
      </c>
      <c r="I278" s="141"/>
      <c r="J278" s="142">
        <f>ROUND(I278*H278,2)</f>
        <v>0</v>
      </c>
      <c r="K278" s="143"/>
      <c r="L278" s="31"/>
      <c r="M278" s="144" t="s">
        <v>1</v>
      </c>
      <c r="N278" s="145" t="s">
        <v>39</v>
      </c>
      <c r="P278" s="146">
        <f>O278*H278</f>
        <v>0</v>
      </c>
      <c r="Q278" s="146">
        <v>0</v>
      </c>
      <c r="R278" s="146">
        <f>Q278*H278</f>
        <v>0</v>
      </c>
      <c r="S278" s="146">
        <v>2.4E-2</v>
      </c>
      <c r="T278" s="147">
        <f>S278*H278</f>
        <v>0.12</v>
      </c>
      <c r="AR278" s="148" t="s">
        <v>250</v>
      </c>
      <c r="AT278" s="148" t="s">
        <v>165</v>
      </c>
      <c r="AU278" s="148" t="s">
        <v>84</v>
      </c>
      <c r="AY278" s="16" t="s">
        <v>163</v>
      </c>
      <c r="BE278" s="149">
        <f>IF(N278="základní",J278,0)</f>
        <v>0</v>
      </c>
      <c r="BF278" s="149">
        <f>IF(N278="snížená",J278,0)</f>
        <v>0</v>
      </c>
      <c r="BG278" s="149">
        <f>IF(N278="zákl. přenesená",J278,0)</f>
        <v>0</v>
      </c>
      <c r="BH278" s="149">
        <f>IF(N278="sníž. přenesená",J278,0)</f>
        <v>0</v>
      </c>
      <c r="BI278" s="149">
        <f>IF(N278="nulová",J278,0)</f>
        <v>0</v>
      </c>
      <c r="BJ278" s="16" t="s">
        <v>82</v>
      </c>
      <c r="BK278" s="149">
        <f>ROUND(I278*H278,2)</f>
        <v>0</v>
      </c>
      <c r="BL278" s="16" t="s">
        <v>250</v>
      </c>
      <c r="BM278" s="148" t="s">
        <v>482</v>
      </c>
    </row>
    <row r="279" spans="2:65" s="12" customFormat="1" ht="11.25">
      <c r="B279" s="150"/>
      <c r="D279" s="151" t="s">
        <v>181</v>
      </c>
      <c r="E279" s="152" t="s">
        <v>1</v>
      </c>
      <c r="F279" s="153" t="s">
        <v>483</v>
      </c>
      <c r="H279" s="154">
        <v>4</v>
      </c>
      <c r="I279" s="155"/>
      <c r="L279" s="150"/>
      <c r="M279" s="156"/>
      <c r="T279" s="157"/>
      <c r="AT279" s="152" t="s">
        <v>181</v>
      </c>
      <c r="AU279" s="152" t="s">
        <v>84</v>
      </c>
      <c r="AV279" s="12" t="s">
        <v>84</v>
      </c>
      <c r="AW279" s="12" t="s">
        <v>31</v>
      </c>
      <c r="AX279" s="12" t="s">
        <v>74</v>
      </c>
      <c r="AY279" s="152" t="s">
        <v>163</v>
      </c>
    </row>
    <row r="280" spans="2:65" s="12" customFormat="1" ht="11.25">
      <c r="B280" s="150"/>
      <c r="D280" s="151" t="s">
        <v>181</v>
      </c>
      <c r="E280" s="152" t="s">
        <v>1</v>
      </c>
      <c r="F280" s="153" t="s">
        <v>484</v>
      </c>
      <c r="H280" s="154">
        <v>1</v>
      </c>
      <c r="I280" s="155"/>
      <c r="L280" s="150"/>
      <c r="M280" s="156"/>
      <c r="T280" s="157"/>
      <c r="AT280" s="152" t="s">
        <v>181</v>
      </c>
      <c r="AU280" s="152" t="s">
        <v>84</v>
      </c>
      <c r="AV280" s="12" t="s">
        <v>84</v>
      </c>
      <c r="AW280" s="12" t="s">
        <v>31</v>
      </c>
      <c r="AX280" s="12" t="s">
        <v>74</v>
      </c>
      <c r="AY280" s="152" t="s">
        <v>163</v>
      </c>
    </row>
    <row r="281" spans="2:65" s="13" customFormat="1" ht="11.25">
      <c r="B281" s="158"/>
      <c r="D281" s="151" t="s">
        <v>181</v>
      </c>
      <c r="E281" s="159" t="s">
        <v>1</v>
      </c>
      <c r="F281" s="160" t="s">
        <v>193</v>
      </c>
      <c r="H281" s="161">
        <v>5</v>
      </c>
      <c r="I281" s="162"/>
      <c r="L281" s="158"/>
      <c r="M281" s="163"/>
      <c r="T281" s="164"/>
      <c r="AT281" s="159" t="s">
        <v>181</v>
      </c>
      <c r="AU281" s="159" t="s">
        <v>84</v>
      </c>
      <c r="AV281" s="13" t="s">
        <v>169</v>
      </c>
      <c r="AW281" s="13" t="s">
        <v>31</v>
      </c>
      <c r="AX281" s="13" t="s">
        <v>82</v>
      </c>
      <c r="AY281" s="159" t="s">
        <v>163</v>
      </c>
    </row>
    <row r="282" spans="2:65" s="1" customFormat="1" ht="24.2" customHeight="1">
      <c r="B282" s="31"/>
      <c r="C282" s="136" t="s">
        <v>485</v>
      </c>
      <c r="D282" s="136" t="s">
        <v>165</v>
      </c>
      <c r="E282" s="137" t="s">
        <v>486</v>
      </c>
      <c r="F282" s="138" t="s">
        <v>487</v>
      </c>
      <c r="G282" s="139" t="s">
        <v>168</v>
      </c>
      <c r="H282" s="140">
        <v>3</v>
      </c>
      <c r="I282" s="141"/>
      <c r="J282" s="142">
        <f>ROUND(I282*H282,2)</f>
        <v>0</v>
      </c>
      <c r="K282" s="143"/>
      <c r="L282" s="31"/>
      <c r="M282" s="144" t="s">
        <v>1</v>
      </c>
      <c r="N282" s="145" t="s">
        <v>39</v>
      </c>
      <c r="P282" s="146">
        <f>O282*H282</f>
        <v>0</v>
      </c>
      <c r="Q282" s="146">
        <v>0</v>
      </c>
      <c r="R282" s="146">
        <f>Q282*H282</f>
        <v>0</v>
      </c>
      <c r="S282" s="146">
        <v>2.8000000000000001E-2</v>
      </c>
      <c r="T282" s="147">
        <f>S282*H282</f>
        <v>8.4000000000000005E-2</v>
      </c>
      <c r="AR282" s="148" t="s">
        <v>250</v>
      </c>
      <c r="AT282" s="148" t="s">
        <v>165</v>
      </c>
      <c r="AU282" s="148" t="s">
        <v>84</v>
      </c>
      <c r="AY282" s="16" t="s">
        <v>163</v>
      </c>
      <c r="BE282" s="149">
        <f>IF(N282="základní",J282,0)</f>
        <v>0</v>
      </c>
      <c r="BF282" s="149">
        <f>IF(N282="snížená",J282,0)</f>
        <v>0</v>
      </c>
      <c r="BG282" s="149">
        <f>IF(N282="zákl. přenesená",J282,0)</f>
        <v>0</v>
      </c>
      <c r="BH282" s="149">
        <f>IF(N282="sníž. přenesená",J282,0)</f>
        <v>0</v>
      </c>
      <c r="BI282" s="149">
        <f>IF(N282="nulová",J282,0)</f>
        <v>0</v>
      </c>
      <c r="BJ282" s="16" t="s">
        <v>82</v>
      </c>
      <c r="BK282" s="149">
        <f>ROUND(I282*H282,2)</f>
        <v>0</v>
      </c>
      <c r="BL282" s="16" t="s">
        <v>250</v>
      </c>
      <c r="BM282" s="148" t="s">
        <v>488</v>
      </c>
    </row>
    <row r="283" spans="2:65" s="12" customFormat="1" ht="11.25">
      <c r="B283" s="150"/>
      <c r="D283" s="151" t="s">
        <v>181</v>
      </c>
      <c r="E283" s="152" t="s">
        <v>1</v>
      </c>
      <c r="F283" s="153" t="s">
        <v>489</v>
      </c>
      <c r="H283" s="154">
        <v>2</v>
      </c>
      <c r="I283" s="155"/>
      <c r="L283" s="150"/>
      <c r="M283" s="156"/>
      <c r="T283" s="157"/>
      <c r="AT283" s="152" t="s">
        <v>181</v>
      </c>
      <c r="AU283" s="152" t="s">
        <v>84</v>
      </c>
      <c r="AV283" s="12" t="s">
        <v>84</v>
      </c>
      <c r="AW283" s="12" t="s">
        <v>31</v>
      </c>
      <c r="AX283" s="12" t="s">
        <v>74</v>
      </c>
      <c r="AY283" s="152" t="s">
        <v>163</v>
      </c>
    </row>
    <row r="284" spans="2:65" s="12" customFormat="1" ht="11.25">
      <c r="B284" s="150"/>
      <c r="D284" s="151" t="s">
        <v>181</v>
      </c>
      <c r="E284" s="152" t="s">
        <v>1</v>
      </c>
      <c r="F284" s="153" t="s">
        <v>490</v>
      </c>
      <c r="H284" s="154">
        <v>1</v>
      </c>
      <c r="I284" s="155"/>
      <c r="L284" s="150"/>
      <c r="M284" s="156"/>
      <c r="T284" s="157"/>
      <c r="AT284" s="152" t="s">
        <v>181</v>
      </c>
      <c r="AU284" s="152" t="s">
        <v>84</v>
      </c>
      <c r="AV284" s="12" t="s">
        <v>84</v>
      </c>
      <c r="AW284" s="12" t="s">
        <v>31</v>
      </c>
      <c r="AX284" s="12" t="s">
        <v>74</v>
      </c>
      <c r="AY284" s="152" t="s">
        <v>163</v>
      </c>
    </row>
    <row r="285" spans="2:65" s="13" customFormat="1" ht="11.25">
      <c r="B285" s="158"/>
      <c r="D285" s="151" t="s">
        <v>181</v>
      </c>
      <c r="E285" s="159" t="s">
        <v>1</v>
      </c>
      <c r="F285" s="160" t="s">
        <v>193</v>
      </c>
      <c r="H285" s="161">
        <v>3</v>
      </c>
      <c r="I285" s="162"/>
      <c r="L285" s="158"/>
      <c r="M285" s="163"/>
      <c r="T285" s="164"/>
      <c r="AT285" s="159" t="s">
        <v>181</v>
      </c>
      <c r="AU285" s="159" t="s">
        <v>84</v>
      </c>
      <c r="AV285" s="13" t="s">
        <v>169</v>
      </c>
      <c r="AW285" s="13" t="s">
        <v>31</v>
      </c>
      <c r="AX285" s="13" t="s">
        <v>82</v>
      </c>
      <c r="AY285" s="159" t="s">
        <v>163</v>
      </c>
    </row>
    <row r="286" spans="2:65" s="1" customFormat="1" ht="24.2" customHeight="1">
      <c r="B286" s="31"/>
      <c r="C286" s="136" t="s">
        <v>491</v>
      </c>
      <c r="D286" s="136" t="s">
        <v>165</v>
      </c>
      <c r="E286" s="137" t="s">
        <v>492</v>
      </c>
      <c r="F286" s="138" t="s">
        <v>493</v>
      </c>
      <c r="G286" s="139" t="s">
        <v>168</v>
      </c>
      <c r="H286" s="140">
        <v>1</v>
      </c>
      <c r="I286" s="141"/>
      <c r="J286" s="142">
        <f>ROUND(I286*H286,2)</f>
        <v>0</v>
      </c>
      <c r="K286" s="143"/>
      <c r="L286" s="31"/>
      <c r="M286" s="144" t="s">
        <v>1</v>
      </c>
      <c r="N286" s="145" t="s">
        <v>39</v>
      </c>
      <c r="P286" s="146">
        <f>O286*H286</f>
        <v>0</v>
      </c>
      <c r="Q286" s="146">
        <v>0</v>
      </c>
      <c r="R286" s="146">
        <f>Q286*H286</f>
        <v>0</v>
      </c>
      <c r="S286" s="146">
        <v>0.1104</v>
      </c>
      <c r="T286" s="147">
        <f>S286*H286</f>
        <v>0.1104</v>
      </c>
      <c r="AR286" s="148" t="s">
        <v>250</v>
      </c>
      <c r="AT286" s="148" t="s">
        <v>165</v>
      </c>
      <c r="AU286" s="148" t="s">
        <v>84</v>
      </c>
      <c r="AY286" s="16" t="s">
        <v>163</v>
      </c>
      <c r="BE286" s="149">
        <f>IF(N286="základní",J286,0)</f>
        <v>0</v>
      </c>
      <c r="BF286" s="149">
        <f>IF(N286="snížená",J286,0)</f>
        <v>0</v>
      </c>
      <c r="BG286" s="149">
        <f>IF(N286="zákl. přenesená",J286,0)</f>
        <v>0</v>
      </c>
      <c r="BH286" s="149">
        <f>IF(N286="sníž. přenesená",J286,0)</f>
        <v>0</v>
      </c>
      <c r="BI286" s="149">
        <f>IF(N286="nulová",J286,0)</f>
        <v>0</v>
      </c>
      <c r="BJ286" s="16" t="s">
        <v>82</v>
      </c>
      <c r="BK286" s="149">
        <f>ROUND(I286*H286,2)</f>
        <v>0</v>
      </c>
      <c r="BL286" s="16" t="s">
        <v>250</v>
      </c>
      <c r="BM286" s="148" t="s">
        <v>494</v>
      </c>
    </row>
    <row r="287" spans="2:65" s="12" customFormat="1" ht="11.25">
      <c r="B287" s="150"/>
      <c r="D287" s="151" t="s">
        <v>181</v>
      </c>
      <c r="E287" s="152" t="s">
        <v>1</v>
      </c>
      <c r="F287" s="153" t="s">
        <v>495</v>
      </c>
      <c r="H287" s="154">
        <v>1</v>
      </c>
      <c r="I287" s="155"/>
      <c r="L287" s="150"/>
      <c r="M287" s="156"/>
      <c r="T287" s="157"/>
      <c r="AT287" s="152" t="s">
        <v>181</v>
      </c>
      <c r="AU287" s="152" t="s">
        <v>84</v>
      </c>
      <c r="AV287" s="12" t="s">
        <v>84</v>
      </c>
      <c r="AW287" s="12" t="s">
        <v>31</v>
      </c>
      <c r="AX287" s="12" t="s">
        <v>82</v>
      </c>
      <c r="AY287" s="152" t="s">
        <v>163</v>
      </c>
    </row>
    <row r="288" spans="2:65" s="11" customFormat="1" ht="22.9" customHeight="1">
      <c r="B288" s="124"/>
      <c r="D288" s="125" t="s">
        <v>73</v>
      </c>
      <c r="E288" s="134" t="s">
        <v>496</v>
      </c>
      <c r="F288" s="134" t="s">
        <v>497</v>
      </c>
      <c r="I288" s="127"/>
      <c r="J288" s="135">
        <f>BK288</f>
        <v>0</v>
      </c>
      <c r="L288" s="124"/>
      <c r="M288" s="129"/>
      <c r="P288" s="130">
        <f>SUM(P289:P300)</f>
        <v>0</v>
      </c>
      <c r="R288" s="130">
        <f>SUM(R289:R300)</f>
        <v>1.0500000000000002E-3</v>
      </c>
      <c r="T288" s="131">
        <f>SUM(T289:T300)</f>
        <v>0.30399999999999999</v>
      </c>
      <c r="AR288" s="125" t="s">
        <v>84</v>
      </c>
      <c r="AT288" s="132" t="s">
        <v>73</v>
      </c>
      <c r="AU288" s="132" t="s">
        <v>82</v>
      </c>
      <c r="AY288" s="125" t="s">
        <v>163</v>
      </c>
      <c r="BK288" s="133">
        <f>SUM(BK289:BK300)</f>
        <v>0</v>
      </c>
    </row>
    <row r="289" spans="2:65" s="1" customFormat="1" ht="16.5" customHeight="1">
      <c r="B289" s="31"/>
      <c r="C289" s="136" t="s">
        <v>498</v>
      </c>
      <c r="D289" s="136" t="s">
        <v>165</v>
      </c>
      <c r="E289" s="137" t="s">
        <v>499</v>
      </c>
      <c r="F289" s="138" t="s">
        <v>500</v>
      </c>
      <c r="G289" s="139" t="s">
        <v>179</v>
      </c>
      <c r="H289" s="140">
        <v>21</v>
      </c>
      <c r="I289" s="141"/>
      <c r="J289" s="142">
        <f>ROUND(I289*H289,2)</f>
        <v>0</v>
      </c>
      <c r="K289" s="143"/>
      <c r="L289" s="31"/>
      <c r="M289" s="144" t="s">
        <v>1</v>
      </c>
      <c r="N289" s="145" t="s">
        <v>39</v>
      </c>
      <c r="P289" s="146">
        <f>O289*H289</f>
        <v>0</v>
      </c>
      <c r="Q289" s="146">
        <v>0</v>
      </c>
      <c r="R289" s="146">
        <f>Q289*H289</f>
        <v>0</v>
      </c>
      <c r="S289" s="146">
        <v>4.0000000000000001E-3</v>
      </c>
      <c r="T289" s="147">
        <f>S289*H289</f>
        <v>8.4000000000000005E-2</v>
      </c>
      <c r="AR289" s="148" t="s">
        <v>250</v>
      </c>
      <c r="AT289" s="148" t="s">
        <v>165</v>
      </c>
      <c r="AU289" s="148" t="s">
        <v>84</v>
      </c>
      <c r="AY289" s="16" t="s">
        <v>163</v>
      </c>
      <c r="BE289" s="149">
        <f>IF(N289="základní",J289,0)</f>
        <v>0</v>
      </c>
      <c r="BF289" s="149">
        <f>IF(N289="snížená",J289,0)</f>
        <v>0</v>
      </c>
      <c r="BG289" s="149">
        <f>IF(N289="zákl. přenesená",J289,0)</f>
        <v>0</v>
      </c>
      <c r="BH289" s="149">
        <f>IF(N289="sníž. přenesená",J289,0)</f>
        <v>0</v>
      </c>
      <c r="BI289" s="149">
        <f>IF(N289="nulová",J289,0)</f>
        <v>0</v>
      </c>
      <c r="BJ289" s="16" t="s">
        <v>82</v>
      </c>
      <c r="BK289" s="149">
        <f>ROUND(I289*H289,2)</f>
        <v>0</v>
      </c>
      <c r="BL289" s="16" t="s">
        <v>250</v>
      </c>
      <c r="BM289" s="148" t="s">
        <v>501</v>
      </c>
    </row>
    <row r="290" spans="2:65" s="14" customFormat="1" ht="11.25">
      <c r="B290" s="168"/>
      <c r="D290" s="151" t="s">
        <v>181</v>
      </c>
      <c r="E290" s="169" t="s">
        <v>1</v>
      </c>
      <c r="F290" s="170" t="s">
        <v>502</v>
      </c>
      <c r="H290" s="169" t="s">
        <v>1</v>
      </c>
      <c r="I290" s="171"/>
      <c r="L290" s="168"/>
      <c r="M290" s="172"/>
      <c r="T290" s="173"/>
      <c r="AT290" s="169" t="s">
        <v>181</v>
      </c>
      <c r="AU290" s="169" t="s">
        <v>84</v>
      </c>
      <c r="AV290" s="14" t="s">
        <v>82</v>
      </c>
      <c r="AW290" s="14" t="s">
        <v>31</v>
      </c>
      <c r="AX290" s="14" t="s">
        <v>74</v>
      </c>
      <c r="AY290" s="169" t="s">
        <v>163</v>
      </c>
    </row>
    <row r="291" spans="2:65" s="12" customFormat="1" ht="11.25">
      <c r="B291" s="150"/>
      <c r="D291" s="151" t="s">
        <v>181</v>
      </c>
      <c r="E291" s="152" t="s">
        <v>1</v>
      </c>
      <c r="F291" s="153" t="s">
        <v>503</v>
      </c>
      <c r="H291" s="154">
        <v>21</v>
      </c>
      <c r="I291" s="155"/>
      <c r="L291" s="150"/>
      <c r="M291" s="156"/>
      <c r="T291" s="157"/>
      <c r="AT291" s="152" t="s">
        <v>181</v>
      </c>
      <c r="AU291" s="152" t="s">
        <v>84</v>
      </c>
      <c r="AV291" s="12" t="s">
        <v>84</v>
      </c>
      <c r="AW291" s="12" t="s">
        <v>31</v>
      </c>
      <c r="AX291" s="12" t="s">
        <v>82</v>
      </c>
      <c r="AY291" s="152" t="s">
        <v>163</v>
      </c>
    </row>
    <row r="292" spans="2:65" s="1" customFormat="1" ht="24.2" customHeight="1">
      <c r="B292" s="31"/>
      <c r="C292" s="136" t="s">
        <v>504</v>
      </c>
      <c r="D292" s="136" t="s">
        <v>165</v>
      </c>
      <c r="E292" s="137" t="s">
        <v>505</v>
      </c>
      <c r="F292" s="138" t="s">
        <v>506</v>
      </c>
      <c r="G292" s="139" t="s">
        <v>179</v>
      </c>
      <c r="H292" s="140">
        <v>21</v>
      </c>
      <c r="I292" s="141"/>
      <c r="J292" s="142">
        <f>ROUND(I292*H292,2)</f>
        <v>0</v>
      </c>
      <c r="K292" s="143"/>
      <c r="L292" s="31"/>
      <c r="M292" s="144" t="s">
        <v>1</v>
      </c>
      <c r="N292" s="145" t="s">
        <v>39</v>
      </c>
      <c r="P292" s="146">
        <f>O292*H292</f>
        <v>0</v>
      </c>
      <c r="Q292" s="146">
        <v>5.0000000000000002E-5</v>
      </c>
      <c r="R292" s="146">
        <f>Q292*H292</f>
        <v>1.0500000000000002E-3</v>
      </c>
      <c r="S292" s="146">
        <v>0</v>
      </c>
      <c r="T292" s="147">
        <f>S292*H292</f>
        <v>0</v>
      </c>
      <c r="AR292" s="148" t="s">
        <v>250</v>
      </c>
      <c r="AT292" s="148" t="s">
        <v>165</v>
      </c>
      <c r="AU292" s="148" t="s">
        <v>84</v>
      </c>
      <c r="AY292" s="16" t="s">
        <v>163</v>
      </c>
      <c r="BE292" s="149">
        <f>IF(N292="základní",J292,0)</f>
        <v>0</v>
      </c>
      <c r="BF292" s="149">
        <f>IF(N292="snížená",J292,0)</f>
        <v>0</v>
      </c>
      <c r="BG292" s="149">
        <f>IF(N292="zákl. přenesená",J292,0)</f>
        <v>0</v>
      </c>
      <c r="BH292" s="149">
        <f>IF(N292="sníž. přenesená",J292,0)</f>
        <v>0</v>
      </c>
      <c r="BI292" s="149">
        <f>IF(N292="nulová",J292,0)</f>
        <v>0</v>
      </c>
      <c r="BJ292" s="16" t="s">
        <v>82</v>
      </c>
      <c r="BK292" s="149">
        <f>ROUND(I292*H292,2)</f>
        <v>0</v>
      </c>
      <c r="BL292" s="16" t="s">
        <v>250</v>
      </c>
      <c r="BM292" s="148" t="s">
        <v>507</v>
      </c>
    </row>
    <row r="293" spans="2:65" s="14" customFormat="1" ht="11.25">
      <c r="B293" s="168"/>
      <c r="D293" s="151" t="s">
        <v>181</v>
      </c>
      <c r="E293" s="169" t="s">
        <v>1</v>
      </c>
      <c r="F293" s="170" t="s">
        <v>502</v>
      </c>
      <c r="H293" s="169" t="s">
        <v>1</v>
      </c>
      <c r="I293" s="171"/>
      <c r="L293" s="168"/>
      <c r="M293" s="172"/>
      <c r="T293" s="173"/>
      <c r="AT293" s="169" t="s">
        <v>181</v>
      </c>
      <c r="AU293" s="169" t="s">
        <v>84</v>
      </c>
      <c r="AV293" s="14" t="s">
        <v>82</v>
      </c>
      <c r="AW293" s="14" t="s">
        <v>31</v>
      </c>
      <c r="AX293" s="14" t="s">
        <v>74</v>
      </c>
      <c r="AY293" s="169" t="s">
        <v>163</v>
      </c>
    </row>
    <row r="294" spans="2:65" s="12" customFormat="1" ht="11.25">
      <c r="B294" s="150"/>
      <c r="D294" s="151" t="s">
        <v>181</v>
      </c>
      <c r="E294" s="152" t="s">
        <v>1</v>
      </c>
      <c r="F294" s="153" t="s">
        <v>503</v>
      </c>
      <c r="H294" s="154">
        <v>21</v>
      </c>
      <c r="I294" s="155"/>
      <c r="L294" s="150"/>
      <c r="M294" s="156"/>
      <c r="T294" s="157"/>
      <c r="AT294" s="152" t="s">
        <v>181</v>
      </c>
      <c r="AU294" s="152" t="s">
        <v>84</v>
      </c>
      <c r="AV294" s="12" t="s">
        <v>84</v>
      </c>
      <c r="AW294" s="12" t="s">
        <v>31</v>
      </c>
      <c r="AX294" s="12" t="s">
        <v>82</v>
      </c>
      <c r="AY294" s="152" t="s">
        <v>163</v>
      </c>
    </row>
    <row r="295" spans="2:65" s="1" customFormat="1" ht="24.2" customHeight="1">
      <c r="B295" s="31"/>
      <c r="C295" s="136" t="s">
        <v>508</v>
      </c>
      <c r="D295" s="136" t="s">
        <v>165</v>
      </c>
      <c r="E295" s="137" t="s">
        <v>509</v>
      </c>
      <c r="F295" s="138" t="s">
        <v>510</v>
      </c>
      <c r="G295" s="139" t="s">
        <v>168</v>
      </c>
      <c r="H295" s="140">
        <v>1</v>
      </c>
      <c r="I295" s="141"/>
      <c r="J295" s="142">
        <f>ROUND(I295*H295,2)</f>
        <v>0</v>
      </c>
      <c r="K295" s="143"/>
      <c r="L295" s="31"/>
      <c r="M295" s="144" t="s">
        <v>1</v>
      </c>
      <c r="N295" s="145" t="s">
        <v>39</v>
      </c>
      <c r="P295" s="146">
        <f>O295*H295</f>
        <v>0</v>
      </c>
      <c r="Q295" s="146">
        <v>0</v>
      </c>
      <c r="R295" s="146">
        <f>Q295*H295</f>
        <v>0</v>
      </c>
      <c r="S295" s="146">
        <v>0.1</v>
      </c>
      <c r="T295" s="147">
        <f>S295*H295</f>
        <v>0.1</v>
      </c>
      <c r="AR295" s="148" t="s">
        <v>250</v>
      </c>
      <c r="AT295" s="148" t="s">
        <v>165</v>
      </c>
      <c r="AU295" s="148" t="s">
        <v>84</v>
      </c>
      <c r="AY295" s="16" t="s">
        <v>163</v>
      </c>
      <c r="BE295" s="149">
        <f>IF(N295="základní",J295,0)</f>
        <v>0</v>
      </c>
      <c r="BF295" s="149">
        <f>IF(N295="snížená",J295,0)</f>
        <v>0</v>
      </c>
      <c r="BG295" s="149">
        <f>IF(N295="zákl. přenesená",J295,0)</f>
        <v>0</v>
      </c>
      <c r="BH295" s="149">
        <f>IF(N295="sníž. přenesená",J295,0)</f>
        <v>0</v>
      </c>
      <c r="BI295" s="149">
        <f>IF(N295="nulová",J295,0)</f>
        <v>0</v>
      </c>
      <c r="BJ295" s="16" t="s">
        <v>82</v>
      </c>
      <c r="BK295" s="149">
        <f>ROUND(I295*H295,2)</f>
        <v>0</v>
      </c>
      <c r="BL295" s="16" t="s">
        <v>250</v>
      </c>
      <c r="BM295" s="148" t="s">
        <v>511</v>
      </c>
    </row>
    <row r="296" spans="2:65" s="1" customFormat="1" ht="29.25">
      <c r="B296" s="31"/>
      <c r="D296" s="151" t="s">
        <v>433</v>
      </c>
      <c r="F296" s="165" t="s">
        <v>512</v>
      </c>
      <c r="I296" s="166"/>
      <c r="L296" s="31"/>
      <c r="M296" s="167"/>
      <c r="T296" s="55"/>
      <c r="AT296" s="16" t="s">
        <v>433</v>
      </c>
      <c r="AU296" s="16" t="s">
        <v>84</v>
      </c>
    </row>
    <row r="297" spans="2:65" s="12" customFormat="1" ht="11.25">
      <c r="B297" s="150"/>
      <c r="D297" s="151" t="s">
        <v>181</v>
      </c>
      <c r="E297" s="152" t="s">
        <v>1</v>
      </c>
      <c r="F297" s="153" t="s">
        <v>513</v>
      </c>
      <c r="H297" s="154">
        <v>1</v>
      </c>
      <c r="I297" s="155"/>
      <c r="L297" s="150"/>
      <c r="M297" s="156"/>
      <c r="T297" s="157"/>
      <c r="AT297" s="152" t="s">
        <v>181</v>
      </c>
      <c r="AU297" s="152" t="s">
        <v>84</v>
      </c>
      <c r="AV297" s="12" t="s">
        <v>84</v>
      </c>
      <c r="AW297" s="12" t="s">
        <v>31</v>
      </c>
      <c r="AX297" s="12" t="s">
        <v>82</v>
      </c>
      <c r="AY297" s="152" t="s">
        <v>163</v>
      </c>
    </row>
    <row r="298" spans="2:65" s="1" customFormat="1" ht="24.2" customHeight="1">
      <c r="B298" s="31"/>
      <c r="C298" s="136" t="s">
        <v>514</v>
      </c>
      <c r="D298" s="136" t="s">
        <v>165</v>
      </c>
      <c r="E298" s="137" t="s">
        <v>515</v>
      </c>
      <c r="F298" s="138" t="s">
        <v>516</v>
      </c>
      <c r="G298" s="139" t="s">
        <v>517</v>
      </c>
      <c r="H298" s="140">
        <v>120</v>
      </c>
      <c r="I298" s="141"/>
      <c r="J298" s="142">
        <f>ROUND(I298*H298,2)</f>
        <v>0</v>
      </c>
      <c r="K298" s="143"/>
      <c r="L298" s="31"/>
      <c r="M298" s="144" t="s">
        <v>1</v>
      </c>
      <c r="N298" s="145" t="s">
        <v>39</v>
      </c>
      <c r="P298" s="146">
        <f>O298*H298</f>
        <v>0</v>
      </c>
      <c r="Q298" s="146">
        <v>0</v>
      </c>
      <c r="R298" s="146">
        <f>Q298*H298</f>
        <v>0</v>
      </c>
      <c r="S298" s="146">
        <v>1E-3</v>
      </c>
      <c r="T298" s="147">
        <f>S298*H298</f>
        <v>0.12</v>
      </c>
      <c r="AR298" s="148" t="s">
        <v>250</v>
      </c>
      <c r="AT298" s="148" t="s">
        <v>165</v>
      </c>
      <c r="AU298" s="148" t="s">
        <v>84</v>
      </c>
      <c r="AY298" s="16" t="s">
        <v>163</v>
      </c>
      <c r="BE298" s="149">
        <f>IF(N298="základní",J298,0)</f>
        <v>0</v>
      </c>
      <c r="BF298" s="149">
        <f>IF(N298="snížená",J298,0)</f>
        <v>0</v>
      </c>
      <c r="BG298" s="149">
        <f>IF(N298="zákl. přenesená",J298,0)</f>
        <v>0</v>
      </c>
      <c r="BH298" s="149">
        <f>IF(N298="sníž. přenesená",J298,0)</f>
        <v>0</v>
      </c>
      <c r="BI298" s="149">
        <f>IF(N298="nulová",J298,0)</f>
        <v>0</v>
      </c>
      <c r="BJ298" s="16" t="s">
        <v>82</v>
      </c>
      <c r="BK298" s="149">
        <f>ROUND(I298*H298,2)</f>
        <v>0</v>
      </c>
      <c r="BL298" s="16" t="s">
        <v>250</v>
      </c>
      <c r="BM298" s="148" t="s">
        <v>518</v>
      </c>
    </row>
    <row r="299" spans="2:65" s="1" customFormat="1" ht="19.5">
      <c r="B299" s="31"/>
      <c r="D299" s="151" t="s">
        <v>433</v>
      </c>
      <c r="F299" s="165" t="s">
        <v>519</v>
      </c>
      <c r="I299" s="166"/>
      <c r="L299" s="31"/>
      <c r="M299" s="167"/>
      <c r="T299" s="55"/>
      <c r="AT299" s="16" t="s">
        <v>433</v>
      </c>
      <c r="AU299" s="16" t="s">
        <v>84</v>
      </c>
    </row>
    <row r="300" spans="2:65" s="12" customFormat="1" ht="11.25">
      <c r="B300" s="150"/>
      <c r="D300" s="151" t="s">
        <v>181</v>
      </c>
      <c r="E300" s="152" t="s">
        <v>1</v>
      </c>
      <c r="F300" s="153" t="s">
        <v>520</v>
      </c>
      <c r="H300" s="154">
        <v>120</v>
      </c>
      <c r="I300" s="155"/>
      <c r="L300" s="150"/>
      <c r="M300" s="156"/>
      <c r="T300" s="157"/>
      <c r="AT300" s="152" t="s">
        <v>181</v>
      </c>
      <c r="AU300" s="152" t="s">
        <v>84</v>
      </c>
      <c r="AV300" s="12" t="s">
        <v>84</v>
      </c>
      <c r="AW300" s="12" t="s">
        <v>31</v>
      </c>
      <c r="AX300" s="12" t="s">
        <v>82</v>
      </c>
      <c r="AY300" s="152" t="s">
        <v>163</v>
      </c>
    </row>
    <row r="301" spans="2:65" s="11" customFormat="1" ht="22.9" customHeight="1">
      <c r="B301" s="124"/>
      <c r="D301" s="125" t="s">
        <v>73</v>
      </c>
      <c r="E301" s="134" t="s">
        <v>521</v>
      </c>
      <c r="F301" s="134" t="s">
        <v>522</v>
      </c>
      <c r="I301" s="127"/>
      <c r="J301" s="135">
        <f>BK301</f>
        <v>0</v>
      </c>
      <c r="L301" s="124"/>
      <c r="M301" s="129"/>
      <c r="P301" s="130">
        <f>SUM(P302:P325)</f>
        <v>0</v>
      </c>
      <c r="R301" s="130">
        <f>SUM(R302:R325)</f>
        <v>0</v>
      </c>
      <c r="T301" s="131">
        <f>SUM(T302:T325)</f>
        <v>0.25223700000000004</v>
      </c>
      <c r="AR301" s="125" t="s">
        <v>84</v>
      </c>
      <c r="AT301" s="132" t="s">
        <v>73</v>
      </c>
      <c r="AU301" s="132" t="s">
        <v>82</v>
      </c>
      <c r="AY301" s="125" t="s">
        <v>163</v>
      </c>
      <c r="BK301" s="133">
        <f>SUM(BK302:BK325)</f>
        <v>0</v>
      </c>
    </row>
    <row r="302" spans="2:65" s="1" customFormat="1" ht="24.2" customHeight="1">
      <c r="B302" s="31"/>
      <c r="C302" s="136" t="s">
        <v>523</v>
      </c>
      <c r="D302" s="136" t="s">
        <v>165</v>
      </c>
      <c r="E302" s="137" t="s">
        <v>524</v>
      </c>
      <c r="F302" s="138" t="s">
        <v>525</v>
      </c>
      <c r="G302" s="139" t="s">
        <v>179</v>
      </c>
      <c r="H302" s="140">
        <v>78.066000000000003</v>
      </c>
      <c r="I302" s="141"/>
      <c r="J302" s="142">
        <f>ROUND(I302*H302,2)</f>
        <v>0</v>
      </c>
      <c r="K302" s="143"/>
      <c r="L302" s="31"/>
      <c r="M302" s="144" t="s">
        <v>1</v>
      </c>
      <c r="N302" s="145" t="s">
        <v>39</v>
      </c>
      <c r="P302" s="146">
        <f>O302*H302</f>
        <v>0</v>
      </c>
      <c r="Q302" s="146">
        <v>0</v>
      </c>
      <c r="R302" s="146">
        <f>Q302*H302</f>
        <v>0</v>
      </c>
      <c r="S302" s="146">
        <v>3.0000000000000001E-3</v>
      </c>
      <c r="T302" s="147">
        <f>S302*H302</f>
        <v>0.23419800000000002</v>
      </c>
      <c r="AR302" s="148" t="s">
        <v>250</v>
      </c>
      <c r="AT302" s="148" t="s">
        <v>165</v>
      </c>
      <c r="AU302" s="148" t="s">
        <v>84</v>
      </c>
      <c r="AY302" s="16" t="s">
        <v>163</v>
      </c>
      <c r="BE302" s="149">
        <f>IF(N302="základní",J302,0)</f>
        <v>0</v>
      </c>
      <c r="BF302" s="149">
        <f>IF(N302="snížená",J302,0)</f>
        <v>0</v>
      </c>
      <c r="BG302" s="149">
        <f>IF(N302="zákl. přenesená",J302,0)</f>
        <v>0</v>
      </c>
      <c r="BH302" s="149">
        <f>IF(N302="sníž. přenesená",J302,0)</f>
        <v>0</v>
      </c>
      <c r="BI302" s="149">
        <f>IF(N302="nulová",J302,0)</f>
        <v>0</v>
      </c>
      <c r="BJ302" s="16" t="s">
        <v>82</v>
      </c>
      <c r="BK302" s="149">
        <f>ROUND(I302*H302,2)</f>
        <v>0</v>
      </c>
      <c r="BL302" s="16" t="s">
        <v>250</v>
      </c>
      <c r="BM302" s="148" t="s">
        <v>526</v>
      </c>
    </row>
    <row r="303" spans="2:65" s="14" customFormat="1" ht="11.25">
      <c r="B303" s="168"/>
      <c r="D303" s="151" t="s">
        <v>181</v>
      </c>
      <c r="E303" s="169" t="s">
        <v>1</v>
      </c>
      <c r="F303" s="170" t="s">
        <v>527</v>
      </c>
      <c r="H303" s="169" t="s">
        <v>1</v>
      </c>
      <c r="I303" s="171"/>
      <c r="L303" s="168"/>
      <c r="M303" s="172"/>
      <c r="T303" s="173"/>
      <c r="AT303" s="169" t="s">
        <v>181</v>
      </c>
      <c r="AU303" s="169" t="s">
        <v>84</v>
      </c>
      <c r="AV303" s="14" t="s">
        <v>82</v>
      </c>
      <c r="AW303" s="14" t="s">
        <v>31</v>
      </c>
      <c r="AX303" s="14" t="s">
        <v>74</v>
      </c>
      <c r="AY303" s="169" t="s">
        <v>163</v>
      </c>
    </row>
    <row r="304" spans="2:65" s="12" customFormat="1" ht="11.25">
      <c r="B304" s="150"/>
      <c r="D304" s="151" t="s">
        <v>181</v>
      </c>
      <c r="E304" s="152" t="s">
        <v>1</v>
      </c>
      <c r="F304" s="153" t="s">
        <v>528</v>
      </c>
      <c r="H304" s="154">
        <v>9.31</v>
      </c>
      <c r="I304" s="155"/>
      <c r="L304" s="150"/>
      <c r="M304" s="156"/>
      <c r="T304" s="157"/>
      <c r="AT304" s="152" t="s">
        <v>181</v>
      </c>
      <c r="AU304" s="152" t="s">
        <v>84</v>
      </c>
      <c r="AV304" s="12" t="s">
        <v>84</v>
      </c>
      <c r="AW304" s="12" t="s">
        <v>31</v>
      </c>
      <c r="AX304" s="12" t="s">
        <v>74</v>
      </c>
      <c r="AY304" s="152" t="s">
        <v>163</v>
      </c>
    </row>
    <row r="305" spans="2:65" s="12" customFormat="1" ht="11.25">
      <c r="B305" s="150"/>
      <c r="D305" s="151" t="s">
        <v>181</v>
      </c>
      <c r="E305" s="152" t="s">
        <v>1</v>
      </c>
      <c r="F305" s="153" t="s">
        <v>529</v>
      </c>
      <c r="H305" s="154">
        <v>9.9469999999999992</v>
      </c>
      <c r="I305" s="155"/>
      <c r="L305" s="150"/>
      <c r="M305" s="156"/>
      <c r="T305" s="157"/>
      <c r="AT305" s="152" t="s">
        <v>181</v>
      </c>
      <c r="AU305" s="152" t="s">
        <v>84</v>
      </c>
      <c r="AV305" s="12" t="s">
        <v>84</v>
      </c>
      <c r="AW305" s="12" t="s">
        <v>31</v>
      </c>
      <c r="AX305" s="12" t="s">
        <v>74</v>
      </c>
      <c r="AY305" s="152" t="s">
        <v>163</v>
      </c>
    </row>
    <row r="306" spans="2:65" s="12" customFormat="1" ht="11.25">
      <c r="B306" s="150"/>
      <c r="D306" s="151" t="s">
        <v>181</v>
      </c>
      <c r="E306" s="152" t="s">
        <v>1</v>
      </c>
      <c r="F306" s="153" t="s">
        <v>530</v>
      </c>
      <c r="H306" s="154">
        <v>10.584</v>
      </c>
      <c r="I306" s="155"/>
      <c r="L306" s="150"/>
      <c r="M306" s="156"/>
      <c r="T306" s="157"/>
      <c r="AT306" s="152" t="s">
        <v>181</v>
      </c>
      <c r="AU306" s="152" t="s">
        <v>84</v>
      </c>
      <c r="AV306" s="12" t="s">
        <v>84</v>
      </c>
      <c r="AW306" s="12" t="s">
        <v>31</v>
      </c>
      <c r="AX306" s="12" t="s">
        <v>74</v>
      </c>
      <c r="AY306" s="152" t="s">
        <v>163</v>
      </c>
    </row>
    <row r="307" spans="2:65" s="12" customFormat="1" ht="11.25">
      <c r="B307" s="150"/>
      <c r="D307" s="151" t="s">
        <v>181</v>
      </c>
      <c r="E307" s="152" t="s">
        <v>1</v>
      </c>
      <c r="F307" s="153" t="s">
        <v>531</v>
      </c>
      <c r="H307" s="154">
        <v>41.244</v>
      </c>
      <c r="I307" s="155"/>
      <c r="L307" s="150"/>
      <c r="M307" s="156"/>
      <c r="T307" s="157"/>
      <c r="AT307" s="152" t="s">
        <v>181</v>
      </c>
      <c r="AU307" s="152" t="s">
        <v>84</v>
      </c>
      <c r="AV307" s="12" t="s">
        <v>84</v>
      </c>
      <c r="AW307" s="12" t="s">
        <v>31</v>
      </c>
      <c r="AX307" s="12" t="s">
        <v>74</v>
      </c>
      <c r="AY307" s="152" t="s">
        <v>163</v>
      </c>
    </row>
    <row r="308" spans="2:65" s="12" customFormat="1" ht="11.25">
      <c r="B308" s="150"/>
      <c r="D308" s="151" t="s">
        <v>181</v>
      </c>
      <c r="E308" s="152" t="s">
        <v>1</v>
      </c>
      <c r="F308" s="153" t="s">
        <v>532</v>
      </c>
      <c r="H308" s="154">
        <v>6.9809999999999999</v>
      </c>
      <c r="I308" s="155"/>
      <c r="L308" s="150"/>
      <c r="M308" s="156"/>
      <c r="T308" s="157"/>
      <c r="AT308" s="152" t="s">
        <v>181</v>
      </c>
      <c r="AU308" s="152" t="s">
        <v>84</v>
      </c>
      <c r="AV308" s="12" t="s">
        <v>84</v>
      </c>
      <c r="AW308" s="12" t="s">
        <v>31</v>
      </c>
      <c r="AX308" s="12" t="s">
        <v>74</v>
      </c>
      <c r="AY308" s="152" t="s">
        <v>163</v>
      </c>
    </row>
    <row r="309" spans="2:65" s="13" customFormat="1" ht="11.25">
      <c r="B309" s="158"/>
      <c r="D309" s="151" t="s">
        <v>181</v>
      </c>
      <c r="E309" s="159" t="s">
        <v>1</v>
      </c>
      <c r="F309" s="160" t="s">
        <v>193</v>
      </c>
      <c r="H309" s="161">
        <v>78.065999999999988</v>
      </c>
      <c r="I309" s="162"/>
      <c r="L309" s="158"/>
      <c r="M309" s="163"/>
      <c r="T309" s="164"/>
      <c r="AT309" s="159" t="s">
        <v>181</v>
      </c>
      <c r="AU309" s="159" t="s">
        <v>84</v>
      </c>
      <c r="AV309" s="13" t="s">
        <v>169</v>
      </c>
      <c r="AW309" s="13" t="s">
        <v>31</v>
      </c>
      <c r="AX309" s="13" t="s">
        <v>82</v>
      </c>
      <c r="AY309" s="159" t="s">
        <v>163</v>
      </c>
    </row>
    <row r="310" spans="2:65" s="1" customFormat="1" ht="21.75" customHeight="1">
      <c r="B310" s="31"/>
      <c r="C310" s="136" t="s">
        <v>533</v>
      </c>
      <c r="D310" s="136" t="s">
        <v>165</v>
      </c>
      <c r="E310" s="137" t="s">
        <v>534</v>
      </c>
      <c r="F310" s="138" t="s">
        <v>535</v>
      </c>
      <c r="G310" s="139" t="s">
        <v>204</v>
      </c>
      <c r="H310" s="140">
        <v>60.13</v>
      </c>
      <c r="I310" s="141"/>
      <c r="J310" s="142">
        <f>ROUND(I310*H310,2)</f>
        <v>0</v>
      </c>
      <c r="K310" s="143"/>
      <c r="L310" s="31"/>
      <c r="M310" s="144" t="s">
        <v>1</v>
      </c>
      <c r="N310" s="145" t="s">
        <v>39</v>
      </c>
      <c r="P310" s="146">
        <f>O310*H310</f>
        <v>0</v>
      </c>
      <c r="Q310" s="146">
        <v>0</v>
      </c>
      <c r="R310" s="146">
        <f>Q310*H310</f>
        <v>0</v>
      </c>
      <c r="S310" s="146">
        <v>2.9999999999999997E-4</v>
      </c>
      <c r="T310" s="147">
        <f>S310*H310</f>
        <v>1.8038999999999999E-2</v>
      </c>
      <c r="AR310" s="148" t="s">
        <v>250</v>
      </c>
      <c r="AT310" s="148" t="s">
        <v>165</v>
      </c>
      <c r="AU310" s="148" t="s">
        <v>84</v>
      </c>
      <c r="AY310" s="16" t="s">
        <v>163</v>
      </c>
      <c r="BE310" s="149">
        <f>IF(N310="základní",J310,0)</f>
        <v>0</v>
      </c>
      <c r="BF310" s="149">
        <f>IF(N310="snížená",J310,0)</f>
        <v>0</v>
      </c>
      <c r="BG310" s="149">
        <f>IF(N310="zákl. přenesená",J310,0)</f>
        <v>0</v>
      </c>
      <c r="BH310" s="149">
        <f>IF(N310="sníž. přenesená",J310,0)</f>
        <v>0</v>
      </c>
      <c r="BI310" s="149">
        <f>IF(N310="nulová",J310,0)</f>
        <v>0</v>
      </c>
      <c r="BJ310" s="16" t="s">
        <v>82</v>
      </c>
      <c r="BK310" s="149">
        <f>ROUND(I310*H310,2)</f>
        <v>0</v>
      </c>
      <c r="BL310" s="16" t="s">
        <v>250</v>
      </c>
      <c r="BM310" s="148" t="s">
        <v>536</v>
      </c>
    </row>
    <row r="311" spans="2:65" s="14" customFormat="1" ht="11.25">
      <c r="B311" s="168"/>
      <c r="D311" s="151" t="s">
        <v>181</v>
      </c>
      <c r="E311" s="169" t="s">
        <v>1</v>
      </c>
      <c r="F311" s="170" t="s">
        <v>527</v>
      </c>
      <c r="H311" s="169" t="s">
        <v>1</v>
      </c>
      <c r="I311" s="171"/>
      <c r="L311" s="168"/>
      <c r="M311" s="172"/>
      <c r="T311" s="173"/>
      <c r="AT311" s="169" t="s">
        <v>181</v>
      </c>
      <c r="AU311" s="169" t="s">
        <v>84</v>
      </c>
      <c r="AV311" s="14" t="s">
        <v>82</v>
      </c>
      <c r="AW311" s="14" t="s">
        <v>31</v>
      </c>
      <c r="AX311" s="14" t="s">
        <v>74</v>
      </c>
      <c r="AY311" s="169" t="s">
        <v>163</v>
      </c>
    </row>
    <row r="312" spans="2:65" s="12" customFormat="1" ht="11.25">
      <c r="B312" s="150"/>
      <c r="D312" s="151" t="s">
        <v>181</v>
      </c>
      <c r="E312" s="152" t="s">
        <v>1</v>
      </c>
      <c r="F312" s="153" t="s">
        <v>537</v>
      </c>
      <c r="H312" s="154">
        <v>10.54</v>
      </c>
      <c r="I312" s="155"/>
      <c r="L312" s="150"/>
      <c r="M312" s="156"/>
      <c r="T312" s="157"/>
      <c r="AT312" s="152" t="s">
        <v>181</v>
      </c>
      <c r="AU312" s="152" t="s">
        <v>84</v>
      </c>
      <c r="AV312" s="12" t="s">
        <v>84</v>
      </c>
      <c r="AW312" s="12" t="s">
        <v>31</v>
      </c>
      <c r="AX312" s="12" t="s">
        <v>74</v>
      </c>
      <c r="AY312" s="152" t="s">
        <v>163</v>
      </c>
    </row>
    <row r="313" spans="2:65" s="12" customFormat="1" ht="11.25">
      <c r="B313" s="150"/>
      <c r="D313" s="151" t="s">
        <v>181</v>
      </c>
      <c r="E313" s="152" t="s">
        <v>1</v>
      </c>
      <c r="F313" s="153" t="s">
        <v>538</v>
      </c>
      <c r="H313" s="154">
        <v>9.1</v>
      </c>
      <c r="I313" s="155"/>
      <c r="L313" s="150"/>
      <c r="M313" s="156"/>
      <c r="T313" s="157"/>
      <c r="AT313" s="152" t="s">
        <v>181</v>
      </c>
      <c r="AU313" s="152" t="s">
        <v>84</v>
      </c>
      <c r="AV313" s="12" t="s">
        <v>84</v>
      </c>
      <c r="AW313" s="12" t="s">
        <v>31</v>
      </c>
      <c r="AX313" s="12" t="s">
        <v>74</v>
      </c>
      <c r="AY313" s="152" t="s">
        <v>163</v>
      </c>
    </row>
    <row r="314" spans="2:65" s="12" customFormat="1" ht="11.25">
      <c r="B314" s="150"/>
      <c r="D314" s="151" t="s">
        <v>181</v>
      </c>
      <c r="E314" s="152" t="s">
        <v>1</v>
      </c>
      <c r="F314" s="153" t="s">
        <v>539</v>
      </c>
      <c r="H314" s="154">
        <v>12.52</v>
      </c>
      <c r="I314" s="155"/>
      <c r="L314" s="150"/>
      <c r="M314" s="156"/>
      <c r="T314" s="157"/>
      <c r="AT314" s="152" t="s">
        <v>181</v>
      </c>
      <c r="AU314" s="152" t="s">
        <v>84</v>
      </c>
      <c r="AV314" s="12" t="s">
        <v>84</v>
      </c>
      <c r="AW314" s="12" t="s">
        <v>31</v>
      </c>
      <c r="AX314" s="12" t="s">
        <v>74</v>
      </c>
      <c r="AY314" s="152" t="s">
        <v>163</v>
      </c>
    </row>
    <row r="315" spans="2:65" s="12" customFormat="1" ht="11.25">
      <c r="B315" s="150"/>
      <c r="D315" s="151" t="s">
        <v>181</v>
      </c>
      <c r="E315" s="152" t="s">
        <v>1</v>
      </c>
      <c r="F315" s="153" t="s">
        <v>540</v>
      </c>
      <c r="H315" s="154">
        <v>21.47</v>
      </c>
      <c r="I315" s="155"/>
      <c r="L315" s="150"/>
      <c r="M315" s="156"/>
      <c r="T315" s="157"/>
      <c r="AT315" s="152" t="s">
        <v>181</v>
      </c>
      <c r="AU315" s="152" t="s">
        <v>84</v>
      </c>
      <c r="AV315" s="12" t="s">
        <v>84</v>
      </c>
      <c r="AW315" s="12" t="s">
        <v>31</v>
      </c>
      <c r="AX315" s="12" t="s">
        <v>74</v>
      </c>
      <c r="AY315" s="152" t="s">
        <v>163</v>
      </c>
    </row>
    <row r="316" spans="2:65" s="12" customFormat="1" ht="11.25">
      <c r="B316" s="150"/>
      <c r="D316" s="151" t="s">
        <v>181</v>
      </c>
      <c r="E316" s="152" t="s">
        <v>1</v>
      </c>
      <c r="F316" s="153" t="s">
        <v>541</v>
      </c>
      <c r="H316" s="154">
        <v>6.5</v>
      </c>
      <c r="I316" s="155"/>
      <c r="L316" s="150"/>
      <c r="M316" s="156"/>
      <c r="T316" s="157"/>
      <c r="AT316" s="152" t="s">
        <v>181</v>
      </c>
      <c r="AU316" s="152" t="s">
        <v>84</v>
      </c>
      <c r="AV316" s="12" t="s">
        <v>84</v>
      </c>
      <c r="AW316" s="12" t="s">
        <v>31</v>
      </c>
      <c r="AX316" s="12" t="s">
        <v>74</v>
      </c>
      <c r="AY316" s="152" t="s">
        <v>163</v>
      </c>
    </row>
    <row r="317" spans="2:65" s="13" customFormat="1" ht="11.25">
      <c r="B317" s="158"/>
      <c r="D317" s="151" t="s">
        <v>181</v>
      </c>
      <c r="E317" s="159" t="s">
        <v>1</v>
      </c>
      <c r="F317" s="160" t="s">
        <v>193</v>
      </c>
      <c r="H317" s="161">
        <v>60.129999999999995</v>
      </c>
      <c r="I317" s="162"/>
      <c r="L317" s="158"/>
      <c r="M317" s="163"/>
      <c r="T317" s="164"/>
      <c r="AT317" s="159" t="s">
        <v>181</v>
      </c>
      <c r="AU317" s="159" t="s">
        <v>84</v>
      </c>
      <c r="AV317" s="13" t="s">
        <v>169</v>
      </c>
      <c r="AW317" s="13" t="s">
        <v>31</v>
      </c>
      <c r="AX317" s="13" t="s">
        <v>82</v>
      </c>
      <c r="AY317" s="159" t="s">
        <v>163</v>
      </c>
    </row>
    <row r="318" spans="2:65" s="1" customFormat="1" ht="16.5" customHeight="1">
      <c r="B318" s="31"/>
      <c r="C318" s="136" t="s">
        <v>542</v>
      </c>
      <c r="D318" s="136" t="s">
        <v>165</v>
      </c>
      <c r="E318" s="137" t="s">
        <v>543</v>
      </c>
      <c r="F318" s="138" t="s">
        <v>544</v>
      </c>
      <c r="G318" s="139" t="s">
        <v>179</v>
      </c>
      <c r="H318" s="140">
        <v>78.066000000000003</v>
      </c>
      <c r="I318" s="141"/>
      <c r="J318" s="142">
        <f>ROUND(I318*H318,2)</f>
        <v>0</v>
      </c>
      <c r="K318" s="143"/>
      <c r="L318" s="31"/>
      <c r="M318" s="144" t="s">
        <v>1</v>
      </c>
      <c r="N318" s="145" t="s">
        <v>39</v>
      </c>
      <c r="P318" s="146">
        <f>O318*H318</f>
        <v>0</v>
      </c>
      <c r="Q318" s="146">
        <v>0</v>
      </c>
      <c r="R318" s="146">
        <f>Q318*H318</f>
        <v>0</v>
      </c>
      <c r="S318" s="146">
        <v>0</v>
      </c>
      <c r="T318" s="147">
        <f>S318*H318</f>
        <v>0</v>
      </c>
      <c r="AR318" s="148" t="s">
        <v>250</v>
      </c>
      <c r="AT318" s="148" t="s">
        <v>165</v>
      </c>
      <c r="AU318" s="148" t="s">
        <v>84</v>
      </c>
      <c r="AY318" s="16" t="s">
        <v>163</v>
      </c>
      <c r="BE318" s="149">
        <f>IF(N318="základní",J318,0)</f>
        <v>0</v>
      </c>
      <c r="BF318" s="149">
        <f>IF(N318="snížená",J318,0)</f>
        <v>0</v>
      </c>
      <c r="BG318" s="149">
        <f>IF(N318="zákl. přenesená",J318,0)</f>
        <v>0</v>
      </c>
      <c r="BH318" s="149">
        <f>IF(N318="sníž. přenesená",J318,0)</f>
        <v>0</v>
      </c>
      <c r="BI318" s="149">
        <f>IF(N318="nulová",J318,0)</f>
        <v>0</v>
      </c>
      <c r="BJ318" s="16" t="s">
        <v>82</v>
      </c>
      <c r="BK318" s="149">
        <f>ROUND(I318*H318,2)</f>
        <v>0</v>
      </c>
      <c r="BL318" s="16" t="s">
        <v>250</v>
      </c>
      <c r="BM318" s="148" t="s">
        <v>545</v>
      </c>
    </row>
    <row r="319" spans="2:65" s="14" customFormat="1" ht="11.25">
      <c r="B319" s="168"/>
      <c r="D319" s="151" t="s">
        <v>181</v>
      </c>
      <c r="E319" s="169" t="s">
        <v>1</v>
      </c>
      <c r="F319" s="170" t="s">
        <v>527</v>
      </c>
      <c r="H319" s="169" t="s">
        <v>1</v>
      </c>
      <c r="I319" s="171"/>
      <c r="L319" s="168"/>
      <c r="M319" s="172"/>
      <c r="T319" s="173"/>
      <c r="AT319" s="169" t="s">
        <v>181</v>
      </c>
      <c r="AU319" s="169" t="s">
        <v>84</v>
      </c>
      <c r="AV319" s="14" t="s">
        <v>82</v>
      </c>
      <c r="AW319" s="14" t="s">
        <v>31</v>
      </c>
      <c r="AX319" s="14" t="s">
        <v>74</v>
      </c>
      <c r="AY319" s="169" t="s">
        <v>163</v>
      </c>
    </row>
    <row r="320" spans="2:65" s="12" customFormat="1" ht="11.25">
      <c r="B320" s="150"/>
      <c r="D320" s="151" t="s">
        <v>181</v>
      </c>
      <c r="E320" s="152" t="s">
        <v>1</v>
      </c>
      <c r="F320" s="153" t="s">
        <v>528</v>
      </c>
      <c r="H320" s="154">
        <v>9.31</v>
      </c>
      <c r="I320" s="155"/>
      <c r="L320" s="150"/>
      <c r="M320" s="156"/>
      <c r="T320" s="157"/>
      <c r="AT320" s="152" t="s">
        <v>181</v>
      </c>
      <c r="AU320" s="152" t="s">
        <v>84</v>
      </c>
      <c r="AV320" s="12" t="s">
        <v>84</v>
      </c>
      <c r="AW320" s="12" t="s">
        <v>31</v>
      </c>
      <c r="AX320" s="12" t="s">
        <v>74</v>
      </c>
      <c r="AY320" s="152" t="s">
        <v>163</v>
      </c>
    </row>
    <row r="321" spans="2:65" s="12" customFormat="1" ht="11.25">
      <c r="B321" s="150"/>
      <c r="D321" s="151" t="s">
        <v>181</v>
      </c>
      <c r="E321" s="152" t="s">
        <v>1</v>
      </c>
      <c r="F321" s="153" t="s">
        <v>529</v>
      </c>
      <c r="H321" s="154">
        <v>9.9469999999999992</v>
      </c>
      <c r="I321" s="155"/>
      <c r="L321" s="150"/>
      <c r="M321" s="156"/>
      <c r="T321" s="157"/>
      <c r="AT321" s="152" t="s">
        <v>181</v>
      </c>
      <c r="AU321" s="152" t="s">
        <v>84</v>
      </c>
      <c r="AV321" s="12" t="s">
        <v>84</v>
      </c>
      <c r="AW321" s="12" t="s">
        <v>31</v>
      </c>
      <c r="AX321" s="12" t="s">
        <v>74</v>
      </c>
      <c r="AY321" s="152" t="s">
        <v>163</v>
      </c>
    </row>
    <row r="322" spans="2:65" s="12" customFormat="1" ht="11.25">
      <c r="B322" s="150"/>
      <c r="D322" s="151" t="s">
        <v>181</v>
      </c>
      <c r="E322" s="152" t="s">
        <v>1</v>
      </c>
      <c r="F322" s="153" t="s">
        <v>530</v>
      </c>
      <c r="H322" s="154">
        <v>10.584</v>
      </c>
      <c r="I322" s="155"/>
      <c r="L322" s="150"/>
      <c r="M322" s="156"/>
      <c r="T322" s="157"/>
      <c r="AT322" s="152" t="s">
        <v>181</v>
      </c>
      <c r="AU322" s="152" t="s">
        <v>84</v>
      </c>
      <c r="AV322" s="12" t="s">
        <v>84</v>
      </c>
      <c r="AW322" s="12" t="s">
        <v>31</v>
      </c>
      <c r="AX322" s="12" t="s">
        <v>74</v>
      </c>
      <c r="AY322" s="152" t="s">
        <v>163</v>
      </c>
    </row>
    <row r="323" spans="2:65" s="12" customFormat="1" ht="11.25">
      <c r="B323" s="150"/>
      <c r="D323" s="151" t="s">
        <v>181</v>
      </c>
      <c r="E323" s="152" t="s">
        <v>1</v>
      </c>
      <c r="F323" s="153" t="s">
        <v>531</v>
      </c>
      <c r="H323" s="154">
        <v>41.244</v>
      </c>
      <c r="I323" s="155"/>
      <c r="L323" s="150"/>
      <c r="M323" s="156"/>
      <c r="T323" s="157"/>
      <c r="AT323" s="152" t="s">
        <v>181</v>
      </c>
      <c r="AU323" s="152" t="s">
        <v>84</v>
      </c>
      <c r="AV323" s="12" t="s">
        <v>84</v>
      </c>
      <c r="AW323" s="12" t="s">
        <v>31</v>
      </c>
      <c r="AX323" s="12" t="s">
        <v>74</v>
      </c>
      <c r="AY323" s="152" t="s">
        <v>163</v>
      </c>
    </row>
    <row r="324" spans="2:65" s="12" customFormat="1" ht="11.25">
      <c r="B324" s="150"/>
      <c r="D324" s="151" t="s">
        <v>181</v>
      </c>
      <c r="E324" s="152" t="s">
        <v>1</v>
      </c>
      <c r="F324" s="153" t="s">
        <v>532</v>
      </c>
      <c r="H324" s="154">
        <v>6.9809999999999999</v>
      </c>
      <c r="I324" s="155"/>
      <c r="L324" s="150"/>
      <c r="M324" s="156"/>
      <c r="T324" s="157"/>
      <c r="AT324" s="152" t="s">
        <v>181</v>
      </c>
      <c r="AU324" s="152" t="s">
        <v>84</v>
      </c>
      <c r="AV324" s="12" t="s">
        <v>84</v>
      </c>
      <c r="AW324" s="12" t="s">
        <v>31</v>
      </c>
      <c r="AX324" s="12" t="s">
        <v>74</v>
      </c>
      <c r="AY324" s="152" t="s">
        <v>163</v>
      </c>
    </row>
    <row r="325" spans="2:65" s="13" customFormat="1" ht="11.25">
      <c r="B325" s="158"/>
      <c r="D325" s="151" t="s">
        <v>181</v>
      </c>
      <c r="E325" s="159" t="s">
        <v>1</v>
      </c>
      <c r="F325" s="160" t="s">
        <v>193</v>
      </c>
      <c r="H325" s="161">
        <v>78.065999999999988</v>
      </c>
      <c r="I325" s="162"/>
      <c r="L325" s="158"/>
      <c r="M325" s="163"/>
      <c r="T325" s="164"/>
      <c r="AT325" s="159" t="s">
        <v>181</v>
      </c>
      <c r="AU325" s="159" t="s">
        <v>84</v>
      </c>
      <c r="AV325" s="13" t="s">
        <v>169</v>
      </c>
      <c r="AW325" s="13" t="s">
        <v>31</v>
      </c>
      <c r="AX325" s="13" t="s">
        <v>82</v>
      </c>
      <c r="AY325" s="159" t="s">
        <v>163</v>
      </c>
    </row>
    <row r="326" spans="2:65" s="11" customFormat="1" ht="22.9" customHeight="1">
      <c r="B326" s="124"/>
      <c r="D326" s="125" t="s">
        <v>73</v>
      </c>
      <c r="E326" s="134" t="s">
        <v>546</v>
      </c>
      <c r="F326" s="134" t="s">
        <v>547</v>
      </c>
      <c r="I326" s="127"/>
      <c r="J326" s="135">
        <f>BK326</f>
        <v>0</v>
      </c>
      <c r="L326" s="124"/>
      <c r="M326" s="129"/>
      <c r="P326" s="130">
        <f>SUM(P327:P332)</f>
        <v>0</v>
      </c>
      <c r="R326" s="130">
        <f>SUM(R327:R332)</f>
        <v>4.3310000000000001E-2</v>
      </c>
      <c r="T326" s="131">
        <f>SUM(T327:T332)</f>
        <v>0</v>
      </c>
      <c r="AR326" s="125" t="s">
        <v>84</v>
      </c>
      <c r="AT326" s="132" t="s">
        <v>73</v>
      </c>
      <c r="AU326" s="132" t="s">
        <v>82</v>
      </c>
      <c r="AY326" s="125" t="s">
        <v>163</v>
      </c>
      <c r="BK326" s="133">
        <f>SUM(BK327:BK332)</f>
        <v>0</v>
      </c>
    </row>
    <row r="327" spans="2:65" s="1" customFormat="1" ht="24.2" customHeight="1">
      <c r="B327" s="31"/>
      <c r="C327" s="136" t="s">
        <v>548</v>
      </c>
      <c r="D327" s="136" t="s">
        <v>165</v>
      </c>
      <c r="E327" s="137" t="s">
        <v>549</v>
      </c>
      <c r="F327" s="138" t="s">
        <v>550</v>
      </c>
      <c r="G327" s="139" t="s">
        <v>179</v>
      </c>
      <c r="H327" s="140">
        <v>216.55</v>
      </c>
      <c r="I327" s="141"/>
      <c r="J327" s="142">
        <f>ROUND(I327*H327,2)</f>
        <v>0</v>
      </c>
      <c r="K327" s="143"/>
      <c r="L327" s="31"/>
      <c r="M327" s="144" t="s">
        <v>1</v>
      </c>
      <c r="N327" s="145" t="s">
        <v>39</v>
      </c>
      <c r="P327" s="146">
        <f>O327*H327</f>
        <v>0</v>
      </c>
      <c r="Q327" s="146">
        <v>2.0000000000000001E-4</v>
      </c>
      <c r="R327" s="146">
        <f>Q327*H327</f>
        <v>4.3310000000000001E-2</v>
      </c>
      <c r="S327" s="146">
        <v>0</v>
      </c>
      <c r="T327" s="147">
        <f>S327*H327</f>
        <v>0</v>
      </c>
      <c r="AR327" s="148" t="s">
        <v>250</v>
      </c>
      <c r="AT327" s="148" t="s">
        <v>165</v>
      </c>
      <c r="AU327" s="148" t="s">
        <v>84</v>
      </c>
      <c r="AY327" s="16" t="s">
        <v>163</v>
      </c>
      <c r="BE327" s="149">
        <f>IF(N327="základní",J327,0)</f>
        <v>0</v>
      </c>
      <c r="BF327" s="149">
        <f>IF(N327="snížená",J327,0)</f>
        <v>0</v>
      </c>
      <c r="BG327" s="149">
        <f>IF(N327="zákl. přenesená",J327,0)</f>
        <v>0</v>
      </c>
      <c r="BH327" s="149">
        <f>IF(N327="sníž. přenesená",J327,0)</f>
        <v>0</v>
      </c>
      <c r="BI327" s="149">
        <f>IF(N327="nulová",J327,0)</f>
        <v>0</v>
      </c>
      <c r="BJ327" s="16" t="s">
        <v>82</v>
      </c>
      <c r="BK327" s="149">
        <f>ROUND(I327*H327,2)</f>
        <v>0</v>
      </c>
      <c r="BL327" s="16" t="s">
        <v>250</v>
      </c>
      <c r="BM327" s="148" t="s">
        <v>551</v>
      </c>
    </row>
    <row r="328" spans="2:65" s="12" customFormat="1" ht="11.25">
      <c r="B328" s="150"/>
      <c r="D328" s="151" t="s">
        <v>181</v>
      </c>
      <c r="E328" s="152" t="s">
        <v>1</v>
      </c>
      <c r="F328" s="153" t="s">
        <v>197</v>
      </c>
      <c r="H328" s="154">
        <v>37.637</v>
      </c>
      <c r="I328" s="155"/>
      <c r="L328" s="150"/>
      <c r="M328" s="156"/>
      <c r="T328" s="157"/>
      <c r="AT328" s="152" t="s">
        <v>181</v>
      </c>
      <c r="AU328" s="152" t="s">
        <v>84</v>
      </c>
      <c r="AV328" s="12" t="s">
        <v>84</v>
      </c>
      <c r="AW328" s="12" t="s">
        <v>31</v>
      </c>
      <c r="AX328" s="12" t="s">
        <v>74</v>
      </c>
      <c r="AY328" s="152" t="s">
        <v>163</v>
      </c>
    </row>
    <row r="329" spans="2:65" s="12" customFormat="1" ht="11.25">
      <c r="B329" s="150"/>
      <c r="D329" s="151" t="s">
        <v>181</v>
      </c>
      <c r="E329" s="152" t="s">
        <v>1</v>
      </c>
      <c r="F329" s="153" t="s">
        <v>198</v>
      </c>
      <c r="H329" s="154">
        <v>39.954999999999998</v>
      </c>
      <c r="I329" s="155"/>
      <c r="L329" s="150"/>
      <c r="M329" s="156"/>
      <c r="T329" s="157"/>
      <c r="AT329" s="152" t="s">
        <v>181</v>
      </c>
      <c r="AU329" s="152" t="s">
        <v>84</v>
      </c>
      <c r="AV329" s="12" t="s">
        <v>84</v>
      </c>
      <c r="AW329" s="12" t="s">
        <v>31</v>
      </c>
      <c r="AX329" s="12" t="s">
        <v>74</v>
      </c>
      <c r="AY329" s="152" t="s">
        <v>163</v>
      </c>
    </row>
    <row r="330" spans="2:65" s="12" customFormat="1" ht="11.25">
      <c r="B330" s="150"/>
      <c r="D330" s="151" t="s">
        <v>181</v>
      </c>
      <c r="E330" s="152" t="s">
        <v>1</v>
      </c>
      <c r="F330" s="153" t="s">
        <v>199</v>
      </c>
      <c r="H330" s="154">
        <v>94.061999999999998</v>
      </c>
      <c r="I330" s="155"/>
      <c r="L330" s="150"/>
      <c r="M330" s="156"/>
      <c r="T330" s="157"/>
      <c r="AT330" s="152" t="s">
        <v>181</v>
      </c>
      <c r="AU330" s="152" t="s">
        <v>84</v>
      </c>
      <c r="AV330" s="12" t="s">
        <v>84</v>
      </c>
      <c r="AW330" s="12" t="s">
        <v>31</v>
      </c>
      <c r="AX330" s="12" t="s">
        <v>74</v>
      </c>
      <c r="AY330" s="152" t="s">
        <v>163</v>
      </c>
    </row>
    <row r="331" spans="2:65" s="12" customFormat="1" ht="11.25">
      <c r="B331" s="150"/>
      <c r="D331" s="151" t="s">
        <v>181</v>
      </c>
      <c r="E331" s="152" t="s">
        <v>1</v>
      </c>
      <c r="F331" s="153" t="s">
        <v>200</v>
      </c>
      <c r="H331" s="154">
        <v>44.896000000000001</v>
      </c>
      <c r="I331" s="155"/>
      <c r="L331" s="150"/>
      <c r="M331" s="156"/>
      <c r="T331" s="157"/>
      <c r="AT331" s="152" t="s">
        <v>181</v>
      </c>
      <c r="AU331" s="152" t="s">
        <v>84</v>
      </c>
      <c r="AV331" s="12" t="s">
        <v>84</v>
      </c>
      <c r="AW331" s="12" t="s">
        <v>31</v>
      </c>
      <c r="AX331" s="12" t="s">
        <v>74</v>
      </c>
      <c r="AY331" s="152" t="s">
        <v>163</v>
      </c>
    </row>
    <row r="332" spans="2:65" s="13" customFormat="1" ht="11.25">
      <c r="B332" s="158"/>
      <c r="D332" s="151" t="s">
        <v>181</v>
      </c>
      <c r="E332" s="159" t="s">
        <v>1</v>
      </c>
      <c r="F332" s="160" t="s">
        <v>193</v>
      </c>
      <c r="H332" s="161">
        <v>216.55</v>
      </c>
      <c r="I332" s="162"/>
      <c r="L332" s="158"/>
      <c r="M332" s="163"/>
      <c r="T332" s="164"/>
      <c r="AT332" s="159" t="s">
        <v>181</v>
      </c>
      <c r="AU332" s="159" t="s">
        <v>84</v>
      </c>
      <c r="AV332" s="13" t="s">
        <v>169</v>
      </c>
      <c r="AW332" s="13" t="s">
        <v>31</v>
      </c>
      <c r="AX332" s="13" t="s">
        <v>82</v>
      </c>
      <c r="AY332" s="159" t="s">
        <v>163</v>
      </c>
    </row>
    <row r="333" spans="2:65" s="11" customFormat="1" ht="25.9" customHeight="1">
      <c r="B333" s="124"/>
      <c r="D333" s="125" t="s">
        <v>73</v>
      </c>
      <c r="E333" s="126" t="s">
        <v>552</v>
      </c>
      <c r="F333" s="126" t="s">
        <v>553</v>
      </c>
      <c r="I333" s="127"/>
      <c r="J333" s="128">
        <f>BK333</f>
        <v>0</v>
      </c>
      <c r="L333" s="124"/>
      <c r="M333" s="129"/>
      <c r="P333" s="130">
        <f>P334</f>
        <v>0</v>
      </c>
      <c r="R333" s="130">
        <f>R334</f>
        <v>0</v>
      </c>
      <c r="T333" s="131">
        <f>T334</f>
        <v>0</v>
      </c>
      <c r="AR333" s="125" t="s">
        <v>169</v>
      </c>
      <c r="AT333" s="132" t="s">
        <v>73</v>
      </c>
      <c r="AU333" s="132" t="s">
        <v>74</v>
      </c>
      <c r="AY333" s="125" t="s">
        <v>163</v>
      </c>
      <c r="BK333" s="133">
        <f>BK334</f>
        <v>0</v>
      </c>
    </row>
    <row r="334" spans="2:65" s="1" customFormat="1" ht="16.5" customHeight="1">
      <c r="B334" s="31"/>
      <c r="C334" s="136" t="s">
        <v>554</v>
      </c>
      <c r="D334" s="136" t="s">
        <v>165</v>
      </c>
      <c r="E334" s="137" t="s">
        <v>555</v>
      </c>
      <c r="F334" s="138" t="s">
        <v>556</v>
      </c>
      <c r="G334" s="139" t="s">
        <v>557</v>
      </c>
      <c r="H334" s="140">
        <v>400</v>
      </c>
      <c r="I334" s="141"/>
      <c r="J334" s="142">
        <f>ROUND(I334*H334,2)</f>
        <v>0</v>
      </c>
      <c r="K334" s="143"/>
      <c r="L334" s="31"/>
      <c r="M334" s="174" t="s">
        <v>1</v>
      </c>
      <c r="N334" s="175" t="s">
        <v>39</v>
      </c>
      <c r="O334" s="176"/>
      <c r="P334" s="177">
        <f>O334*H334</f>
        <v>0</v>
      </c>
      <c r="Q334" s="177">
        <v>0</v>
      </c>
      <c r="R334" s="177">
        <f>Q334*H334</f>
        <v>0</v>
      </c>
      <c r="S334" s="177">
        <v>0</v>
      </c>
      <c r="T334" s="178">
        <f>S334*H334</f>
        <v>0</v>
      </c>
      <c r="AR334" s="148" t="s">
        <v>558</v>
      </c>
      <c r="AT334" s="148" t="s">
        <v>165</v>
      </c>
      <c r="AU334" s="148" t="s">
        <v>82</v>
      </c>
      <c r="AY334" s="16" t="s">
        <v>163</v>
      </c>
      <c r="BE334" s="149">
        <f>IF(N334="základní",J334,0)</f>
        <v>0</v>
      </c>
      <c r="BF334" s="149">
        <f>IF(N334="snížená",J334,0)</f>
        <v>0</v>
      </c>
      <c r="BG334" s="149">
        <f>IF(N334="zákl. přenesená",J334,0)</f>
        <v>0</v>
      </c>
      <c r="BH334" s="149">
        <f>IF(N334="sníž. přenesená",J334,0)</f>
        <v>0</v>
      </c>
      <c r="BI334" s="149">
        <f>IF(N334="nulová",J334,0)</f>
        <v>0</v>
      </c>
      <c r="BJ334" s="16" t="s">
        <v>82</v>
      </c>
      <c r="BK334" s="149">
        <f>ROUND(I334*H334,2)</f>
        <v>0</v>
      </c>
      <c r="BL334" s="16" t="s">
        <v>558</v>
      </c>
      <c r="BM334" s="148" t="s">
        <v>559</v>
      </c>
    </row>
    <row r="335" spans="2:65" s="1" customFormat="1" ht="6.95" customHeight="1">
      <c r="B335" s="43"/>
      <c r="C335" s="44"/>
      <c r="D335" s="44"/>
      <c r="E335" s="44"/>
      <c r="F335" s="44"/>
      <c r="G335" s="44"/>
      <c r="H335" s="44"/>
      <c r="I335" s="44"/>
      <c r="J335" s="44"/>
      <c r="K335" s="44"/>
      <c r="L335" s="31"/>
    </row>
  </sheetData>
  <sheetProtection algorithmName="SHA-512" hashValue="98SJKpE756kMdNxx3zj4aDpPwTydW6KkelgNg8tvSj0zRTT94+y79O7kxGqqB6OZV8eM1mA1EBTcRFpLOBAelw==" saltValue="dkyDXKm52fJWQKvUMcwocXZVySHk6VnSSHClzRJpJZlOXZdAtkBtf8xM0GnyGmDzq0qBFGgtv2lh5uj7WjGl9A==" spinCount="100000" sheet="1" objects="1" scenarios="1" formatColumns="0" formatRows="0" autoFilter="0"/>
  <autoFilter ref="C134:K334" xr:uid="{00000000-0009-0000-0000-000001000000}"/>
  <mergeCells count="9">
    <mergeCell ref="E87:H87"/>
    <mergeCell ref="E125:H125"/>
    <mergeCell ref="E127:H127"/>
    <mergeCell ref="L2:V2"/>
    <mergeCell ref="E7:H7"/>
    <mergeCell ref="E9:H9"/>
    <mergeCell ref="E18:H18"/>
    <mergeCell ref="E27:H27"/>
    <mergeCell ref="E85:H85"/>
  </mergeCells>
  <pageMargins left="0.39374999999999999" right="0.39374999999999999" top="0.39374999999999999" bottom="0.39374999999999999" header="0" footer="0"/>
  <pageSetup paperSize="9" scale="88" fitToHeight="100" orientation="portrait"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2:BM190"/>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06"/>
      <c r="M2" s="206"/>
      <c r="N2" s="206"/>
      <c r="O2" s="206"/>
      <c r="P2" s="206"/>
      <c r="Q2" s="206"/>
      <c r="R2" s="206"/>
      <c r="S2" s="206"/>
      <c r="T2" s="206"/>
      <c r="U2" s="206"/>
      <c r="V2" s="206"/>
      <c r="AT2" s="16" t="s">
        <v>91</v>
      </c>
    </row>
    <row r="3" spans="2:46" ht="6.95" customHeight="1">
      <c r="B3" s="17"/>
      <c r="C3" s="18"/>
      <c r="D3" s="18"/>
      <c r="E3" s="18"/>
      <c r="F3" s="18"/>
      <c r="G3" s="18"/>
      <c r="H3" s="18"/>
      <c r="I3" s="18"/>
      <c r="J3" s="18"/>
      <c r="K3" s="18"/>
      <c r="L3" s="19"/>
      <c r="AT3" s="16" t="s">
        <v>84</v>
      </c>
    </row>
    <row r="4" spans="2:46" ht="24.95" customHeight="1">
      <c r="B4" s="19"/>
      <c r="D4" s="20" t="s">
        <v>120</v>
      </c>
      <c r="L4" s="19"/>
      <c r="M4" s="92" t="s">
        <v>10</v>
      </c>
      <c r="AT4" s="16" t="s">
        <v>4</v>
      </c>
    </row>
    <row r="5" spans="2:46" ht="6.95" customHeight="1">
      <c r="B5" s="19"/>
      <c r="L5" s="19"/>
    </row>
    <row r="6" spans="2:46" ht="12" customHeight="1">
      <c r="B6" s="19"/>
      <c r="D6" s="26" t="s">
        <v>16</v>
      </c>
      <c r="L6" s="19"/>
    </row>
    <row r="7" spans="2:46" ht="26.25" customHeight="1">
      <c r="B7" s="19"/>
      <c r="E7" s="238" t="str">
        <f>'Rekapitulace stavby'!K6</f>
        <v>Obnova septického chirurgického sálu, Nemocniční 429, 381 01 Český Krumlov</v>
      </c>
      <c r="F7" s="239"/>
      <c r="G7" s="239"/>
      <c r="H7" s="239"/>
      <c r="L7" s="19"/>
    </row>
    <row r="8" spans="2:46" ht="12" customHeight="1">
      <c r="B8" s="19"/>
      <c r="D8" s="26" t="s">
        <v>121</v>
      </c>
      <c r="L8" s="19"/>
    </row>
    <row r="9" spans="2:46" s="1" customFormat="1" ht="16.5" customHeight="1">
      <c r="B9" s="31"/>
      <c r="E9" s="238" t="s">
        <v>560</v>
      </c>
      <c r="F9" s="240"/>
      <c r="G9" s="240"/>
      <c r="H9" s="240"/>
      <c r="L9" s="31"/>
    </row>
    <row r="10" spans="2:46" s="1" customFormat="1" ht="12" customHeight="1">
      <c r="B10" s="31"/>
      <c r="D10" s="26" t="s">
        <v>561</v>
      </c>
      <c r="L10" s="31"/>
    </row>
    <row r="11" spans="2:46" s="1" customFormat="1" ht="16.5" customHeight="1">
      <c r="B11" s="31"/>
      <c r="E11" s="200" t="s">
        <v>562</v>
      </c>
      <c r="F11" s="240"/>
      <c r="G11" s="240"/>
      <c r="H11" s="240"/>
      <c r="L11" s="31"/>
    </row>
    <row r="12" spans="2:46" s="1" customFormat="1" ht="11.25">
      <c r="B12" s="31"/>
      <c r="L12" s="31"/>
    </row>
    <row r="13" spans="2:46" s="1" customFormat="1" ht="12" customHeight="1">
      <c r="B13" s="31"/>
      <c r="D13" s="26" t="s">
        <v>18</v>
      </c>
      <c r="F13" s="24" t="s">
        <v>1</v>
      </c>
      <c r="I13" s="26" t="s">
        <v>19</v>
      </c>
      <c r="J13" s="24" t="s">
        <v>1</v>
      </c>
      <c r="L13" s="31"/>
    </row>
    <row r="14" spans="2:46" s="1" customFormat="1" ht="12" customHeight="1">
      <c r="B14" s="31"/>
      <c r="D14" s="26" t="s">
        <v>20</v>
      </c>
      <c r="F14" s="24" t="s">
        <v>26</v>
      </c>
      <c r="I14" s="26" t="s">
        <v>22</v>
      </c>
      <c r="J14" s="51" t="str">
        <f>'Rekapitulace stavby'!AN8</f>
        <v>5. 8. 2024</v>
      </c>
      <c r="L14" s="31"/>
    </row>
    <row r="15" spans="2:46" s="1" customFormat="1" ht="10.9" customHeight="1">
      <c r="B15" s="31"/>
      <c r="L15" s="31"/>
    </row>
    <row r="16" spans="2:46" s="1" customFormat="1" ht="12" customHeight="1">
      <c r="B16" s="31"/>
      <c r="D16" s="26" t="s">
        <v>24</v>
      </c>
      <c r="I16" s="26" t="s">
        <v>25</v>
      </c>
      <c r="J16" s="24" t="str">
        <f>IF('Rekapitulace stavby'!AN10="","",'Rekapitulace stavby'!AN10)</f>
        <v/>
      </c>
      <c r="L16" s="31"/>
    </row>
    <row r="17" spans="2:12" s="1" customFormat="1" ht="18" customHeight="1">
      <c r="B17" s="31"/>
      <c r="E17" s="24" t="str">
        <f>IF('Rekapitulace stavby'!E11="","",'Rekapitulace stavby'!E11)</f>
        <v xml:space="preserve"> </v>
      </c>
      <c r="I17" s="26" t="s">
        <v>27</v>
      </c>
      <c r="J17" s="24" t="str">
        <f>IF('Rekapitulace stavby'!AN11="","",'Rekapitulace stavby'!AN11)</f>
        <v/>
      </c>
      <c r="L17" s="31"/>
    </row>
    <row r="18" spans="2:12" s="1" customFormat="1" ht="6.95" customHeight="1">
      <c r="B18" s="31"/>
      <c r="L18" s="31"/>
    </row>
    <row r="19" spans="2:12" s="1" customFormat="1" ht="12" customHeight="1">
      <c r="B19" s="31"/>
      <c r="D19" s="26" t="s">
        <v>28</v>
      </c>
      <c r="I19" s="26" t="s">
        <v>25</v>
      </c>
      <c r="J19" s="27" t="str">
        <f>'Rekapitulace stavby'!AN13</f>
        <v>Vyplň údaj</v>
      </c>
      <c r="L19" s="31"/>
    </row>
    <row r="20" spans="2:12" s="1" customFormat="1" ht="18" customHeight="1">
      <c r="B20" s="31"/>
      <c r="E20" s="241" t="str">
        <f>'Rekapitulace stavby'!E14</f>
        <v>Vyplň údaj</v>
      </c>
      <c r="F20" s="205"/>
      <c r="G20" s="205"/>
      <c r="H20" s="205"/>
      <c r="I20" s="26" t="s">
        <v>27</v>
      </c>
      <c r="J20" s="27" t="str">
        <f>'Rekapitulace stavby'!AN14</f>
        <v>Vyplň údaj</v>
      </c>
      <c r="L20" s="31"/>
    </row>
    <row r="21" spans="2:12" s="1" customFormat="1" ht="6.95" customHeight="1">
      <c r="B21" s="31"/>
      <c r="L21" s="31"/>
    </row>
    <row r="22" spans="2:12" s="1" customFormat="1" ht="12" customHeight="1">
      <c r="B22" s="31"/>
      <c r="D22" s="26" t="s">
        <v>30</v>
      </c>
      <c r="I22" s="26" t="s">
        <v>25</v>
      </c>
      <c r="J22" s="24" t="str">
        <f>IF('Rekapitulace stavby'!AN16="","",'Rekapitulace stavby'!AN16)</f>
        <v/>
      </c>
      <c r="L22" s="31"/>
    </row>
    <row r="23" spans="2:12" s="1" customFormat="1" ht="18" customHeight="1">
      <c r="B23" s="31"/>
      <c r="E23" s="24" t="str">
        <f>IF('Rekapitulace stavby'!E17="","",'Rekapitulace stavby'!E17)</f>
        <v xml:space="preserve"> </v>
      </c>
      <c r="I23" s="26" t="s">
        <v>27</v>
      </c>
      <c r="J23" s="24" t="str">
        <f>IF('Rekapitulace stavby'!AN17="","",'Rekapitulace stavby'!AN17)</f>
        <v/>
      </c>
      <c r="L23" s="31"/>
    </row>
    <row r="24" spans="2:12" s="1" customFormat="1" ht="6.95" customHeight="1">
      <c r="B24" s="31"/>
      <c r="L24" s="31"/>
    </row>
    <row r="25" spans="2:12" s="1" customFormat="1" ht="12" customHeight="1">
      <c r="B25" s="31"/>
      <c r="D25" s="26" t="s">
        <v>32</v>
      </c>
      <c r="I25" s="26" t="s">
        <v>25</v>
      </c>
      <c r="J25" s="24" t="str">
        <f>IF('Rekapitulace stavby'!AN19="","",'Rekapitulace stavby'!AN19)</f>
        <v/>
      </c>
      <c r="L25" s="31"/>
    </row>
    <row r="26" spans="2:12" s="1" customFormat="1" ht="18" customHeight="1">
      <c r="B26" s="31"/>
      <c r="E26" s="24" t="str">
        <f>IF('Rekapitulace stavby'!E20="","",'Rekapitulace stavby'!E20)</f>
        <v xml:space="preserve"> </v>
      </c>
      <c r="I26" s="26" t="s">
        <v>27</v>
      </c>
      <c r="J26" s="24" t="str">
        <f>IF('Rekapitulace stavby'!AN20="","",'Rekapitulace stavby'!AN20)</f>
        <v/>
      </c>
      <c r="L26" s="31"/>
    </row>
    <row r="27" spans="2:12" s="1" customFormat="1" ht="6.95" customHeight="1">
      <c r="B27" s="31"/>
      <c r="L27" s="31"/>
    </row>
    <row r="28" spans="2:12" s="1" customFormat="1" ht="12" customHeight="1">
      <c r="B28" s="31"/>
      <c r="D28" s="26" t="s">
        <v>33</v>
      </c>
      <c r="L28" s="31"/>
    </row>
    <row r="29" spans="2:12" s="7" customFormat="1" ht="16.5" customHeight="1">
      <c r="B29" s="93"/>
      <c r="E29" s="210" t="s">
        <v>1</v>
      </c>
      <c r="F29" s="210"/>
      <c r="G29" s="210"/>
      <c r="H29" s="210"/>
      <c r="L29" s="93"/>
    </row>
    <row r="30" spans="2:12" s="1" customFormat="1" ht="6.95" customHeight="1">
      <c r="B30" s="31"/>
      <c r="L30" s="31"/>
    </row>
    <row r="31" spans="2:12" s="1" customFormat="1" ht="6.95" customHeight="1">
      <c r="B31" s="31"/>
      <c r="D31" s="52"/>
      <c r="E31" s="52"/>
      <c r="F31" s="52"/>
      <c r="G31" s="52"/>
      <c r="H31" s="52"/>
      <c r="I31" s="52"/>
      <c r="J31" s="52"/>
      <c r="K31" s="52"/>
      <c r="L31" s="31"/>
    </row>
    <row r="32" spans="2:12" s="1" customFormat="1" ht="25.35" customHeight="1">
      <c r="B32" s="31"/>
      <c r="D32" s="94" t="s">
        <v>34</v>
      </c>
      <c r="J32" s="65">
        <f>ROUND(J127, 2)</f>
        <v>0</v>
      </c>
      <c r="L32" s="31"/>
    </row>
    <row r="33" spans="2:12" s="1" customFormat="1" ht="6.95" customHeight="1">
      <c r="B33" s="31"/>
      <c r="D33" s="52"/>
      <c r="E33" s="52"/>
      <c r="F33" s="52"/>
      <c r="G33" s="52"/>
      <c r="H33" s="52"/>
      <c r="I33" s="52"/>
      <c r="J33" s="52"/>
      <c r="K33" s="52"/>
      <c r="L33" s="31"/>
    </row>
    <row r="34" spans="2:12" s="1" customFormat="1" ht="14.45" customHeight="1">
      <c r="B34" s="31"/>
      <c r="F34" s="34" t="s">
        <v>36</v>
      </c>
      <c r="I34" s="34" t="s">
        <v>35</v>
      </c>
      <c r="J34" s="34" t="s">
        <v>37</v>
      </c>
      <c r="L34" s="31"/>
    </row>
    <row r="35" spans="2:12" s="1" customFormat="1" ht="14.45" customHeight="1">
      <c r="B35" s="31"/>
      <c r="D35" s="54" t="s">
        <v>38</v>
      </c>
      <c r="E35" s="26" t="s">
        <v>39</v>
      </c>
      <c r="F35" s="85">
        <f>ROUND((SUM(BE127:BE189)),  2)</f>
        <v>0</v>
      </c>
      <c r="I35" s="95">
        <v>0.21</v>
      </c>
      <c r="J35" s="85">
        <f>ROUND(((SUM(BE127:BE189))*I35),  2)</f>
        <v>0</v>
      </c>
      <c r="L35" s="31"/>
    </row>
    <row r="36" spans="2:12" s="1" customFormat="1" ht="14.45" customHeight="1">
      <c r="B36" s="31"/>
      <c r="E36" s="26" t="s">
        <v>40</v>
      </c>
      <c r="F36" s="85">
        <f>ROUND((SUM(BF127:BF189)),  2)</f>
        <v>0</v>
      </c>
      <c r="I36" s="95">
        <v>0.12</v>
      </c>
      <c r="J36" s="85">
        <f>ROUND(((SUM(BF127:BF189))*I36),  2)</f>
        <v>0</v>
      </c>
      <c r="L36" s="31"/>
    </row>
    <row r="37" spans="2:12" s="1" customFormat="1" ht="14.45" hidden="1" customHeight="1">
      <c r="B37" s="31"/>
      <c r="E37" s="26" t="s">
        <v>41</v>
      </c>
      <c r="F37" s="85">
        <f>ROUND((SUM(BG127:BG189)),  2)</f>
        <v>0</v>
      </c>
      <c r="I37" s="95">
        <v>0.21</v>
      </c>
      <c r="J37" s="85">
        <f>0</f>
        <v>0</v>
      </c>
      <c r="L37" s="31"/>
    </row>
    <row r="38" spans="2:12" s="1" customFormat="1" ht="14.45" hidden="1" customHeight="1">
      <c r="B38" s="31"/>
      <c r="E38" s="26" t="s">
        <v>42</v>
      </c>
      <c r="F38" s="85">
        <f>ROUND((SUM(BH127:BH189)),  2)</f>
        <v>0</v>
      </c>
      <c r="I38" s="95">
        <v>0.12</v>
      </c>
      <c r="J38" s="85">
        <f>0</f>
        <v>0</v>
      </c>
      <c r="L38" s="31"/>
    </row>
    <row r="39" spans="2:12" s="1" customFormat="1" ht="14.45" hidden="1" customHeight="1">
      <c r="B39" s="31"/>
      <c r="E39" s="26" t="s">
        <v>43</v>
      </c>
      <c r="F39" s="85">
        <f>ROUND((SUM(BI127:BI189)),  2)</f>
        <v>0</v>
      </c>
      <c r="I39" s="95">
        <v>0</v>
      </c>
      <c r="J39" s="85">
        <f>0</f>
        <v>0</v>
      </c>
      <c r="L39" s="31"/>
    </row>
    <row r="40" spans="2:12" s="1" customFormat="1" ht="6.95" customHeight="1">
      <c r="B40" s="31"/>
      <c r="L40" s="31"/>
    </row>
    <row r="41" spans="2:12" s="1" customFormat="1" ht="25.35" customHeight="1">
      <c r="B41" s="31"/>
      <c r="C41" s="96"/>
      <c r="D41" s="97" t="s">
        <v>44</v>
      </c>
      <c r="E41" s="56"/>
      <c r="F41" s="56"/>
      <c r="G41" s="98" t="s">
        <v>45</v>
      </c>
      <c r="H41" s="99" t="s">
        <v>46</v>
      </c>
      <c r="I41" s="56"/>
      <c r="J41" s="100">
        <f>SUM(J32:J39)</f>
        <v>0</v>
      </c>
      <c r="K41" s="101"/>
      <c r="L41" s="31"/>
    </row>
    <row r="42" spans="2:12" s="1" customFormat="1" ht="14.45" customHeight="1">
      <c r="B42" s="31"/>
      <c r="L42" s="31"/>
    </row>
    <row r="43" spans="2:12" ht="14.45" customHeight="1">
      <c r="B43" s="19"/>
      <c r="L43" s="19"/>
    </row>
    <row r="44" spans="2:12" ht="14.45" customHeight="1">
      <c r="B44" s="19"/>
      <c r="L44" s="19"/>
    </row>
    <row r="45" spans="2:12" ht="14.45" customHeight="1">
      <c r="B45" s="19"/>
      <c r="L45" s="19"/>
    </row>
    <row r="46" spans="2:12" ht="14.45" customHeight="1">
      <c r="B46" s="19"/>
      <c r="L46" s="19"/>
    </row>
    <row r="47" spans="2:12" ht="14.45" customHeight="1">
      <c r="B47" s="19"/>
      <c r="L47" s="19"/>
    </row>
    <row r="48" spans="2:12" ht="14.45" customHeight="1">
      <c r="B48" s="19"/>
      <c r="L48" s="19"/>
    </row>
    <row r="49" spans="2:12" ht="14.45" customHeight="1">
      <c r="B49" s="19"/>
      <c r="L49" s="19"/>
    </row>
    <row r="50" spans="2:12" s="1" customFormat="1" ht="14.45" customHeight="1">
      <c r="B50" s="31"/>
      <c r="D50" s="40" t="s">
        <v>47</v>
      </c>
      <c r="E50" s="41"/>
      <c r="F50" s="41"/>
      <c r="G50" s="40" t="s">
        <v>48</v>
      </c>
      <c r="H50" s="41"/>
      <c r="I50" s="41"/>
      <c r="J50" s="41"/>
      <c r="K50" s="41"/>
      <c r="L50" s="31"/>
    </row>
    <row r="51" spans="2:12" ht="11.25">
      <c r="B51" s="19"/>
      <c r="L51" s="19"/>
    </row>
    <row r="52" spans="2:12" ht="11.25">
      <c r="B52" s="19"/>
      <c r="L52" s="19"/>
    </row>
    <row r="53" spans="2:12" ht="11.25">
      <c r="B53" s="19"/>
      <c r="L53" s="19"/>
    </row>
    <row r="54" spans="2:12" ht="11.25">
      <c r="B54" s="19"/>
      <c r="L54" s="19"/>
    </row>
    <row r="55" spans="2:12" ht="11.25">
      <c r="B55" s="19"/>
      <c r="L55" s="19"/>
    </row>
    <row r="56" spans="2:12" ht="11.25">
      <c r="B56" s="19"/>
      <c r="L56" s="19"/>
    </row>
    <row r="57" spans="2:12" ht="11.25">
      <c r="B57" s="19"/>
      <c r="L57" s="19"/>
    </row>
    <row r="58" spans="2:12" ht="11.25">
      <c r="B58" s="19"/>
      <c r="L58" s="19"/>
    </row>
    <row r="59" spans="2:12" ht="11.25">
      <c r="B59" s="19"/>
      <c r="L59" s="19"/>
    </row>
    <row r="60" spans="2:12" ht="11.25">
      <c r="B60" s="19"/>
      <c r="L60" s="19"/>
    </row>
    <row r="61" spans="2:12" s="1" customFormat="1" ht="12.75">
      <c r="B61" s="31"/>
      <c r="D61" s="42" t="s">
        <v>49</v>
      </c>
      <c r="E61" s="33"/>
      <c r="F61" s="102" t="s">
        <v>50</v>
      </c>
      <c r="G61" s="42" t="s">
        <v>49</v>
      </c>
      <c r="H61" s="33"/>
      <c r="I61" s="33"/>
      <c r="J61" s="103" t="s">
        <v>50</v>
      </c>
      <c r="K61" s="33"/>
      <c r="L61" s="31"/>
    </row>
    <row r="62" spans="2:12" ht="11.25">
      <c r="B62" s="19"/>
      <c r="L62" s="19"/>
    </row>
    <row r="63" spans="2:12" ht="11.25">
      <c r="B63" s="19"/>
      <c r="L63" s="19"/>
    </row>
    <row r="64" spans="2:12" ht="11.25">
      <c r="B64" s="19"/>
      <c r="L64" s="19"/>
    </row>
    <row r="65" spans="2:12" s="1" customFormat="1" ht="12.75">
      <c r="B65" s="31"/>
      <c r="D65" s="40" t="s">
        <v>51</v>
      </c>
      <c r="E65" s="41"/>
      <c r="F65" s="41"/>
      <c r="G65" s="40" t="s">
        <v>52</v>
      </c>
      <c r="H65" s="41"/>
      <c r="I65" s="41"/>
      <c r="J65" s="41"/>
      <c r="K65" s="41"/>
      <c r="L65" s="31"/>
    </row>
    <row r="66" spans="2:12" ht="11.25">
      <c r="B66" s="19"/>
      <c r="L66" s="19"/>
    </row>
    <row r="67" spans="2:12" ht="11.25">
      <c r="B67" s="19"/>
      <c r="L67" s="19"/>
    </row>
    <row r="68" spans="2:12" ht="11.25">
      <c r="B68" s="19"/>
      <c r="L68" s="19"/>
    </row>
    <row r="69" spans="2:12" ht="11.25">
      <c r="B69" s="19"/>
      <c r="L69" s="19"/>
    </row>
    <row r="70" spans="2:12" ht="11.25">
      <c r="B70" s="19"/>
      <c r="L70" s="19"/>
    </row>
    <row r="71" spans="2:12" ht="11.25">
      <c r="B71" s="19"/>
      <c r="L71" s="19"/>
    </row>
    <row r="72" spans="2:12" ht="11.25">
      <c r="B72" s="19"/>
      <c r="L72" s="19"/>
    </row>
    <row r="73" spans="2:12" ht="11.25">
      <c r="B73" s="19"/>
      <c r="L73" s="19"/>
    </row>
    <row r="74" spans="2:12" ht="11.25">
      <c r="B74" s="19"/>
      <c r="L74" s="19"/>
    </row>
    <row r="75" spans="2:12" ht="11.25">
      <c r="B75" s="19"/>
      <c r="L75" s="19"/>
    </row>
    <row r="76" spans="2:12" s="1" customFormat="1" ht="12.75">
      <c r="B76" s="31"/>
      <c r="D76" s="42" t="s">
        <v>49</v>
      </c>
      <c r="E76" s="33"/>
      <c r="F76" s="102" t="s">
        <v>50</v>
      </c>
      <c r="G76" s="42" t="s">
        <v>49</v>
      </c>
      <c r="H76" s="33"/>
      <c r="I76" s="33"/>
      <c r="J76" s="103" t="s">
        <v>50</v>
      </c>
      <c r="K76" s="33"/>
      <c r="L76" s="31"/>
    </row>
    <row r="77" spans="2:12" s="1" customFormat="1" ht="14.45" customHeight="1">
      <c r="B77" s="43"/>
      <c r="C77" s="44"/>
      <c r="D77" s="44"/>
      <c r="E77" s="44"/>
      <c r="F77" s="44"/>
      <c r="G77" s="44"/>
      <c r="H77" s="44"/>
      <c r="I77" s="44"/>
      <c r="J77" s="44"/>
      <c r="K77" s="44"/>
      <c r="L77" s="31"/>
    </row>
    <row r="81" spans="2:12" s="1" customFormat="1" ht="6.95" customHeight="1">
      <c r="B81" s="45"/>
      <c r="C81" s="46"/>
      <c r="D81" s="46"/>
      <c r="E81" s="46"/>
      <c r="F81" s="46"/>
      <c r="G81" s="46"/>
      <c r="H81" s="46"/>
      <c r="I81" s="46"/>
      <c r="J81" s="46"/>
      <c r="K81" s="46"/>
      <c r="L81" s="31"/>
    </row>
    <row r="82" spans="2:12" s="1" customFormat="1" ht="24.95" customHeight="1">
      <c r="B82" s="31"/>
      <c r="C82" s="20" t="s">
        <v>124</v>
      </c>
      <c r="L82" s="31"/>
    </row>
    <row r="83" spans="2:12" s="1" customFormat="1" ht="6.95" customHeight="1">
      <c r="B83" s="31"/>
      <c r="L83" s="31"/>
    </row>
    <row r="84" spans="2:12" s="1" customFormat="1" ht="12" customHeight="1">
      <c r="B84" s="31"/>
      <c r="C84" s="26" t="s">
        <v>16</v>
      </c>
      <c r="L84" s="31"/>
    </row>
    <row r="85" spans="2:12" s="1" customFormat="1" ht="26.25" customHeight="1">
      <c r="B85" s="31"/>
      <c r="E85" s="238" t="str">
        <f>E7</f>
        <v>Obnova septického chirurgického sálu, Nemocniční 429, 381 01 Český Krumlov</v>
      </c>
      <c r="F85" s="239"/>
      <c r="G85" s="239"/>
      <c r="H85" s="239"/>
      <c r="L85" s="31"/>
    </row>
    <row r="86" spans="2:12" ht="12" customHeight="1">
      <c r="B86" s="19"/>
      <c r="C86" s="26" t="s">
        <v>121</v>
      </c>
      <c r="L86" s="19"/>
    </row>
    <row r="87" spans="2:12" s="1" customFormat="1" ht="16.5" customHeight="1">
      <c r="B87" s="31"/>
      <c r="E87" s="238" t="s">
        <v>560</v>
      </c>
      <c r="F87" s="240"/>
      <c r="G87" s="240"/>
      <c r="H87" s="240"/>
      <c r="L87" s="31"/>
    </row>
    <row r="88" spans="2:12" s="1" customFormat="1" ht="12" customHeight="1">
      <c r="B88" s="31"/>
      <c r="C88" s="26" t="s">
        <v>561</v>
      </c>
      <c r="L88" s="31"/>
    </row>
    <row r="89" spans="2:12" s="1" customFormat="1" ht="16.5" customHeight="1">
      <c r="B89" s="31"/>
      <c r="E89" s="200" t="str">
        <f>E11</f>
        <v>2.NP_2.0 - Stavební práce</v>
      </c>
      <c r="F89" s="240"/>
      <c r="G89" s="240"/>
      <c r="H89" s="240"/>
      <c r="L89" s="31"/>
    </row>
    <row r="90" spans="2:12" s="1" customFormat="1" ht="6.95" customHeight="1">
      <c r="B90" s="31"/>
      <c r="L90" s="31"/>
    </row>
    <row r="91" spans="2:12" s="1" customFormat="1" ht="12" customHeight="1">
      <c r="B91" s="31"/>
      <c r="C91" s="26" t="s">
        <v>20</v>
      </c>
      <c r="F91" s="24" t="str">
        <f>F14</f>
        <v xml:space="preserve"> </v>
      </c>
      <c r="I91" s="26" t="s">
        <v>22</v>
      </c>
      <c r="J91" s="51" t="str">
        <f>IF(J14="","",J14)</f>
        <v>5. 8. 2024</v>
      </c>
      <c r="L91" s="31"/>
    </row>
    <row r="92" spans="2:12" s="1" customFormat="1" ht="6.95" customHeight="1">
      <c r="B92" s="31"/>
      <c r="L92" s="31"/>
    </row>
    <row r="93" spans="2:12" s="1" customFormat="1" ht="15.2" customHeight="1">
      <c r="B93" s="31"/>
      <c r="C93" s="26" t="s">
        <v>24</v>
      </c>
      <c r="F93" s="24" t="str">
        <f>E17</f>
        <v xml:space="preserve"> </v>
      </c>
      <c r="I93" s="26" t="s">
        <v>30</v>
      </c>
      <c r="J93" s="29" t="str">
        <f>E23</f>
        <v xml:space="preserve"> </v>
      </c>
      <c r="L93" s="31"/>
    </row>
    <row r="94" spans="2:12" s="1" customFormat="1" ht="15.2" customHeight="1">
      <c r="B94" s="31"/>
      <c r="C94" s="26" t="s">
        <v>28</v>
      </c>
      <c r="F94" s="24" t="str">
        <f>IF(E20="","",E20)</f>
        <v>Vyplň údaj</v>
      </c>
      <c r="I94" s="26" t="s">
        <v>32</v>
      </c>
      <c r="J94" s="29" t="str">
        <f>E26</f>
        <v xml:space="preserve"> </v>
      </c>
      <c r="L94" s="31"/>
    </row>
    <row r="95" spans="2:12" s="1" customFormat="1" ht="10.35" customHeight="1">
      <c r="B95" s="31"/>
      <c r="L95" s="31"/>
    </row>
    <row r="96" spans="2:12" s="1" customFormat="1" ht="29.25" customHeight="1">
      <c r="B96" s="31"/>
      <c r="C96" s="104" t="s">
        <v>125</v>
      </c>
      <c r="D96" s="96"/>
      <c r="E96" s="96"/>
      <c r="F96" s="96"/>
      <c r="G96" s="96"/>
      <c r="H96" s="96"/>
      <c r="I96" s="96"/>
      <c r="J96" s="105" t="s">
        <v>126</v>
      </c>
      <c r="K96" s="96"/>
      <c r="L96" s="31"/>
    </row>
    <row r="97" spans="2:47" s="1" customFormat="1" ht="10.35" customHeight="1">
      <c r="B97" s="31"/>
      <c r="L97" s="31"/>
    </row>
    <row r="98" spans="2:47" s="1" customFormat="1" ht="22.9" customHeight="1">
      <c r="B98" s="31"/>
      <c r="C98" s="106" t="s">
        <v>127</v>
      </c>
      <c r="J98" s="65">
        <f>J127</f>
        <v>0</v>
      </c>
      <c r="L98" s="31"/>
      <c r="AU98" s="16" t="s">
        <v>128</v>
      </c>
    </row>
    <row r="99" spans="2:47" s="8" customFormat="1" ht="24.95" customHeight="1">
      <c r="B99" s="107"/>
      <c r="D99" s="108" t="s">
        <v>129</v>
      </c>
      <c r="E99" s="109"/>
      <c r="F99" s="109"/>
      <c r="G99" s="109"/>
      <c r="H99" s="109"/>
      <c r="I99" s="109"/>
      <c r="J99" s="110">
        <f>J128</f>
        <v>0</v>
      </c>
      <c r="L99" s="107"/>
    </row>
    <row r="100" spans="2:47" s="9" customFormat="1" ht="19.899999999999999" customHeight="1">
      <c r="B100" s="111"/>
      <c r="D100" s="112" t="s">
        <v>132</v>
      </c>
      <c r="E100" s="113"/>
      <c r="F100" s="113"/>
      <c r="G100" s="113"/>
      <c r="H100" s="113"/>
      <c r="I100" s="113"/>
      <c r="J100" s="114">
        <f>J129</f>
        <v>0</v>
      </c>
      <c r="L100" s="111"/>
    </row>
    <row r="101" spans="2:47" s="9" customFormat="1" ht="19.899999999999999" customHeight="1">
      <c r="B101" s="111"/>
      <c r="D101" s="112" t="s">
        <v>134</v>
      </c>
      <c r="E101" s="113"/>
      <c r="F101" s="113"/>
      <c r="G101" s="113"/>
      <c r="H101" s="113"/>
      <c r="I101" s="113"/>
      <c r="J101" s="114">
        <f>J141</f>
        <v>0</v>
      </c>
      <c r="L101" s="111"/>
    </row>
    <row r="102" spans="2:47" s="8" customFormat="1" ht="24.95" customHeight="1">
      <c r="B102" s="107"/>
      <c r="D102" s="108" t="s">
        <v>135</v>
      </c>
      <c r="E102" s="109"/>
      <c r="F102" s="109"/>
      <c r="G102" s="109"/>
      <c r="H102" s="109"/>
      <c r="I102" s="109"/>
      <c r="J102" s="110">
        <f>J144</f>
        <v>0</v>
      </c>
      <c r="L102" s="107"/>
    </row>
    <row r="103" spans="2:47" s="9" customFormat="1" ht="19.899999999999999" customHeight="1">
      <c r="B103" s="111"/>
      <c r="D103" s="112" t="s">
        <v>563</v>
      </c>
      <c r="E103" s="113"/>
      <c r="F103" s="113"/>
      <c r="G103" s="113"/>
      <c r="H103" s="113"/>
      <c r="I103" s="113"/>
      <c r="J103" s="114">
        <f>J145</f>
        <v>0</v>
      </c>
      <c r="L103" s="111"/>
    </row>
    <row r="104" spans="2:47" s="9" customFormat="1" ht="19.899999999999999" customHeight="1">
      <c r="B104" s="111"/>
      <c r="D104" s="112" t="s">
        <v>140</v>
      </c>
      <c r="E104" s="113"/>
      <c r="F104" s="113"/>
      <c r="G104" s="113"/>
      <c r="H104" s="113"/>
      <c r="I104" s="113"/>
      <c r="J104" s="114">
        <f>J152</f>
        <v>0</v>
      </c>
      <c r="L104" s="111"/>
    </row>
    <row r="105" spans="2:47" s="9" customFormat="1" ht="19.899999999999999" customHeight="1">
      <c r="B105" s="111"/>
      <c r="D105" s="112" t="s">
        <v>144</v>
      </c>
      <c r="E105" s="113"/>
      <c r="F105" s="113"/>
      <c r="G105" s="113"/>
      <c r="H105" s="113"/>
      <c r="I105" s="113"/>
      <c r="J105" s="114">
        <f>J160</f>
        <v>0</v>
      </c>
      <c r="L105" s="111"/>
    </row>
    <row r="106" spans="2:47" s="1" customFormat="1" ht="21.75" customHeight="1">
      <c r="B106" s="31"/>
      <c r="L106" s="31"/>
    </row>
    <row r="107" spans="2:47" s="1" customFormat="1" ht="6.95" customHeight="1">
      <c r="B107" s="43"/>
      <c r="C107" s="44"/>
      <c r="D107" s="44"/>
      <c r="E107" s="44"/>
      <c r="F107" s="44"/>
      <c r="G107" s="44"/>
      <c r="H107" s="44"/>
      <c r="I107" s="44"/>
      <c r="J107" s="44"/>
      <c r="K107" s="44"/>
      <c r="L107" s="31"/>
    </row>
    <row r="111" spans="2:47" s="1" customFormat="1" ht="6.95" customHeight="1">
      <c r="B111" s="45"/>
      <c r="C111" s="46"/>
      <c r="D111" s="46"/>
      <c r="E111" s="46"/>
      <c r="F111" s="46"/>
      <c r="G111" s="46"/>
      <c r="H111" s="46"/>
      <c r="I111" s="46"/>
      <c r="J111" s="46"/>
      <c r="K111" s="46"/>
      <c r="L111" s="31"/>
    </row>
    <row r="112" spans="2:47" s="1" customFormat="1" ht="24.95" customHeight="1">
      <c r="B112" s="31"/>
      <c r="C112" s="20" t="s">
        <v>148</v>
      </c>
      <c r="L112" s="31"/>
    </row>
    <row r="113" spans="2:63" s="1" customFormat="1" ht="6.95" customHeight="1">
      <c r="B113" s="31"/>
      <c r="L113" s="31"/>
    </row>
    <row r="114" spans="2:63" s="1" customFormat="1" ht="12" customHeight="1">
      <c r="B114" s="31"/>
      <c r="C114" s="26" t="s">
        <v>16</v>
      </c>
      <c r="L114" s="31"/>
    </row>
    <row r="115" spans="2:63" s="1" customFormat="1" ht="26.25" customHeight="1">
      <c r="B115" s="31"/>
      <c r="E115" s="238" t="str">
        <f>E7</f>
        <v>Obnova septického chirurgického sálu, Nemocniční 429, 381 01 Český Krumlov</v>
      </c>
      <c r="F115" s="239"/>
      <c r="G115" s="239"/>
      <c r="H115" s="239"/>
      <c r="L115" s="31"/>
    </row>
    <row r="116" spans="2:63" ht="12" customHeight="1">
      <c r="B116" s="19"/>
      <c r="C116" s="26" t="s">
        <v>121</v>
      </c>
      <c r="L116" s="19"/>
    </row>
    <row r="117" spans="2:63" s="1" customFormat="1" ht="16.5" customHeight="1">
      <c r="B117" s="31"/>
      <c r="E117" s="238" t="s">
        <v>560</v>
      </c>
      <c r="F117" s="240"/>
      <c r="G117" s="240"/>
      <c r="H117" s="240"/>
      <c r="L117" s="31"/>
    </row>
    <row r="118" spans="2:63" s="1" customFormat="1" ht="12" customHeight="1">
      <c r="B118" s="31"/>
      <c r="C118" s="26" t="s">
        <v>561</v>
      </c>
      <c r="L118" s="31"/>
    </row>
    <row r="119" spans="2:63" s="1" customFormat="1" ht="16.5" customHeight="1">
      <c r="B119" s="31"/>
      <c r="E119" s="200" t="str">
        <f>E11</f>
        <v>2.NP_2.0 - Stavební práce</v>
      </c>
      <c r="F119" s="240"/>
      <c r="G119" s="240"/>
      <c r="H119" s="240"/>
      <c r="L119" s="31"/>
    </row>
    <row r="120" spans="2:63" s="1" customFormat="1" ht="6.95" customHeight="1">
      <c r="B120" s="31"/>
      <c r="L120" s="31"/>
    </row>
    <row r="121" spans="2:63" s="1" customFormat="1" ht="12" customHeight="1">
      <c r="B121" s="31"/>
      <c r="C121" s="26" t="s">
        <v>20</v>
      </c>
      <c r="F121" s="24" t="str">
        <f>F14</f>
        <v xml:space="preserve"> </v>
      </c>
      <c r="I121" s="26" t="s">
        <v>22</v>
      </c>
      <c r="J121" s="51" t="str">
        <f>IF(J14="","",J14)</f>
        <v>5. 8. 2024</v>
      </c>
      <c r="L121" s="31"/>
    </row>
    <row r="122" spans="2:63" s="1" customFormat="1" ht="6.95" customHeight="1">
      <c r="B122" s="31"/>
      <c r="L122" s="31"/>
    </row>
    <row r="123" spans="2:63" s="1" customFormat="1" ht="15.2" customHeight="1">
      <c r="B123" s="31"/>
      <c r="C123" s="26" t="s">
        <v>24</v>
      </c>
      <c r="F123" s="24" t="str">
        <f>E17</f>
        <v xml:space="preserve"> </v>
      </c>
      <c r="I123" s="26" t="s">
        <v>30</v>
      </c>
      <c r="J123" s="29" t="str">
        <f>E23</f>
        <v xml:space="preserve"> </v>
      </c>
      <c r="L123" s="31"/>
    </row>
    <row r="124" spans="2:63" s="1" customFormat="1" ht="15.2" customHeight="1">
      <c r="B124" s="31"/>
      <c r="C124" s="26" t="s">
        <v>28</v>
      </c>
      <c r="F124" s="24" t="str">
        <f>IF(E20="","",E20)</f>
        <v>Vyplň údaj</v>
      </c>
      <c r="I124" s="26" t="s">
        <v>32</v>
      </c>
      <c r="J124" s="29" t="str">
        <f>E26</f>
        <v xml:space="preserve"> </v>
      </c>
      <c r="L124" s="31"/>
    </row>
    <row r="125" spans="2:63" s="1" customFormat="1" ht="10.35" customHeight="1">
      <c r="B125" s="31"/>
      <c r="L125" s="31"/>
    </row>
    <row r="126" spans="2:63" s="10" customFormat="1" ht="29.25" customHeight="1">
      <c r="B126" s="115"/>
      <c r="C126" s="116" t="s">
        <v>149</v>
      </c>
      <c r="D126" s="117" t="s">
        <v>59</v>
      </c>
      <c r="E126" s="117" t="s">
        <v>55</v>
      </c>
      <c r="F126" s="117" t="s">
        <v>56</v>
      </c>
      <c r="G126" s="117" t="s">
        <v>150</v>
      </c>
      <c r="H126" s="117" t="s">
        <v>151</v>
      </c>
      <c r="I126" s="117" t="s">
        <v>152</v>
      </c>
      <c r="J126" s="118" t="s">
        <v>126</v>
      </c>
      <c r="K126" s="119" t="s">
        <v>153</v>
      </c>
      <c r="L126" s="115"/>
      <c r="M126" s="58" t="s">
        <v>1</v>
      </c>
      <c r="N126" s="59" t="s">
        <v>38</v>
      </c>
      <c r="O126" s="59" t="s">
        <v>154</v>
      </c>
      <c r="P126" s="59" t="s">
        <v>155</v>
      </c>
      <c r="Q126" s="59" t="s">
        <v>156</v>
      </c>
      <c r="R126" s="59" t="s">
        <v>157</v>
      </c>
      <c r="S126" s="59" t="s">
        <v>158</v>
      </c>
      <c r="T126" s="60" t="s">
        <v>159</v>
      </c>
    </row>
    <row r="127" spans="2:63" s="1" customFormat="1" ht="22.9" customHeight="1">
      <c r="B127" s="31"/>
      <c r="C127" s="63" t="s">
        <v>160</v>
      </c>
      <c r="J127" s="120">
        <f>BK127</f>
        <v>0</v>
      </c>
      <c r="L127" s="31"/>
      <c r="M127" s="61"/>
      <c r="N127" s="52"/>
      <c r="O127" s="52"/>
      <c r="P127" s="121">
        <f>P128+P144</f>
        <v>0</v>
      </c>
      <c r="Q127" s="52"/>
      <c r="R127" s="121">
        <f>R128+R144</f>
        <v>4.4747521600000004</v>
      </c>
      <c r="S127" s="52"/>
      <c r="T127" s="122">
        <f>T128+T144</f>
        <v>0</v>
      </c>
      <c r="AT127" s="16" t="s">
        <v>73</v>
      </c>
      <c r="AU127" s="16" t="s">
        <v>128</v>
      </c>
      <c r="BK127" s="123">
        <f>BK128+BK144</f>
        <v>0</v>
      </c>
    </row>
    <row r="128" spans="2:63" s="11" customFormat="1" ht="25.9" customHeight="1">
      <c r="B128" s="124"/>
      <c r="D128" s="125" t="s">
        <v>73</v>
      </c>
      <c r="E128" s="126" t="s">
        <v>161</v>
      </c>
      <c r="F128" s="126" t="s">
        <v>162</v>
      </c>
      <c r="I128" s="127"/>
      <c r="J128" s="128">
        <f>BK128</f>
        <v>0</v>
      </c>
      <c r="L128" s="124"/>
      <c r="M128" s="129"/>
      <c r="P128" s="130">
        <f>P129+P141</f>
        <v>0</v>
      </c>
      <c r="R128" s="130">
        <f>R129+R141</f>
        <v>5.2814960000000001E-2</v>
      </c>
      <c r="T128" s="131">
        <f>T129+T141</f>
        <v>0</v>
      </c>
      <c r="AR128" s="125" t="s">
        <v>82</v>
      </c>
      <c r="AT128" s="132" t="s">
        <v>73</v>
      </c>
      <c r="AU128" s="132" t="s">
        <v>74</v>
      </c>
      <c r="AY128" s="125" t="s">
        <v>163</v>
      </c>
      <c r="BK128" s="133">
        <f>BK129+BK141</f>
        <v>0</v>
      </c>
    </row>
    <row r="129" spans="2:65" s="11" customFormat="1" ht="22.9" customHeight="1">
      <c r="B129" s="124"/>
      <c r="D129" s="125" t="s">
        <v>73</v>
      </c>
      <c r="E129" s="134" t="s">
        <v>208</v>
      </c>
      <c r="F129" s="134" t="s">
        <v>209</v>
      </c>
      <c r="I129" s="127"/>
      <c r="J129" s="135">
        <f>BK129</f>
        <v>0</v>
      </c>
      <c r="L129" s="124"/>
      <c r="M129" s="129"/>
      <c r="P129" s="130">
        <f>SUM(P130:P140)</f>
        <v>0</v>
      </c>
      <c r="R129" s="130">
        <f>SUM(R130:R140)</f>
        <v>5.2814960000000001E-2</v>
      </c>
      <c r="T129" s="131">
        <f>SUM(T130:T140)</f>
        <v>0</v>
      </c>
      <c r="AR129" s="125" t="s">
        <v>82</v>
      </c>
      <c r="AT129" s="132" t="s">
        <v>73</v>
      </c>
      <c r="AU129" s="132" t="s">
        <v>82</v>
      </c>
      <c r="AY129" s="125" t="s">
        <v>163</v>
      </c>
      <c r="BK129" s="133">
        <f>SUM(BK130:BK140)</f>
        <v>0</v>
      </c>
    </row>
    <row r="130" spans="2:65" s="1" customFormat="1" ht="33" customHeight="1">
      <c r="B130" s="31"/>
      <c r="C130" s="136" t="s">
        <v>82</v>
      </c>
      <c r="D130" s="136" t="s">
        <v>165</v>
      </c>
      <c r="E130" s="137" t="s">
        <v>211</v>
      </c>
      <c r="F130" s="138" t="s">
        <v>212</v>
      </c>
      <c r="G130" s="139" t="s">
        <v>179</v>
      </c>
      <c r="H130" s="140">
        <v>30</v>
      </c>
      <c r="I130" s="141"/>
      <c r="J130" s="142">
        <f>ROUND(I130*H130,2)</f>
        <v>0</v>
      </c>
      <c r="K130" s="143"/>
      <c r="L130" s="31"/>
      <c r="M130" s="144" t="s">
        <v>1</v>
      </c>
      <c r="N130" s="145" t="s">
        <v>39</v>
      </c>
      <c r="P130" s="146">
        <f>O130*H130</f>
        <v>0</v>
      </c>
      <c r="Q130" s="146">
        <v>1.2999999999999999E-4</v>
      </c>
      <c r="R130" s="146">
        <f>Q130*H130</f>
        <v>3.8999999999999998E-3</v>
      </c>
      <c r="S130" s="146">
        <v>0</v>
      </c>
      <c r="T130" s="147">
        <f>S130*H130</f>
        <v>0</v>
      </c>
      <c r="AR130" s="148" t="s">
        <v>169</v>
      </c>
      <c r="AT130" s="148" t="s">
        <v>165</v>
      </c>
      <c r="AU130" s="148" t="s">
        <v>84</v>
      </c>
      <c r="AY130" s="16" t="s">
        <v>163</v>
      </c>
      <c r="BE130" s="149">
        <f>IF(N130="základní",J130,0)</f>
        <v>0</v>
      </c>
      <c r="BF130" s="149">
        <f>IF(N130="snížená",J130,0)</f>
        <v>0</v>
      </c>
      <c r="BG130" s="149">
        <f>IF(N130="zákl. přenesená",J130,0)</f>
        <v>0</v>
      </c>
      <c r="BH130" s="149">
        <f>IF(N130="sníž. přenesená",J130,0)</f>
        <v>0</v>
      </c>
      <c r="BI130" s="149">
        <f>IF(N130="nulová",J130,0)</f>
        <v>0</v>
      </c>
      <c r="BJ130" s="16" t="s">
        <v>82</v>
      </c>
      <c r="BK130" s="149">
        <f>ROUND(I130*H130,2)</f>
        <v>0</v>
      </c>
      <c r="BL130" s="16" t="s">
        <v>169</v>
      </c>
      <c r="BM130" s="148" t="s">
        <v>564</v>
      </c>
    </row>
    <row r="131" spans="2:65" s="1" customFormat="1" ht="24.2" customHeight="1">
      <c r="B131" s="31"/>
      <c r="C131" s="136" t="s">
        <v>84</v>
      </c>
      <c r="D131" s="136" t="s">
        <v>165</v>
      </c>
      <c r="E131" s="137" t="s">
        <v>214</v>
      </c>
      <c r="F131" s="138" t="s">
        <v>215</v>
      </c>
      <c r="G131" s="139" t="s">
        <v>179</v>
      </c>
      <c r="H131" s="140">
        <v>69.123999999999995</v>
      </c>
      <c r="I131" s="141"/>
      <c r="J131" s="142">
        <f>ROUND(I131*H131,2)</f>
        <v>0</v>
      </c>
      <c r="K131" s="143"/>
      <c r="L131" s="31"/>
      <c r="M131" s="144" t="s">
        <v>1</v>
      </c>
      <c r="N131" s="145" t="s">
        <v>39</v>
      </c>
      <c r="P131" s="146">
        <f>O131*H131</f>
        <v>0</v>
      </c>
      <c r="Q131" s="146">
        <v>4.0000000000000003E-5</v>
      </c>
      <c r="R131" s="146">
        <f>Q131*H131</f>
        <v>2.7649599999999999E-3</v>
      </c>
      <c r="S131" s="146">
        <v>0</v>
      </c>
      <c r="T131" s="147">
        <f>S131*H131</f>
        <v>0</v>
      </c>
      <c r="AR131" s="148" t="s">
        <v>169</v>
      </c>
      <c r="AT131" s="148" t="s">
        <v>165</v>
      </c>
      <c r="AU131" s="148" t="s">
        <v>84</v>
      </c>
      <c r="AY131" s="16" t="s">
        <v>163</v>
      </c>
      <c r="BE131" s="149">
        <f>IF(N131="základní",J131,0)</f>
        <v>0</v>
      </c>
      <c r="BF131" s="149">
        <f>IF(N131="snížená",J131,0)</f>
        <v>0</v>
      </c>
      <c r="BG131" s="149">
        <f>IF(N131="zákl. přenesená",J131,0)</f>
        <v>0</v>
      </c>
      <c r="BH131" s="149">
        <f>IF(N131="sníž. přenesená",J131,0)</f>
        <v>0</v>
      </c>
      <c r="BI131" s="149">
        <f>IF(N131="nulová",J131,0)</f>
        <v>0</v>
      </c>
      <c r="BJ131" s="16" t="s">
        <v>82</v>
      </c>
      <c r="BK131" s="149">
        <f>ROUND(I131*H131,2)</f>
        <v>0</v>
      </c>
      <c r="BL131" s="16" t="s">
        <v>169</v>
      </c>
      <c r="BM131" s="148" t="s">
        <v>565</v>
      </c>
    </row>
    <row r="132" spans="2:65" s="12" customFormat="1" ht="11.25">
      <c r="B132" s="150"/>
      <c r="D132" s="151" t="s">
        <v>181</v>
      </c>
      <c r="E132" s="152" t="s">
        <v>1</v>
      </c>
      <c r="F132" s="153" t="s">
        <v>189</v>
      </c>
      <c r="H132" s="154">
        <v>9.31</v>
      </c>
      <c r="I132" s="155"/>
      <c r="L132" s="150"/>
      <c r="M132" s="156"/>
      <c r="T132" s="157"/>
      <c r="AT132" s="152" t="s">
        <v>181</v>
      </c>
      <c r="AU132" s="152" t="s">
        <v>84</v>
      </c>
      <c r="AV132" s="12" t="s">
        <v>84</v>
      </c>
      <c r="AW132" s="12" t="s">
        <v>31</v>
      </c>
      <c r="AX132" s="12" t="s">
        <v>74</v>
      </c>
      <c r="AY132" s="152" t="s">
        <v>163</v>
      </c>
    </row>
    <row r="133" spans="2:65" s="12" customFormat="1" ht="11.25">
      <c r="B133" s="150"/>
      <c r="D133" s="151" t="s">
        <v>181</v>
      </c>
      <c r="E133" s="152" t="s">
        <v>1</v>
      </c>
      <c r="F133" s="153" t="s">
        <v>190</v>
      </c>
      <c r="H133" s="154">
        <v>10.907</v>
      </c>
      <c r="I133" s="155"/>
      <c r="L133" s="150"/>
      <c r="M133" s="156"/>
      <c r="T133" s="157"/>
      <c r="AT133" s="152" t="s">
        <v>181</v>
      </c>
      <c r="AU133" s="152" t="s">
        <v>84</v>
      </c>
      <c r="AV133" s="12" t="s">
        <v>84</v>
      </c>
      <c r="AW133" s="12" t="s">
        <v>31</v>
      </c>
      <c r="AX133" s="12" t="s">
        <v>74</v>
      </c>
      <c r="AY133" s="152" t="s">
        <v>163</v>
      </c>
    </row>
    <row r="134" spans="2:65" s="12" customFormat="1" ht="11.25">
      <c r="B134" s="150"/>
      <c r="D134" s="151" t="s">
        <v>181</v>
      </c>
      <c r="E134" s="152" t="s">
        <v>1</v>
      </c>
      <c r="F134" s="153" t="s">
        <v>191</v>
      </c>
      <c r="H134" s="154">
        <v>38.323</v>
      </c>
      <c r="I134" s="155"/>
      <c r="L134" s="150"/>
      <c r="M134" s="156"/>
      <c r="T134" s="157"/>
      <c r="AT134" s="152" t="s">
        <v>181</v>
      </c>
      <c r="AU134" s="152" t="s">
        <v>84</v>
      </c>
      <c r="AV134" s="12" t="s">
        <v>84</v>
      </c>
      <c r="AW134" s="12" t="s">
        <v>31</v>
      </c>
      <c r="AX134" s="12" t="s">
        <v>74</v>
      </c>
      <c r="AY134" s="152" t="s">
        <v>163</v>
      </c>
    </row>
    <row r="135" spans="2:65" s="12" customFormat="1" ht="11.25">
      <c r="B135" s="150"/>
      <c r="D135" s="151" t="s">
        <v>181</v>
      </c>
      <c r="E135" s="152" t="s">
        <v>1</v>
      </c>
      <c r="F135" s="153" t="s">
        <v>192</v>
      </c>
      <c r="H135" s="154">
        <v>10.584</v>
      </c>
      <c r="I135" s="155"/>
      <c r="L135" s="150"/>
      <c r="M135" s="156"/>
      <c r="T135" s="157"/>
      <c r="AT135" s="152" t="s">
        <v>181</v>
      </c>
      <c r="AU135" s="152" t="s">
        <v>84</v>
      </c>
      <c r="AV135" s="12" t="s">
        <v>84</v>
      </c>
      <c r="AW135" s="12" t="s">
        <v>31</v>
      </c>
      <c r="AX135" s="12" t="s">
        <v>74</v>
      </c>
      <c r="AY135" s="152" t="s">
        <v>163</v>
      </c>
    </row>
    <row r="136" spans="2:65" s="13" customFormat="1" ht="11.25">
      <c r="B136" s="158"/>
      <c r="D136" s="151" t="s">
        <v>181</v>
      </c>
      <c r="E136" s="159" t="s">
        <v>1</v>
      </c>
      <c r="F136" s="160" t="s">
        <v>193</v>
      </c>
      <c r="H136" s="161">
        <v>69.123999999999995</v>
      </c>
      <c r="I136" s="162"/>
      <c r="L136" s="158"/>
      <c r="M136" s="163"/>
      <c r="T136" s="164"/>
      <c r="AT136" s="159" t="s">
        <v>181</v>
      </c>
      <c r="AU136" s="159" t="s">
        <v>84</v>
      </c>
      <c r="AV136" s="13" t="s">
        <v>169</v>
      </c>
      <c r="AW136" s="13" t="s">
        <v>31</v>
      </c>
      <c r="AX136" s="13" t="s">
        <v>82</v>
      </c>
      <c r="AY136" s="159" t="s">
        <v>163</v>
      </c>
    </row>
    <row r="137" spans="2:65" s="1" customFormat="1" ht="16.5" customHeight="1">
      <c r="B137" s="31"/>
      <c r="C137" s="136" t="s">
        <v>97</v>
      </c>
      <c r="D137" s="136" t="s">
        <v>165</v>
      </c>
      <c r="E137" s="137" t="s">
        <v>566</v>
      </c>
      <c r="F137" s="138" t="s">
        <v>567</v>
      </c>
      <c r="G137" s="139" t="s">
        <v>168</v>
      </c>
      <c r="H137" s="140">
        <v>5</v>
      </c>
      <c r="I137" s="141"/>
      <c r="J137" s="142">
        <f>ROUND(I137*H137,2)</f>
        <v>0</v>
      </c>
      <c r="K137" s="143"/>
      <c r="L137" s="31"/>
      <c r="M137" s="144" t="s">
        <v>1</v>
      </c>
      <c r="N137" s="145" t="s">
        <v>39</v>
      </c>
      <c r="P137" s="146">
        <f>O137*H137</f>
        <v>0</v>
      </c>
      <c r="Q137" s="146">
        <v>1.1E-4</v>
      </c>
      <c r="R137" s="146">
        <f>Q137*H137</f>
        <v>5.5000000000000003E-4</v>
      </c>
      <c r="S137" s="146">
        <v>0</v>
      </c>
      <c r="T137" s="147">
        <f>S137*H137</f>
        <v>0</v>
      </c>
      <c r="AR137" s="148" t="s">
        <v>169</v>
      </c>
      <c r="AT137" s="148" t="s">
        <v>165</v>
      </c>
      <c r="AU137" s="148" t="s">
        <v>84</v>
      </c>
      <c r="AY137" s="16" t="s">
        <v>163</v>
      </c>
      <c r="BE137" s="149">
        <f>IF(N137="základní",J137,0)</f>
        <v>0</v>
      </c>
      <c r="BF137" s="149">
        <f>IF(N137="snížená",J137,0)</f>
        <v>0</v>
      </c>
      <c r="BG137" s="149">
        <f>IF(N137="zákl. přenesená",J137,0)</f>
        <v>0</v>
      </c>
      <c r="BH137" s="149">
        <f>IF(N137="sníž. přenesená",J137,0)</f>
        <v>0</v>
      </c>
      <c r="BI137" s="149">
        <f>IF(N137="nulová",J137,0)</f>
        <v>0</v>
      </c>
      <c r="BJ137" s="16" t="s">
        <v>82</v>
      </c>
      <c r="BK137" s="149">
        <f>ROUND(I137*H137,2)</f>
        <v>0</v>
      </c>
      <c r="BL137" s="16" t="s">
        <v>169</v>
      </c>
      <c r="BM137" s="148" t="s">
        <v>568</v>
      </c>
    </row>
    <row r="138" spans="2:65" s="1" customFormat="1" ht="16.5" customHeight="1">
      <c r="B138" s="31"/>
      <c r="C138" s="179" t="s">
        <v>169</v>
      </c>
      <c r="D138" s="179" t="s">
        <v>569</v>
      </c>
      <c r="E138" s="180" t="s">
        <v>570</v>
      </c>
      <c r="F138" s="181" t="s">
        <v>571</v>
      </c>
      <c r="G138" s="182" t="s">
        <v>168</v>
      </c>
      <c r="H138" s="183">
        <v>5</v>
      </c>
      <c r="I138" s="184"/>
      <c r="J138" s="185">
        <f>ROUND(I138*H138,2)</f>
        <v>0</v>
      </c>
      <c r="K138" s="186"/>
      <c r="L138" s="187"/>
      <c r="M138" s="188" t="s">
        <v>1</v>
      </c>
      <c r="N138" s="189" t="s">
        <v>39</v>
      </c>
      <c r="P138" s="146">
        <f>O138*H138</f>
        <v>0</v>
      </c>
      <c r="Q138" s="146">
        <v>8.9999999999999993E-3</v>
      </c>
      <c r="R138" s="146">
        <f>Q138*H138</f>
        <v>4.4999999999999998E-2</v>
      </c>
      <c r="S138" s="146">
        <v>0</v>
      </c>
      <c r="T138" s="147">
        <f>S138*H138</f>
        <v>0</v>
      </c>
      <c r="AR138" s="148" t="s">
        <v>210</v>
      </c>
      <c r="AT138" s="148" t="s">
        <v>569</v>
      </c>
      <c r="AU138" s="148" t="s">
        <v>84</v>
      </c>
      <c r="AY138" s="16" t="s">
        <v>163</v>
      </c>
      <c r="BE138" s="149">
        <f>IF(N138="základní",J138,0)</f>
        <v>0</v>
      </c>
      <c r="BF138" s="149">
        <f>IF(N138="snížená",J138,0)</f>
        <v>0</v>
      </c>
      <c r="BG138" s="149">
        <f>IF(N138="zákl. přenesená",J138,0)</f>
        <v>0</v>
      </c>
      <c r="BH138" s="149">
        <f>IF(N138="sníž. přenesená",J138,0)</f>
        <v>0</v>
      </c>
      <c r="BI138" s="149">
        <f>IF(N138="nulová",J138,0)</f>
        <v>0</v>
      </c>
      <c r="BJ138" s="16" t="s">
        <v>82</v>
      </c>
      <c r="BK138" s="149">
        <f>ROUND(I138*H138,2)</f>
        <v>0</v>
      </c>
      <c r="BL138" s="16" t="s">
        <v>169</v>
      </c>
      <c r="BM138" s="148" t="s">
        <v>572</v>
      </c>
    </row>
    <row r="139" spans="2:65" s="1" customFormat="1" ht="24.2" customHeight="1">
      <c r="B139" s="31"/>
      <c r="C139" s="136" t="s">
        <v>185</v>
      </c>
      <c r="D139" s="136" t="s">
        <v>165</v>
      </c>
      <c r="E139" s="137" t="s">
        <v>573</v>
      </c>
      <c r="F139" s="138" t="s">
        <v>574</v>
      </c>
      <c r="G139" s="139" t="s">
        <v>168</v>
      </c>
      <c r="H139" s="140">
        <v>15</v>
      </c>
      <c r="I139" s="141"/>
      <c r="J139" s="142">
        <f>ROUND(I139*H139,2)</f>
        <v>0</v>
      </c>
      <c r="K139" s="143"/>
      <c r="L139" s="31"/>
      <c r="M139" s="144" t="s">
        <v>1</v>
      </c>
      <c r="N139" s="145" t="s">
        <v>39</v>
      </c>
      <c r="P139" s="146">
        <f>O139*H139</f>
        <v>0</v>
      </c>
      <c r="Q139" s="146">
        <v>0</v>
      </c>
      <c r="R139" s="146">
        <f>Q139*H139</f>
        <v>0</v>
      </c>
      <c r="S139" s="146">
        <v>0</v>
      </c>
      <c r="T139" s="147">
        <f>S139*H139</f>
        <v>0</v>
      </c>
      <c r="AR139" s="148" t="s">
        <v>169</v>
      </c>
      <c r="AT139" s="148" t="s">
        <v>165</v>
      </c>
      <c r="AU139" s="148" t="s">
        <v>84</v>
      </c>
      <c r="AY139" s="16" t="s">
        <v>163</v>
      </c>
      <c r="BE139" s="149">
        <f>IF(N139="základní",J139,0)</f>
        <v>0</v>
      </c>
      <c r="BF139" s="149">
        <f>IF(N139="snížená",J139,0)</f>
        <v>0</v>
      </c>
      <c r="BG139" s="149">
        <f>IF(N139="zákl. přenesená",J139,0)</f>
        <v>0</v>
      </c>
      <c r="BH139" s="149">
        <f>IF(N139="sníž. přenesená",J139,0)</f>
        <v>0</v>
      </c>
      <c r="BI139" s="149">
        <f>IF(N139="nulová",J139,0)</f>
        <v>0</v>
      </c>
      <c r="BJ139" s="16" t="s">
        <v>82</v>
      </c>
      <c r="BK139" s="149">
        <f>ROUND(I139*H139,2)</f>
        <v>0</v>
      </c>
      <c r="BL139" s="16" t="s">
        <v>169</v>
      </c>
      <c r="BM139" s="148" t="s">
        <v>575</v>
      </c>
    </row>
    <row r="140" spans="2:65" s="1" customFormat="1" ht="24.2" customHeight="1">
      <c r="B140" s="31"/>
      <c r="C140" s="179" t="s">
        <v>183</v>
      </c>
      <c r="D140" s="179" t="s">
        <v>569</v>
      </c>
      <c r="E140" s="180" t="s">
        <v>576</v>
      </c>
      <c r="F140" s="181" t="s">
        <v>577</v>
      </c>
      <c r="G140" s="182" t="s">
        <v>168</v>
      </c>
      <c r="H140" s="183">
        <v>15</v>
      </c>
      <c r="I140" s="184"/>
      <c r="J140" s="185">
        <f>ROUND(I140*H140,2)</f>
        <v>0</v>
      </c>
      <c r="K140" s="186"/>
      <c r="L140" s="187"/>
      <c r="M140" s="188" t="s">
        <v>1</v>
      </c>
      <c r="N140" s="189" t="s">
        <v>39</v>
      </c>
      <c r="P140" s="146">
        <f>O140*H140</f>
        <v>0</v>
      </c>
      <c r="Q140" s="146">
        <v>4.0000000000000003E-5</v>
      </c>
      <c r="R140" s="146">
        <f>Q140*H140</f>
        <v>6.0000000000000006E-4</v>
      </c>
      <c r="S140" s="146">
        <v>0</v>
      </c>
      <c r="T140" s="147">
        <f>S140*H140</f>
        <v>0</v>
      </c>
      <c r="AR140" s="148" t="s">
        <v>210</v>
      </c>
      <c r="AT140" s="148" t="s">
        <v>569</v>
      </c>
      <c r="AU140" s="148" t="s">
        <v>84</v>
      </c>
      <c r="AY140" s="16" t="s">
        <v>163</v>
      </c>
      <c r="BE140" s="149">
        <f>IF(N140="základní",J140,0)</f>
        <v>0</v>
      </c>
      <c r="BF140" s="149">
        <f>IF(N140="snížená",J140,0)</f>
        <v>0</v>
      </c>
      <c r="BG140" s="149">
        <f>IF(N140="zákl. přenesená",J140,0)</f>
        <v>0</v>
      </c>
      <c r="BH140" s="149">
        <f>IF(N140="sníž. přenesená",J140,0)</f>
        <v>0</v>
      </c>
      <c r="BI140" s="149">
        <f>IF(N140="nulová",J140,0)</f>
        <v>0</v>
      </c>
      <c r="BJ140" s="16" t="s">
        <v>82</v>
      </c>
      <c r="BK140" s="149">
        <f>ROUND(I140*H140,2)</f>
        <v>0</v>
      </c>
      <c r="BL140" s="16" t="s">
        <v>169</v>
      </c>
      <c r="BM140" s="148" t="s">
        <v>578</v>
      </c>
    </row>
    <row r="141" spans="2:65" s="11" customFormat="1" ht="22.9" customHeight="1">
      <c r="B141" s="124"/>
      <c r="D141" s="125" t="s">
        <v>73</v>
      </c>
      <c r="E141" s="134" t="s">
        <v>351</v>
      </c>
      <c r="F141" s="134" t="s">
        <v>352</v>
      </c>
      <c r="I141" s="127"/>
      <c r="J141" s="135">
        <f>BK141</f>
        <v>0</v>
      </c>
      <c r="L141" s="124"/>
      <c r="M141" s="129"/>
      <c r="P141" s="130">
        <f>SUM(P142:P143)</f>
        <v>0</v>
      </c>
      <c r="R141" s="130">
        <f>SUM(R142:R143)</f>
        <v>0</v>
      </c>
      <c r="T141" s="131">
        <f>SUM(T142:T143)</f>
        <v>0</v>
      </c>
      <c r="AR141" s="125" t="s">
        <v>82</v>
      </c>
      <c r="AT141" s="132" t="s">
        <v>73</v>
      </c>
      <c r="AU141" s="132" t="s">
        <v>82</v>
      </c>
      <c r="AY141" s="125" t="s">
        <v>163</v>
      </c>
      <c r="BK141" s="133">
        <f>SUM(BK142:BK143)</f>
        <v>0</v>
      </c>
    </row>
    <row r="142" spans="2:65" s="1" customFormat="1" ht="24.2" customHeight="1">
      <c r="B142" s="31"/>
      <c r="C142" s="136" t="s">
        <v>201</v>
      </c>
      <c r="D142" s="136" t="s">
        <v>165</v>
      </c>
      <c r="E142" s="137" t="s">
        <v>354</v>
      </c>
      <c r="F142" s="138" t="s">
        <v>355</v>
      </c>
      <c r="G142" s="139" t="s">
        <v>315</v>
      </c>
      <c r="H142" s="140">
        <v>5.2999999999999999E-2</v>
      </c>
      <c r="I142" s="141"/>
      <c r="J142" s="142">
        <f>ROUND(I142*H142,2)</f>
        <v>0</v>
      </c>
      <c r="K142" s="143"/>
      <c r="L142" s="31"/>
      <c r="M142" s="144" t="s">
        <v>1</v>
      </c>
      <c r="N142" s="145" t="s">
        <v>39</v>
      </c>
      <c r="P142" s="146">
        <f>O142*H142</f>
        <v>0</v>
      </c>
      <c r="Q142" s="146">
        <v>0</v>
      </c>
      <c r="R142" s="146">
        <f>Q142*H142</f>
        <v>0</v>
      </c>
      <c r="S142" s="146">
        <v>0</v>
      </c>
      <c r="T142" s="147">
        <f>S142*H142</f>
        <v>0</v>
      </c>
      <c r="AR142" s="148" t="s">
        <v>169</v>
      </c>
      <c r="AT142" s="148" t="s">
        <v>165</v>
      </c>
      <c r="AU142" s="148" t="s">
        <v>84</v>
      </c>
      <c r="AY142" s="16" t="s">
        <v>163</v>
      </c>
      <c r="BE142" s="149">
        <f>IF(N142="základní",J142,0)</f>
        <v>0</v>
      </c>
      <c r="BF142" s="149">
        <f>IF(N142="snížená",J142,0)</f>
        <v>0</v>
      </c>
      <c r="BG142" s="149">
        <f>IF(N142="zákl. přenesená",J142,0)</f>
        <v>0</v>
      </c>
      <c r="BH142" s="149">
        <f>IF(N142="sníž. přenesená",J142,0)</f>
        <v>0</v>
      </c>
      <c r="BI142" s="149">
        <f>IF(N142="nulová",J142,0)</f>
        <v>0</v>
      </c>
      <c r="BJ142" s="16" t="s">
        <v>82</v>
      </c>
      <c r="BK142" s="149">
        <f>ROUND(I142*H142,2)</f>
        <v>0</v>
      </c>
      <c r="BL142" s="16" t="s">
        <v>169</v>
      </c>
      <c r="BM142" s="148" t="s">
        <v>579</v>
      </c>
    </row>
    <row r="143" spans="2:65" s="1" customFormat="1" ht="24.2" customHeight="1">
      <c r="B143" s="31"/>
      <c r="C143" s="136" t="s">
        <v>210</v>
      </c>
      <c r="D143" s="136" t="s">
        <v>165</v>
      </c>
      <c r="E143" s="137" t="s">
        <v>358</v>
      </c>
      <c r="F143" s="138" t="s">
        <v>359</v>
      </c>
      <c r="G143" s="139" t="s">
        <v>315</v>
      </c>
      <c r="H143" s="140">
        <v>5.2999999999999999E-2</v>
      </c>
      <c r="I143" s="141"/>
      <c r="J143" s="142">
        <f>ROUND(I143*H143,2)</f>
        <v>0</v>
      </c>
      <c r="K143" s="143"/>
      <c r="L143" s="31"/>
      <c r="M143" s="144" t="s">
        <v>1</v>
      </c>
      <c r="N143" s="145" t="s">
        <v>39</v>
      </c>
      <c r="P143" s="146">
        <f>O143*H143</f>
        <v>0</v>
      </c>
      <c r="Q143" s="146">
        <v>0</v>
      </c>
      <c r="R143" s="146">
        <f>Q143*H143</f>
        <v>0</v>
      </c>
      <c r="S143" s="146">
        <v>0</v>
      </c>
      <c r="T143" s="147">
        <f>S143*H143</f>
        <v>0</v>
      </c>
      <c r="AR143" s="148" t="s">
        <v>169</v>
      </c>
      <c r="AT143" s="148" t="s">
        <v>165</v>
      </c>
      <c r="AU143" s="148" t="s">
        <v>84</v>
      </c>
      <c r="AY143" s="16" t="s">
        <v>163</v>
      </c>
      <c r="BE143" s="149">
        <f>IF(N143="základní",J143,0)</f>
        <v>0</v>
      </c>
      <c r="BF143" s="149">
        <f>IF(N143="snížená",J143,0)</f>
        <v>0</v>
      </c>
      <c r="BG143" s="149">
        <f>IF(N143="zákl. přenesená",J143,0)</f>
        <v>0</v>
      </c>
      <c r="BH143" s="149">
        <f>IF(N143="sníž. přenesená",J143,0)</f>
        <v>0</v>
      </c>
      <c r="BI143" s="149">
        <f>IF(N143="nulová",J143,0)</f>
        <v>0</v>
      </c>
      <c r="BJ143" s="16" t="s">
        <v>82</v>
      </c>
      <c r="BK143" s="149">
        <f>ROUND(I143*H143,2)</f>
        <v>0</v>
      </c>
      <c r="BL143" s="16" t="s">
        <v>169</v>
      </c>
      <c r="BM143" s="148" t="s">
        <v>580</v>
      </c>
    </row>
    <row r="144" spans="2:65" s="11" customFormat="1" ht="25.9" customHeight="1">
      <c r="B144" s="124"/>
      <c r="D144" s="125" t="s">
        <v>73</v>
      </c>
      <c r="E144" s="126" t="s">
        <v>361</v>
      </c>
      <c r="F144" s="126" t="s">
        <v>362</v>
      </c>
      <c r="I144" s="127"/>
      <c r="J144" s="128">
        <f>BK144</f>
        <v>0</v>
      </c>
      <c r="L144" s="124"/>
      <c r="M144" s="129"/>
      <c r="P144" s="130">
        <f>P145+P152+P160</f>
        <v>0</v>
      </c>
      <c r="R144" s="130">
        <f>R145+R152+R160</f>
        <v>4.4219372000000003</v>
      </c>
      <c r="T144" s="131">
        <f>T145+T152+T160</f>
        <v>0</v>
      </c>
      <c r="AR144" s="125" t="s">
        <v>84</v>
      </c>
      <c r="AT144" s="132" t="s">
        <v>73</v>
      </c>
      <c r="AU144" s="132" t="s">
        <v>74</v>
      </c>
      <c r="AY144" s="125" t="s">
        <v>163</v>
      </c>
      <c r="BK144" s="133">
        <f>BK145+BK152+BK160</f>
        <v>0</v>
      </c>
    </row>
    <row r="145" spans="2:65" s="11" customFormat="1" ht="22.9" customHeight="1">
      <c r="B145" s="124"/>
      <c r="D145" s="125" t="s">
        <v>73</v>
      </c>
      <c r="E145" s="134" t="s">
        <v>581</v>
      </c>
      <c r="F145" s="134" t="s">
        <v>582</v>
      </c>
      <c r="I145" s="127"/>
      <c r="J145" s="135">
        <f>BK145</f>
        <v>0</v>
      </c>
      <c r="L145" s="124"/>
      <c r="M145" s="129"/>
      <c r="P145" s="130">
        <f>SUM(P146:P151)</f>
        <v>0</v>
      </c>
      <c r="R145" s="130">
        <f>SUM(R146:R151)</f>
        <v>4.2539999999999994E-2</v>
      </c>
      <c r="T145" s="131">
        <f>SUM(T146:T151)</f>
        <v>0</v>
      </c>
      <c r="AR145" s="125" t="s">
        <v>84</v>
      </c>
      <c r="AT145" s="132" t="s">
        <v>73</v>
      </c>
      <c r="AU145" s="132" t="s">
        <v>82</v>
      </c>
      <c r="AY145" s="125" t="s">
        <v>163</v>
      </c>
      <c r="BK145" s="133">
        <f>SUM(BK146:BK151)</f>
        <v>0</v>
      </c>
    </row>
    <row r="146" spans="2:65" s="1" customFormat="1" ht="33" customHeight="1">
      <c r="B146" s="31"/>
      <c r="C146" s="136" t="s">
        <v>208</v>
      </c>
      <c r="D146" s="136" t="s">
        <v>165</v>
      </c>
      <c r="E146" s="137" t="s">
        <v>583</v>
      </c>
      <c r="F146" s="138" t="s">
        <v>584</v>
      </c>
      <c r="G146" s="139" t="s">
        <v>168</v>
      </c>
      <c r="H146" s="140">
        <v>5</v>
      </c>
      <c r="I146" s="141"/>
      <c r="J146" s="142">
        <f>ROUND(I146*H146,2)</f>
        <v>0</v>
      </c>
      <c r="K146" s="143"/>
      <c r="L146" s="31"/>
      <c r="M146" s="144" t="s">
        <v>1</v>
      </c>
      <c r="N146" s="145" t="s">
        <v>39</v>
      </c>
      <c r="P146" s="146">
        <f>O146*H146</f>
        <v>0</v>
      </c>
      <c r="Q146" s="146">
        <v>1.8799999999999999E-3</v>
      </c>
      <c r="R146" s="146">
        <f>Q146*H146</f>
        <v>9.4000000000000004E-3</v>
      </c>
      <c r="S146" s="146">
        <v>0</v>
      </c>
      <c r="T146" s="147">
        <f>S146*H146</f>
        <v>0</v>
      </c>
      <c r="AR146" s="148" t="s">
        <v>250</v>
      </c>
      <c r="AT146" s="148" t="s">
        <v>165</v>
      </c>
      <c r="AU146" s="148" t="s">
        <v>84</v>
      </c>
      <c r="AY146" s="16" t="s">
        <v>163</v>
      </c>
      <c r="BE146" s="149">
        <f>IF(N146="základní",J146,0)</f>
        <v>0</v>
      </c>
      <c r="BF146" s="149">
        <f>IF(N146="snížená",J146,0)</f>
        <v>0</v>
      </c>
      <c r="BG146" s="149">
        <f>IF(N146="zákl. přenesená",J146,0)</f>
        <v>0</v>
      </c>
      <c r="BH146" s="149">
        <f>IF(N146="sníž. přenesená",J146,0)</f>
        <v>0</v>
      </c>
      <c r="BI146" s="149">
        <f>IF(N146="nulová",J146,0)</f>
        <v>0</v>
      </c>
      <c r="BJ146" s="16" t="s">
        <v>82</v>
      </c>
      <c r="BK146" s="149">
        <f>ROUND(I146*H146,2)</f>
        <v>0</v>
      </c>
      <c r="BL146" s="16" t="s">
        <v>250</v>
      </c>
      <c r="BM146" s="148" t="s">
        <v>585</v>
      </c>
    </row>
    <row r="147" spans="2:65" s="1" customFormat="1" ht="33" customHeight="1">
      <c r="B147" s="31"/>
      <c r="C147" s="136" t="s">
        <v>217</v>
      </c>
      <c r="D147" s="136" t="s">
        <v>165</v>
      </c>
      <c r="E147" s="137" t="s">
        <v>586</v>
      </c>
      <c r="F147" s="138" t="s">
        <v>587</v>
      </c>
      <c r="G147" s="139" t="s">
        <v>168</v>
      </c>
      <c r="H147" s="140">
        <v>5</v>
      </c>
      <c r="I147" s="141"/>
      <c r="J147" s="142">
        <f>ROUND(I147*H147,2)</f>
        <v>0</v>
      </c>
      <c r="K147" s="143"/>
      <c r="L147" s="31"/>
      <c r="M147" s="144" t="s">
        <v>1</v>
      </c>
      <c r="N147" s="145" t="s">
        <v>39</v>
      </c>
      <c r="P147" s="146">
        <f>O147*H147</f>
        <v>0</v>
      </c>
      <c r="Q147" s="146">
        <v>3.0999999999999999E-3</v>
      </c>
      <c r="R147" s="146">
        <f>Q147*H147</f>
        <v>1.55E-2</v>
      </c>
      <c r="S147" s="146">
        <v>0</v>
      </c>
      <c r="T147" s="147">
        <f>S147*H147</f>
        <v>0</v>
      </c>
      <c r="AR147" s="148" t="s">
        <v>250</v>
      </c>
      <c r="AT147" s="148" t="s">
        <v>165</v>
      </c>
      <c r="AU147" s="148" t="s">
        <v>84</v>
      </c>
      <c r="AY147" s="16" t="s">
        <v>163</v>
      </c>
      <c r="BE147" s="149">
        <f>IF(N147="základní",J147,0)</f>
        <v>0</v>
      </c>
      <c r="BF147" s="149">
        <f>IF(N147="snížená",J147,0)</f>
        <v>0</v>
      </c>
      <c r="BG147" s="149">
        <f>IF(N147="zákl. přenesená",J147,0)</f>
        <v>0</v>
      </c>
      <c r="BH147" s="149">
        <f>IF(N147="sníž. přenesená",J147,0)</f>
        <v>0</v>
      </c>
      <c r="BI147" s="149">
        <f>IF(N147="nulová",J147,0)</f>
        <v>0</v>
      </c>
      <c r="BJ147" s="16" t="s">
        <v>82</v>
      </c>
      <c r="BK147" s="149">
        <f>ROUND(I147*H147,2)</f>
        <v>0</v>
      </c>
      <c r="BL147" s="16" t="s">
        <v>250</v>
      </c>
      <c r="BM147" s="148" t="s">
        <v>588</v>
      </c>
    </row>
    <row r="148" spans="2:65" s="1" customFormat="1" ht="33" customHeight="1">
      <c r="B148" s="31"/>
      <c r="C148" s="136" t="s">
        <v>225</v>
      </c>
      <c r="D148" s="136" t="s">
        <v>165</v>
      </c>
      <c r="E148" s="137" t="s">
        <v>589</v>
      </c>
      <c r="F148" s="138" t="s">
        <v>590</v>
      </c>
      <c r="G148" s="139" t="s">
        <v>168</v>
      </c>
      <c r="H148" s="140">
        <v>4</v>
      </c>
      <c r="I148" s="141"/>
      <c r="J148" s="142">
        <f>ROUND(I148*H148,2)</f>
        <v>0</v>
      </c>
      <c r="K148" s="143"/>
      <c r="L148" s="31"/>
      <c r="M148" s="144" t="s">
        <v>1</v>
      </c>
      <c r="N148" s="145" t="s">
        <v>39</v>
      </c>
      <c r="P148" s="146">
        <f>O148*H148</f>
        <v>0</v>
      </c>
      <c r="Q148" s="146">
        <v>4.4099999999999999E-3</v>
      </c>
      <c r="R148" s="146">
        <f>Q148*H148</f>
        <v>1.7639999999999999E-2</v>
      </c>
      <c r="S148" s="146">
        <v>0</v>
      </c>
      <c r="T148" s="147">
        <f>S148*H148</f>
        <v>0</v>
      </c>
      <c r="AR148" s="148" t="s">
        <v>250</v>
      </c>
      <c r="AT148" s="148" t="s">
        <v>165</v>
      </c>
      <c r="AU148" s="148" t="s">
        <v>84</v>
      </c>
      <c r="AY148" s="16" t="s">
        <v>163</v>
      </c>
      <c r="BE148" s="149">
        <f>IF(N148="základní",J148,0)</f>
        <v>0</v>
      </c>
      <c r="BF148" s="149">
        <f>IF(N148="snížená",J148,0)</f>
        <v>0</v>
      </c>
      <c r="BG148" s="149">
        <f>IF(N148="zákl. přenesená",J148,0)</f>
        <v>0</v>
      </c>
      <c r="BH148" s="149">
        <f>IF(N148="sníž. přenesená",J148,0)</f>
        <v>0</v>
      </c>
      <c r="BI148" s="149">
        <f>IF(N148="nulová",J148,0)</f>
        <v>0</v>
      </c>
      <c r="BJ148" s="16" t="s">
        <v>82</v>
      </c>
      <c r="BK148" s="149">
        <f>ROUND(I148*H148,2)</f>
        <v>0</v>
      </c>
      <c r="BL148" s="16" t="s">
        <v>250</v>
      </c>
      <c r="BM148" s="148" t="s">
        <v>591</v>
      </c>
    </row>
    <row r="149" spans="2:65" s="1" customFormat="1" ht="24.2" customHeight="1">
      <c r="B149" s="31"/>
      <c r="C149" s="136" t="s">
        <v>8</v>
      </c>
      <c r="D149" s="136" t="s">
        <v>165</v>
      </c>
      <c r="E149" s="137" t="s">
        <v>592</v>
      </c>
      <c r="F149" s="138" t="s">
        <v>593</v>
      </c>
      <c r="G149" s="139" t="s">
        <v>315</v>
      </c>
      <c r="H149" s="140">
        <v>4.2999999999999997E-2</v>
      </c>
      <c r="I149" s="141"/>
      <c r="J149" s="142">
        <f>ROUND(I149*H149,2)</f>
        <v>0</v>
      </c>
      <c r="K149" s="143"/>
      <c r="L149" s="31"/>
      <c r="M149" s="144" t="s">
        <v>1</v>
      </c>
      <c r="N149" s="145" t="s">
        <v>39</v>
      </c>
      <c r="P149" s="146">
        <f>O149*H149</f>
        <v>0</v>
      </c>
      <c r="Q149" s="146">
        <v>0</v>
      </c>
      <c r="R149" s="146">
        <f>Q149*H149</f>
        <v>0</v>
      </c>
      <c r="S149" s="146">
        <v>0</v>
      </c>
      <c r="T149" s="147">
        <f>S149*H149</f>
        <v>0</v>
      </c>
      <c r="AR149" s="148" t="s">
        <v>250</v>
      </c>
      <c r="AT149" s="148" t="s">
        <v>165</v>
      </c>
      <c r="AU149" s="148" t="s">
        <v>84</v>
      </c>
      <c r="AY149" s="16" t="s">
        <v>163</v>
      </c>
      <c r="BE149" s="149">
        <f>IF(N149="základní",J149,0)</f>
        <v>0</v>
      </c>
      <c r="BF149" s="149">
        <f>IF(N149="snížená",J149,0)</f>
        <v>0</v>
      </c>
      <c r="BG149" s="149">
        <f>IF(N149="zákl. přenesená",J149,0)</f>
        <v>0</v>
      </c>
      <c r="BH149" s="149">
        <f>IF(N149="sníž. přenesená",J149,0)</f>
        <v>0</v>
      </c>
      <c r="BI149" s="149">
        <f>IF(N149="nulová",J149,0)</f>
        <v>0</v>
      </c>
      <c r="BJ149" s="16" t="s">
        <v>82</v>
      </c>
      <c r="BK149" s="149">
        <f>ROUND(I149*H149,2)</f>
        <v>0</v>
      </c>
      <c r="BL149" s="16" t="s">
        <v>250</v>
      </c>
      <c r="BM149" s="148" t="s">
        <v>594</v>
      </c>
    </row>
    <row r="150" spans="2:65" s="1" customFormat="1" ht="33" customHeight="1">
      <c r="B150" s="31"/>
      <c r="C150" s="136" t="s">
        <v>236</v>
      </c>
      <c r="D150" s="136" t="s">
        <v>165</v>
      </c>
      <c r="E150" s="137" t="s">
        <v>595</v>
      </c>
      <c r="F150" s="138" t="s">
        <v>596</v>
      </c>
      <c r="G150" s="139" t="s">
        <v>315</v>
      </c>
      <c r="H150" s="140">
        <v>0.129</v>
      </c>
      <c r="I150" s="141"/>
      <c r="J150" s="142">
        <f>ROUND(I150*H150,2)</f>
        <v>0</v>
      </c>
      <c r="K150" s="143"/>
      <c r="L150" s="31"/>
      <c r="M150" s="144" t="s">
        <v>1</v>
      </c>
      <c r="N150" s="145" t="s">
        <v>39</v>
      </c>
      <c r="P150" s="146">
        <f>O150*H150</f>
        <v>0</v>
      </c>
      <c r="Q150" s="146">
        <v>0</v>
      </c>
      <c r="R150" s="146">
        <f>Q150*H150</f>
        <v>0</v>
      </c>
      <c r="S150" s="146">
        <v>0</v>
      </c>
      <c r="T150" s="147">
        <f>S150*H150</f>
        <v>0</v>
      </c>
      <c r="AR150" s="148" t="s">
        <v>250</v>
      </c>
      <c r="AT150" s="148" t="s">
        <v>165</v>
      </c>
      <c r="AU150" s="148" t="s">
        <v>84</v>
      </c>
      <c r="AY150" s="16" t="s">
        <v>163</v>
      </c>
      <c r="BE150" s="149">
        <f>IF(N150="základní",J150,0)</f>
        <v>0</v>
      </c>
      <c r="BF150" s="149">
        <f>IF(N150="snížená",J150,0)</f>
        <v>0</v>
      </c>
      <c r="BG150" s="149">
        <f>IF(N150="zákl. přenesená",J150,0)</f>
        <v>0</v>
      </c>
      <c r="BH150" s="149">
        <f>IF(N150="sníž. přenesená",J150,0)</f>
        <v>0</v>
      </c>
      <c r="BI150" s="149">
        <f>IF(N150="nulová",J150,0)</f>
        <v>0</v>
      </c>
      <c r="BJ150" s="16" t="s">
        <v>82</v>
      </c>
      <c r="BK150" s="149">
        <f>ROUND(I150*H150,2)</f>
        <v>0</v>
      </c>
      <c r="BL150" s="16" t="s">
        <v>250</v>
      </c>
      <c r="BM150" s="148" t="s">
        <v>597</v>
      </c>
    </row>
    <row r="151" spans="2:65" s="12" customFormat="1" ht="11.25">
      <c r="B151" s="150"/>
      <c r="D151" s="151" t="s">
        <v>181</v>
      </c>
      <c r="F151" s="153" t="s">
        <v>598</v>
      </c>
      <c r="H151" s="154">
        <v>0.129</v>
      </c>
      <c r="I151" s="155"/>
      <c r="L151" s="150"/>
      <c r="M151" s="156"/>
      <c r="T151" s="157"/>
      <c r="AT151" s="152" t="s">
        <v>181</v>
      </c>
      <c r="AU151" s="152" t="s">
        <v>84</v>
      </c>
      <c r="AV151" s="12" t="s">
        <v>84</v>
      </c>
      <c r="AW151" s="12" t="s">
        <v>4</v>
      </c>
      <c r="AX151" s="12" t="s">
        <v>82</v>
      </c>
      <c r="AY151" s="152" t="s">
        <v>163</v>
      </c>
    </row>
    <row r="152" spans="2:65" s="11" customFormat="1" ht="22.9" customHeight="1">
      <c r="B152" s="124"/>
      <c r="D152" s="125" t="s">
        <v>73</v>
      </c>
      <c r="E152" s="134" t="s">
        <v>427</v>
      </c>
      <c r="F152" s="134" t="s">
        <v>428</v>
      </c>
      <c r="I152" s="127"/>
      <c r="J152" s="135">
        <f>BK152</f>
        <v>0</v>
      </c>
      <c r="L152" s="124"/>
      <c r="M152" s="129"/>
      <c r="P152" s="130">
        <f>SUM(P153:P159)</f>
        <v>0</v>
      </c>
      <c r="R152" s="130">
        <f>SUM(R153:R159)</f>
        <v>2.3260000000000003E-2</v>
      </c>
      <c r="T152" s="131">
        <f>SUM(T153:T159)</f>
        <v>0</v>
      </c>
      <c r="AR152" s="125" t="s">
        <v>84</v>
      </c>
      <c r="AT152" s="132" t="s">
        <v>73</v>
      </c>
      <c r="AU152" s="132" t="s">
        <v>82</v>
      </c>
      <c r="AY152" s="125" t="s">
        <v>163</v>
      </c>
      <c r="BK152" s="133">
        <f>SUM(BK153:BK159)</f>
        <v>0</v>
      </c>
    </row>
    <row r="153" spans="2:65" s="1" customFormat="1" ht="33" customHeight="1">
      <c r="B153" s="31"/>
      <c r="C153" s="136" t="s">
        <v>242</v>
      </c>
      <c r="D153" s="136" t="s">
        <v>165</v>
      </c>
      <c r="E153" s="137" t="s">
        <v>599</v>
      </c>
      <c r="F153" s="138" t="s">
        <v>600</v>
      </c>
      <c r="G153" s="139" t="s">
        <v>168</v>
      </c>
      <c r="H153" s="140">
        <v>6</v>
      </c>
      <c r="I153" s="141"/>
      <c r="J153" s="142">
        <f t="shared" ref="J153:J158" si="0">ROUND(I153*H153,2)</f>
        <v>0</v>
      </c>
      <c r="K153" s="143"/>
      <c r="L153" s="31"/>
      <c r="M153" s="144" t="s">
        <v>1</v>
      </c>
      <c r="N153" s="145" t="s">
        <v>39</v>
      </c>
      <c r="P153" s="146">
        <f t="shared" ref="P153:P158" si="1">O153*H153</f>
        <v>0</v>
      </c>
      <c r="Q153" s="146">
        <v>5.0000000000000002E-5</v>
      </c>
      <c r="R153" s="146">
        <f t="shared" ref="R153:R158" si="2">Q153*H153</f>
        <v>3.0000000000000003E-4</v>
      </c>
      <c r="S153" s="146">
        <v>0</v>
      </c>
      <c r="T153" s="147">
        <f t="shared" ref="T153:T158" si="3">S153*H153</f>
        <v>0</v>
      </c>
      <c r="AR153" s="148" t="s">
        <v>250</v>
      </c>
      <c r="AT153" s="148" t="s">
        <v>165</v>
      </c>
      <c r="AU153" s="148" t="s">
        <v>84</v>
      </c>
      <c r="AY153" s="16" t="s">
        <v>163</v>
      </c>
      <c r="BE153" s="149">
        <f t="shared" ref="BE153:BE158" si="4">IF(N153="základní",J153,0)</f>
        <v>0</v>
      </c>
      <c r="BF153" s="149">
        <f t="shared" ref="BF153:BF158" si="5">IF(N153="snížená",J153,0)</f>
        <v>0</v>
      </c>
      <c r="BG153" s="149">
        <f t="shared" ref="BG153:BG158" si="6">IF(N153="zákl. přenesená",J153,0)</f>
        <v>0</v>
      </c>
      <c r="BH153" s="149">
        <f t="shared" ref="BH153:BH158" si="7">IF(N153="sníž. přenesená",J153,0)</f>
        <v>0</v>
      </c>
      <c r="BI153" s="149">
        <f t="shared" ref="BI153:BI158" si="8">IF(N153="nulová",J153,0)</f>
        <v>0</v>
      </c>
      <c r="BJ153" s="16" t="s">
        <v>82</v>
      </c>
      <c r="BK153" s="149">
        <f t="shared" ref="BK153:BK158" si="9">ROUND(I153*H153,2)</f>
        <v>0</v>
      </c>
      <c r="BL153" s="16" t="s">
        <v>250</v>
      </c>
      <c r="BM153" s="148" t="s">
        <v>601</v>
      </c>
    </row>
    <row r="154" spans="2:65" s="1" customFormat="1" ht="33" customHeight="1">
      <c r="B154" s="31"/>
      <c r="C154" s="136" t="s">
        <v>246</v>
      </c>
      <c r="D154" s="136" t="s">
        <v>165</v>
      </c>
      <c r="E154" s="137" t="s">
        <v>602</v>
      </c>
      <c r="F154" s="138" t="s">
        <v>603</v>
      </c>
      <c r="G154" s="139" t="s">
        <v>168</v>
      </c>
      <c r="H154" s="140">
        <v>5</v>
      </c>
      <c r="I154" s="141"/>
      <c r="J154" s="142">
        <f t="shared" si="0"/>
        <v>0</v>
      </c>
      <c r="K154" s="143"/>
      <c r="L154" s="31"/>
      <c r="M154" s="144" t="s">
        <v>1</v>
      </c>
      <c r="N154" s="145" t="s">
        <v>39</v>
      </c>
      <c r="P154" s="146">
        <f t="shared" si="1"/>
        <v>0</v>
      </c>
      <c r="Q154" s="146">
        <v>9.7999999999999997E-4</v>
      </c>
      <c r="R154" s="146">
        <f t="shared" si="2"/>
        <v>4.8999999999999998E-3</v>
      </c>
      <c r="S154" s="146">
        <v>0</v>
      </c>
      <c r="T154" s="147">
        <f t="shared" si="3"/>
        <v>0</v>
      </c>
      <c r="AR154" s="148" t="s">
        <v>250</v>
      </c>
      <c r="AT154" s="148" t="s">
        <v>165</v>
      </c>
      <c r="AU154" s="148" t="s">
        <v>84</v>
      </c>
      <c r="AY154" s="16" t="s">
        <v>163</v>
      </c>
      <c r="BE154" s="149">
        <f t="shared" si="4"/>
        <v>0</v>
      </c>
      <c r="BF154" s="149">
        <f t="shared" si="5"/>
        <v>0</v>
      </c>
      <c r="BG154" s="149">
        <f t="shared" si="6"/>
        <v>0</v>
      </c>
      <c r="BH154" s="149">
        <f t="shared" si="7"/>
        <v>0</v>
      </c>
      <c r="BI154" s="149">
        <f t="shared" si="8"/>
        <v>0</v>
      </c>
      <c r="BJ154" s="16" t="s">
        <v>82</v>
      </c>
      <c r="BK154" s="149">
        <f t="shared" si="9"/>
        <v>0</v>
      </c>
      <c r="BL154" s="16" t="s">
        <v>250</v>
      </c>
      <c r="BM154" s="148" t="s">
        <v>604</v>
      </c>
    </row>
    <row r="155" spans="2:65" s="1" customFormat="1" ht="33" customHeight="1">
      <c r="B155" s="31"/>
      <c r="C155" s="136" t="s">
        <v>250</v>
      </c>
      <c r="D155" s="136" t="s">
        <v>165</v>
      </c>
      <c r="E155" s="137" t="s">
        <v>605</v>
      </c>
      <c r="F155" s="138" t="s">
        <v>606</v>
      </c>
      <c r="G155" s="139" t="s">
        <v>168</v>
      </c>
      <c r="H155" s="140">
        <v>2</v>
      </c>
      <c r="I155" s="141"/>
      <c r="J155" s="142">
        <f t="shared" si="0"/>
        <v>0</v>
      </c>
      <c r="K155" s="143"/>
      <c r="L155" s="31"/>
      <c r="M155" s="144" t="s">
        <v>1</v>
      </c>
      <c r="N155" s="145" t="s">
        <v>39</v>
      </c>
      <c r="P155" s="146">
        <f t="shared" si="1"/>
        <v>0</v>
      </c>
      <c r="Q155" s="146">
        <v>3.0000000000000001E-5</v>
      </c>
      <c r="R155" s="146">
        <f t="shared" si="2"/>
        <v>6.0000000000000002E-5</v>
      </c>
      <c r="S155" s="146">
        <v>0</v>
      </c>
      <c r="T155" s="147">
        <f t="shared" si="3"/>
        <v>0</v>
      </c>
      <c r="AR155" s="148" t="s">
        <v>250</v>
      </c>
      <c r="AT155" s="148" t="s">
        <v>165</v>
      </c>
      <c r="AU155" s="148" t="s">
        <v>84</v>
      </c>
      <c r="AY155" s="16" t="s">
        <v>163</v>
      </c>
      <c r="BE155" s="149">
        <f t="shared" si="4"/>
        <v>0</v>
      </c>
      <c r="BF155" s="149">
        <f t="shared" si="5"/>
        <v>0</v>
      </c>
      <c r="BG155" s="149">
        <f t="shared" si="6"/>
        <v>0</v>
      </c>
      <c r="BH155" s="149">
        <f t="shared" si="7"/>
        <v>0</v>
      </c>
      <c r="BI155" s="149">
        <f t="shared" si="8"/>
        <v>0</v>
      </c>
      <c r="BJ155" s="16" t="s">
        <v>82</v>
      </c>
      <c r="BK155" s="149">
        <f t="shared" si="9"/>
        <v>0</v>
      </c>
      <c r="BL155" s="16" t="s">
        <v>250</v>
      </c>
      <c r="BM155" s="148" t="s">
        <v>607</v>
      </c>
    </row>
    <row r="156" spans="2:65" s="1" customFormat="1" ht="37.9" customHeight="1">
      <c r="B156" s="31"/>
      <c r="C156" s="136" t="s">
        <v>254</v>
      </c>
      <c r="D156" s="136" t="s">
        <v>165</v>
      </c>
      <c r="E156" s="137" t="s">
        <v>608</v>
      </c>
      <c r="F156" s="138" t="s">
        <v>609</v>
      </c>
      <c r="G156" s="139" t="s">
        <v>168</v>
      </c>
      <c r="H156" s="140">
        <v>3</v>
      </c>
      <c r="I156" s="141"/>
      <c r="J156" s="142">
        <f t="shared" si="0"/>
        <v>0</v>
      </c>
      <c r="K156" s="143"/>
      <c r="L156" s="31"/>
      <c r="M156" s="144" t="s">
        <v>1</v>
      </c>
      <c r="N156" s="145" t="s">
        <v>39</v>
      </c>
      <c r="P156" s="146">
        <f t="shared" si="1"/>
        <v>0</v>
      </c>
      <c r="Q156" s="146">
        <v>6.0000000000000001E-3</v>
      </c>
      <c r="R156" s="146">
        <f t="shared" si="2"/>
        <v>1.8000000000000002E-2</v>
      </c>
      <c r="S156" s="146">
        <v>0</v>
      </c>
      <c r="T156" s="147">
        <f t="shared" si="3"/>
        <v>0</v>
      </c>
      <c r="AR156" s="148" t="s">
        <v>250</v>
      </c>
      <c r="AT156" s="148" t="s">
        <v>165</v>
      </c>
      <c r="AU156" s="148" t="s">
        <v>84</v>
      </c>
      <c r="AY156" s="16" t="s">
        <v>163</v>
      </c>
      <c r="BE156" s="149">
        <f t="shared" si="4"/>
        <v>0</v>
      </c>
      <c r="BF156" s="149">
        <f t="shared" si="5"/>
        <v>0</v>
      </c>
      <c r="BG156" s="149">
        <f t="shared" si="6"/>
        <v>0</v>
      </c>
      <c r="BH156" s="149">
        <f t="shared" si="7"/>
        <v>0</v>
      </c>
      <c r="BI156" s="149">
        <f t="shared" si="8"/>
        <v>0</v>
      </c>
      <c r="BJ156" s="16" t="s">
        <v>82</v>
      </c>
      <c r="BK156" s="149">
        <f t="shared" si="9"/>
        <v>0</v>
      </c>
      <c r="BL156" s="16" t="s">
        <v>250</v>
      </c>
      <c r="BM156" s="148" t="s">
        <v>610</v>
      </c>
    </row>
    <row r="157" spans="2:65" s="1" customFormat="1" ht="24.2" customHeight="1">
      <c r="B157" s="31"/>
      <c r="C157" s="136" t="s">
        <v>258</v>
      </c>
      <c r="D157" s="136" t="s">
        <v>165</v>
      </c>
      <c r="E157" s="137" t="s">
        <v>611</v>
      </c>
      <c r="F157" s="138" t="s">
        <v>612</v>
      </c>
      <c r="G157" s="139" t="s">
        <v>315</v>
      </c>
      <c r="H157" s="140">
        <v>2.3E-2</v>
      </c>
      <c r="I157" s="141"/>
      <c r="J157" s="142">
        <f t="shared" si="0"/>
        <v>0</v>
      </c>
      <c r="K157" s="143"/>
      <c r="L157" s="31"/>
      <c r="M157" s="144" t="s">
        <v>1</v>
      </c>
      <c r="N157" s="145" t="s">
        <v>39</v>
      </c>
      <c r="P157" s="146">
        <f t="shared" si="1"/>
        <v>0</v>
      </c>
      <c r="Q157" s="146">
        <v>0</v>
      </c>
      <c r="R157" s="146">
        <f t="shared" si="2"/>
        <v>0</v>
      </c>
      <c r="S157" s="146">
        <v>0</v>
      </c>
      <c r="T157" s="147">
        <f t="shared" si="3"/>
        <v>0</v>
      </c>
      <c r="AR157" s="148" t="s">
        <v>250</v>
      </c>
      <c r="AT157" s="148" t="s">
        <v>165</v>
      </c>
      <c r="AU157" s="148" t="s">
        <v>84</v>
      </c>
      <c r="AY157" s="16" t="s">
        <v>163</v>
      </c>
      <c r="BE157" s="149">
        <f t="shared" si="4"/>
        <v>0</v>
      </c>
      <c r="BF157" s="149">
        <f t="shared" si="5"/>
        <v>0</v>
      </c>
      <c r="BG157" s="149">
        <f t="shared" si="6"/>
        <v>0</v>
      </c>
      <c r="BH157" s="149">
        <f t="shared" si="7"/>
        <v>0</v>
      </c>
      <c r="BI157" s="149">
        <f t="shared" si="8"/>
        <v>0</v>
      </c>
      <c r="BJ157" s="16" t="s">
        <v>82</v>
      </c>
      <c r="BK157" s="149">
        <f t="shared" si="9"/>
        <v>0</v>
      </c>
      <c r="BL157" s="16" t="s">
        <v>250</v>
      </c>
      <c r="BM157" s="148" t="s">
        <v>613</v>
      </c>
    </row>
    <row r="158" spans="2:65" s="1" customFormat="1" ht="24.2" customHeight="1">
      <c r="B158" s="31"/>
      <c r="C158" s="136" t="s">
        <v>262</v>
      </c>
      <c r="D158" s="136" t="s">
        <v>165</v>
      </c>
      <c r="E158" s="137" t="s">
        <v>614</v>
      </c>
      <c r="F158" s="138" t="s">
        <v>615</v>
      </c>
      <c r="G158" s="139" t="s">
        <v>315</v>
      </c>
      <c r="H158" s="140">
        <v>6.9000000000000006E-2</v>
      </c>
      <c r="I158" s="141"/>
      <c r="J158" s="142">
        <f t="shared" si="0"/>
        <v>0</v>
      </c>
      <c r="K158" s="143"/>
      <c r="L158" s="31"/>
      <c r="M158" s="144" t="s">
        <v>1</v>
      </c>
      <c r="N158" s="145" t="s">
        <v>39</v>
      </c>
      <c r="P158" s="146">
        <f t="shared" si="1"/>
        <v>0</v>
      </c>
      <c r="Q158" s="146">
        <v>0</v>
      </c>
      <c r="R158" s="146">
        <f t="shared" si="2"/>
        <v>0</v>
      </c>
      <c r="S158" s="146">
        <v>0</v>
      </c>
      <c r="T158" s="147">
        <f t="shared" si="3"/>
        <v>0</v>
      </c>
      <c r="AR158" s="148" t="s">
        <v>250</v>
      </c>
      <c r="AT158" s="148" t="s">
        <v>165</v>
      </c>
      <c r="AU158" s="148" t="s">
        <v>84</v>
      </c>
      <c r="AY158" s="16" t="s">
        <v>163</v>
      </c>
      <c r="BE158" s="149">
        <f t="shared" si="4"/>
        <v>0</v>
      </c>
      <c r="BF158" s="149">
        <f t="shared" si="5"/>
        <v>0</v>
      </c>
      <c r="BG158" s="149">
        <f t="shared" si="6"/>
        <v>0</v>
      </c>
      <c r="BH158" s="149">
        <f t="shared" si="7"/>
        <v>0</v>
      </c>
      <c r="BI158" s="149">
        <f t="shared" si="8"/>
        <v>0</v>
      </c>
      <c r="BJ158" s="16" t="s">
        <v>82</v>
      </c>
      <c r="BK158" s="149">
        <f t="shared" si="9"/>
        <v>0</v>
      </c>
      <c r="BL158" s="16" t="s">
        <v>250</v>
      </c>
      <c r="BM158" s="148" t="s">
        <v>616</v>
      </c>
    </row>
    <row r="159" spans="2:65" s="12" customFormat="1" ht="11.25">
      <c r="B159" s="150"/>
      <c r="D159" s="151" t="s">
        <v>181</v>
      </c>
      <c r="F159" s="153" t="s">
        <v>617</v>
      </c>
      <c r="H159" s="154">
        <v>6.9000000000000006E-2</v>
      </c>
      <c r="I159" s="155"/>
      <c r="L159" s="150"/>
      <c r="M159" s="156"/>
      <c r="T159" s="157"/>
      <c r="AT159" s="152" t="s">
        <v>181</v>
      </c>
      <c r="AU159" s="152" t="s">
        <v>84</v>
      </c>
      <c r="AV159" s="12" t="s">
        <v>84</v>
      </c>
      <c r="AW159" s="12" t="s">
        <v>4</v>
      </c>
      <c r="AX159" s="12" t="s">
        <v>82</v>
      </c>
      <c r="AY159" s="152" t="s">
        <v>163</v>
      </c>
    </row>
    <row r="160" spans="2:65" s="11" customFormat="1" ht="22.9" customHeight="1">
      <c r="B160" s="124"/>
      <c r="D160" s="125" t="s">
        <v>73</v>
      </c>
      <c r="E160" s="134" t="s">
        <v>496</v>
      </c>
      <c r="F160" s="134" t="s">
        <v>497</v>
      </c>
      <c r="I160" s="127"/>
      <c r="J160" s="135">
        <f>BK160</f>
        <v>0</v>
      </c>
      <c r="L160" s="124"/>
      <c r="M160" s="129"/>
      <c r="P160" s="130">
        <f>SUM(P161:P189)</f>
        <v>0</v>
      </c>
      <c r="R160" s="130">
        <f>SUM(R161:R189)</f>
        <v>4.3561372</v>
      </c>
      <c r="T160" s="131">
        <f>SUM(T161:T189)</f>
        <v>0</v>
      </c>
      <c r="AR160" s="125" t="s">
        <v>84</v>
      </c>
      <c r="AT160" s="132" t="s">
        <v>73</v>
      </c>
      <c r="AU160" s="132" t="s">
        <v>82</v>
      </c>
      <c r="AY160" s="125" t="s">
        <v>163</v>
      </c>
      <c r="BK160" s="133">
        <f>SUM(BK161:BK189)</f>
        <v>0</v>
      </c>
    </row>
    <row r="161" spans="2:65" s="1" customFormat="1" ht="24.2" customHeight="1">
      <c r="B161" s="31"/>
      <c r="C161" s="136" t="s">
        <v>266</v>
      </c>
      <c r="D161" s="136" t="s">
        <v>165</v>
      </c>
      <c r="E161" s="137" t="s">
        <v>618</v>
      </c>
      <c r="F161" s="138" t="s">
        <v>619</v>
      </c>
      <c r="G161" s="139" t="s">
        <v>204</v>
      </c>
      <c r="H161" s="140">
        <v>254.77500000000001</v>
      </c>
      <c r="I161" s="141"/>
      <c r="J161" s="142">
        <f>ROUND(I161*H161,2)</f>
        <v>0</v>
      </c>
      <c r="K161" s="143"/>
      <c r="L161" s="31"/>
      <c r="M161" s="144" t="s">
        <v>1</v>
      </c>
      <c r="N161" s="145" t="s">
        <v>39</v>
      </c>
      <c r="P161" s="146">
        <f>O161*H161</f>
        <v>0</v>
      </c>
      <c r="Q161" s="146">
        <v>2.0000000000000002E-5</v>
      </c>
      <c r="R161" s="146">
        <f>Q161*H161</f>
        <v>5.0955000000000002E-3</v>
      </c>
      <c r="S161" s="146">
        <v>0</v>
      </c>
      <c r="T161" s="147">
        <f>S161*H161</f>
        <v>0</v>
      </c>
      <c r="AR161" s="148" t="s">
        <v>250</v>
      </c>
      <c r="AT161" s="148" t="s">
        <v>165</v>
      </c>
      <c r="AU161" s="148" t="s">
        <v>84</v>
      </c>
      <c r="AY161" s="16" t="s">
        <v>163</v>
      </c>
      <c r="BE161" s="149">
        <f>IF(N161="základní",J161,0)</f>
        <v>0</v>
      </c>
      <c r="BF161" s="149">
        <f>IF(N161="snížená",J161,0)</f>
        <v>0</v>
      </c>
      <c r="BG161" s="149">
        <f>IF(N161="zákl. přenesená",J161,0)</f>
        <v>0</v>
      </c>
      <c r="BH161" s="149">
        <f>IF(N161="sníž. přenesená",J161,0)</f>
        <v>0</v>
      </c>
      <c r="BI161" s="149">
        <f>IF(N161="nulová",J161,0)</f>
        <v>0</v>
      </c>
      <c r="BJ161" s="16" t="s">
        <v>82</v>
      </c>
      <c r="BK161" s="149">
        <f>ROUND(I161*H161,2)</f>
        <v>0</v>
      </c>
      <c r="BL161" s="16" t="s">
        <v>250</v>
      </c>
      <c r="BM161" s="148" t="s">
        <v>620</v>
      </c>
    </row>
    <row r="162" spans="2:65" s="12" customFormat="1" ht="11.25">
      <c r="B162" s="150"/>
      <c r="D162" s="151" t="s">
        <v>181</v>
      </c>
      <c r="E162" s="152" t="s">
        <v>1</v>
      </c>
      <c r="F162" s="153" t="s">
        <v>621</v>
      </c>
      <c r="H162" s="154">
        <v>39.65</v>
      </c>
      <c r="I162" s="155"/>
      <c r="L162" s="150"/>
      <c r="M162" s="156"/>
      <c r="T162" s="157"/>
      <c r="AT162" s="152" t="s">
        <v>181</v>
      </c>
      <c r="AU162" s="152" t="s">
        <v>84</v>
      </c>
      <c r="AV162" s="12" t="s">
        <v>84</v>
      </c>
      <c r="AW162" s="12" t="s">
        <v>31</v>
      </c>
      <c r="AX162" s="12" t="s">
        <v>74</v>
      </c>
      <c r="AY162" s="152" t="s">
        <v>163</v>
      </c>
    </row>
    <row r="163" spans="2:65" s="12" customFormat="1" ht="11.25">
      <c r="B163" s="150"/>
      <c r="D163" s="151" t="s">
        <v>181</v>
      </c>
      <c r="E163" s="152" t="s">
        <v>1</v>
      </c>
      <c r="F163" s="153" t="s">
        <v>622</v>
      </c>
      <c r="H163" s="154">
        <v>40.909999999999997</v>
      </c>
      <c r="I163" s="155"/>
      <c r="L163" s="150"/>
      <c r="M163" s="156"/>
      <c r="T163" s="157"/>
      <c r="AT163" s="152" t="s">
        <v>181</v>
      </c>
      <c r="AU163" s="152" t="s">
        <v>84</v>
      </c>
      <c r="AV163" s="12" t="s">
        <v>84</v>
      </c>
      <c r="AW163" s="12" t="s">
        <v>31</v>
      </c>
      <c r="AX163" s="12" t="s">
        <v>74</v>
      </c>
      <c r="AY163" s="152" t="s">
        <v>163</v>
      </c>
    </row>
    <row r="164" spans="2:65" s="12" customFormat="1" ht="11.25">
      <c r="B164" s="150"/>
      <c r="D164" s="151" t="s">
        <v>181</v>
      </c>
      <c r="E164" s="152" t="s">
        <v>1</v>
      </c>
      <c r="F164" s="153" t="s">
        <v>623</v>
      </c>
      <c r="H164" s="154">
        <v>41.2</v>
      </c>
      <c r="I164" s="155"/>
      <c r="L164" s="150"/>
      <c r="M164" s="156"/>
      <c r="T164" s="157"/>
      <c r="AT164" s="152" t="s">
        <v>181</v>
      </c>
      <c r="AU164" s="152" t="s">
        <v>84</v>
      </c>
      <c r="AV164" s="12" t="s">
        <v>84</v>
      </c>
      <c r="AW164" s="12" t="s">
        <v>31</v>
      </c>
      <c r="AX164" s="12" t="s">
        <v>74</v>
      </c>
      <c r="AY164" s="152" t="s">
        <v>163</v>
      </c>
    </row>
    <row r="165" spans="2:65" s="12" customFormat="1" ht="11.25">
      <c r="B165" s="150"/>
      <c r="D165" s="151" t="s">
        <v>181</v>
      </c>
      <c r="E165" s="152" t="s">
        <v>1</v>
      </c>
      <c r="F165" s="153" t="s">
        <v>624</v>
      </c>
      <c r="H165" s="154">
        <v>133.01499999999999</v>
      </c>
      <c r="I165" s="155"/>
      <c r="L165" s="150"/>
      <c r="M165" s="156"/>
      <c r="T165" s="157"/>
      <c r="AT165" s="152" t="s">
        <v>181</v>
      </c>
      <c r="AU165" s="152" t="s">
        <v>84</v>
      </c>
      <c r="AV165" s="12" t="s">
        <v>84</v>
      </c>
      <c r="AW165" s="12" t="s">
        <v>31</v>
      </c>
      <c r="AX165" s="12" t="s">
        <v>74</v>
      </c>
      <c r="AY165" s="152" t="s">
        <v>163</v>
      </c>
    </row>
    <row r="166" spans="2:65" s="13" customFormat="1" ht="11.25">
      <c r="B166" s="158"/>
      <c r="D166" s="151" t="s">
        <v>181</v>
      </c>
      <c r="E166" s="159" t="s">
        <v>1</v>
      </c>
      <c r="F166" s="160" t="s">
        <v>193</v>
      </c>
      <c r="H166" s="161">
        <v>254.77499999999998</v>
      </c>
      <c r="I166" s="162"/>
      <c r="L166" s="158"/>
      <c r="M166" s="163"/>
      <c r="T166" s="164"/>
      <c r="AT166" s="159" t="s">
        <v>181</v>
      </c>
      <c r="AU166" s="159" t="s">
        <v>84</v>
      </c>
      <c r="AV166" s="13" t="s">
        <v>169</v>
      </c>
      <c r="AW166" s="13" t="s">
        <v>31</v>
      </c>
      <c r="AX166" s="13" t="s">
        <v>82</v>
      </c>
      <c r="AY166" s="159" t="s">
        <v>163</v>
      </c>
    </row>
    <row r="167" spans="2:65" s="1" customFormat="1" ht="16.5" customHeight="1">
      <c r="B167" s="31"/>
      <c r="C167" s="179" t="s">
        <v>7</v>
      </c>
      <c r="D167" s="179" t="s">
        <v>569</v>
      </c>
      <c r="E167" s="180" t="s">
        <v>625</v>
      </c>
      <c r="F167" s="181" t="s">
        <v>626</v>
      </c>
      <c r="G167" s="182" t="s">
        <v>204</v>
      </c>
      <c r="H167" s="183">
        <v>267.51400000000001</v>
      </c>
      <c r="I167" s="184"/>
      <c r="J167" s="185">
        <f>ROUND(I167*H167,2)</f>
        <v>0</v>
      </c>
      <c r="K167" s="186"/>
      <c r="L167" s="187"/>
      <c r="M167" s="188" t="s">
        <v>1</v>
      </c>
      <c r="N167" s="189" t="s">
        <v>39</v>
      </c>
      <c r="P167" s="146">
        <f>O167*H167</f>
        <v>0</v>
      </c>
      <c r="Q167" s="146">
        <v>4.0000000000000001E-3</v>
      </c>
      <c r="R167" s="146">
        <f>Q167*H167</f>
        <v>1.0700560000000001</v>
      </c>
      <c r="S167" s="146">
        <v>0</v>
      </c>
      <c r="T167" s="147">
        <f>S167*H167</f>
        <v>0</v>
      </c>
      <c r="AR167" s="148" t="s">
        <v>317</v>
      </c>
      <c r="AT167" s="148" t="s">
        <v>569</v>
      </c>
      <c r="AU167" s="148" t="s">
        <v>84</v>
      </c>
      <c r="AY167" s="16" t="s">
        <v>163</v>
      </c>
      <c r="BE167" s="149">
        <f>IF(N167="základní",J167,0)</f>
        <v>0</v>
      </c>
      <c r="BF167" s="149">
        <f>IF(N167="snížená",J167,0)</f>
        <v>0</v>
      </c>
      <c r="BG167" s="149">
        <f>IF(N167="zákl. přenesená",J167,0)</f>
        <v>0</v>
      </c>
      <c r="BH167" s="149">
        <f>IF(N167="sníž. přenesená",J167,0)</f>
        <v>0</v>
      </c>
      <c r="BI167" s="149">
        <f>IF(N167="nulová",J167,0)</f>
        <v>0</v>
      </c>
      <c r="BJ167" s="16" t="s">
        <v>82</v>
      </c>
      <c r="BK167" s="149">
        <f>ROUND(I167*H167,2)</f>
        <v>0</v>
      </c>
      <c r="BL167" s="16" t="s">
        <v>250</v>
      </c>
      <c r="BM167" s="148" t="s">
        <v>627</v>
      </c>
    </row>
    <row r="168" spans="2:65" s="12" customFormat="1" ht="11.25">
      <c r="B168" s="150"/>
      <c r="D168" s="151" t="s">
        <v>181</v>
      </c>
      <c r="F168" s="153" t="s">
        <v>628</v>
      </c>
      <c r="H168" s="154">
        <v>267.51400000000001</v>
      </c>
      <c r="I168" s="155"/>
      <c r="L168" s="150"/>
      <c r="M168" s="156"/>
      <c r="T168" s="157"/>
      <c r="AT168" s="152" t="s">
        <v>181</v>
      </c>
      <c r="AU168" s="152" t="s">
        <v>84</v>
      </c>
      <c r="AV168" s="12" t="s">
        <v>84</v>
      </c>
      <c r="AW168" s="12" t="s">
        <v>4</v>
      </c>
      <c r="AX168" s="12" t="s">
        <v>82</v>
      </c>
      <c r="AY168" s="152" t="s">
        <v>163</v>
      </c>
    </row>
    <row r="169" spans="2:65" s="1" customFormat="1" ht="24.2" customHeight="1">
      <c r="B169" s="31"/>
      <c r="C169" s="136" t="s">
        <v>273</v>
      </c>
      <c r="D169" s="136" t="s">
        <v>165</v>
      </c>
      <c r="E169" s="137" t="s">
        <v>629</v>
      </c>
      <c r="F169" s="138" t="s">
        <v>630</v>
      </c>
      <c r="G169" s="139" t="s">
        <v>179</v>
      </c>
      <c r="H169" s="140">
        <v>69.094999999999999</v>
      </c>
      <c r="I169" s="141"/>
      <c r="J169" s="142">
        <f>ROUND(I169*H169,2)</f>
        <v>0</v>
      </c>
      <c r="K169" s="143"/>
      <c r="L169" s="31"/>
      <c r="M169" s="144" t="s">
        <v>1</v>
      </c>
      <c r="N169" s="145" t="s">
        <v>39</v>
      </c>
      <c r="P169" s="146">
        <f>O169*H169</f>
        <v>0</v>
      </c>
      <c r="Q169" s="146">
        <v>6.0000000000000002E-5</v>
      </c>
      <c r="R169" s="146">
        <f>Q169*H169</f>
        <v>4.1457000000000004E-3</v>
      </c>
      <c r="S169" s="146">
        <v>0</v>
      </c>
      <c r="T169" s="147">
        <f>S169*H169</f>
        <v>0</v>
      </c>
      <c r="AR169" s="148" t="s">
        <v>250</v>
      </c>
      <c r="AT169" s="148" t="s">
        <v>165</v>
      </c>
      <c r="AU169" s="148" t="s">
        <v>84</v>
      </c>
      <c r="AY169" s="16" t="s">
        <v>163</v>
      </c>
      <c r="BE169" s="149">
        <f>IF(N169="základní",J169,0)</f>
        <v>0</v>
      </c>
      <c r="BF169" s="149">
        <f>IF(N169="snížená",J169,0)</f>
        <v>0</v>
      </c>
      <c r="BG169" s="149">
        <f>IF(N169="zákl. přenesená",J169,0)</f>
        <v>0</v>
      </c>
      <c r="BH169" s="149">
        <f>IF(N169="sníž. přenesená",J169,0)</f>
        <v>0</v>
      </c>
      <c r="BI169" s="149">
        <f>IF(N169="nulová",J169,0)</f>
        <v>0</v>
      </c>
      <c r="BJ169" s="16" t="s">
        <v>82</v>
      </c>
      <c r="BK169" s="149">
        <f>ROUND(I169*H169,2)</f>
        <v>0</v>
      </c>
      <c r="BL169" s="16" t="s">
        <v>250</v>
      </c>
      <c r="BM169" s="148" t="s">
        <v>631</v>
      </c>
    </row>
    <row r="170" spans="2:65" s="12" customFormat="1" ht="11.25">
      <c r="B170" s="150"/>
      <c r="D170" s="151" t="s">
        <v>181</v>
      </c>
      <c r="E170" s="152" t="s">
        <v>1</v>
      </c>
      <c r="F170" s="153" t="s">
        <v>632</v>
      </c>
      <c r="H170" s="154">
        <v>9.31</v>
      </c>
      <c r="I170" s="155"/>
      <c r="L170" s="150"/>
      <c r="M170" s="156"/>
      <c r="T170" s="157"/>
      <c r="AT170" s="152" t="s">
        <v>181</v>
      </c>
      <c r="AU170" s="152" t="s">
        <v>84</v>
      </c>
      <c r="AV170" s="12" t="s">
        <v>84</v>
      </c>
      <c r="AW170" s="12" t="s">
        <v>31</v>
      </c>
      <c r="AX170" s="12" t="s">
        <v>74</v>
      </c>
      <c r="AY170" s="152" t="s">
        <v>163</v>
      </c>
    </row>
    <row r="171" spans="2:65" s="12" customFormat="1" ht="11.25">
      <c r="B171" s="150"/>
      <c r="D171" s="151" t="s">
        <v>181</v>
      </c>
      <c r="E171" s="152" t="s">
        <v>1</v>
      </c>
      <c r="F171" s="153" t="s">
        <v>633</v>
      </c>
      <c r="H171" s="154">
        <v>9.9469999999999992</v>
      </c>
      <c r="I171" s="155"/>
      <c r="L171" s="150"/>
      <c r="M171" s="156"/>
      <c r="T171" s="157"/>
      <c r="AT171" s="152" t="s">
        <v>181</v>
      </c>
      <c r="AU171" s="152" t="s">
        <v>84</v>
      </c>
      <c r="AV171" s="12" t="s">
        <v>84</v>
      </c>
      <c r="AW171" s="12" t="s">
        <v>31</v>
      </c>
      <c r="AX171" s="12" t="s">
        <v>74</v>
      </c>
      <c r="AY171" s="152" t="s">
        <v>163</v>
      </c>
    </row>
    <row r="172" spans="2:65" s="12" customFormat="1" ht="11.25">
      <c r="B172" s="150"/>
      <c r="D172" s="151" t="s">
        <v>181</v>
      </c>
      <c r="E172" s="152" t="s">
        <v>1</v>
      </c>
      <c r="F172" s="153" t="s">
        <v>634</v>
      </c>
      <c r="H172" s="154">
        <v>10.584</v>
      </c>
      <c r="I172" s="155"/>
      <c r="L172" s="150"/>
      <c r="M172" s="156"/>
      <c r="T172" s="157"/>
      <c r="AT172" s="152" t="s">
        <v>181</v>
      </c>
      <c r="AU172" s="152" t="s">
        <v>84</v>
      </c>
      <c r="AV172" s="12" t="s">
        <v>84</v>
      </c>
      <c r="AW172" s="12" t="s">
        <v>31</v>
      </c>
      <c r="AX172" s="12" t="s">
        <v>74</v>
      </c>
      <c r="AY172" s="152" t="s">
        <v>163</v>
      </c>
    </row>
    <row r="173" spans="2:65" s="12" customFormat="1" ht="11.25">
      <c r="B173" s="150"/>
      <c r="D173" s="151" t="s">
        <v>181</v>
      </c>
      <c r="E173" s="152" t="s">
        <v>1</v>
      </c>
      <c r="F173" s="153" t="s">
        <v>635</v>
      </c>
      <c r="H173" s="154">
        <v>39.253999999999998</v>
      </c>
      <c r="I173" s="155"/>
      <c r="L173" s="150"/>
      <c r="M173" s="156"/>
      <c r="T173" s="157"/>
      <c r="AT173" s="152" t="s">
        <v>181</v>
      </c>
      <c r="AU173" s="152" t="s">
        <v>84</v>
      </c>
      <c r="AV173" s="12" t="s">
        <v>84</v>
      </c>
      <c r="AW173" s="12" t="s">
        <v>31</v>
      </c>
      <c r="AX173" s="12" t="s">
        <v>74</v>
      </c>
      <c r="AY173" s="152" t="s">
        <v>163</v>
      </c>
    </row>
    <row r="174" spans="2:65" s="13" customFormat="1" ht="11.25">
      <c r="B174" s="158"/>
      <c r="D174" s="151" t="s">
        <v>181</v>
      </c>
      <c r="E174" s="159" t="s">
        <v>1</v>
      </c>
      <c r="F174" s="160" t="s">
        <v>193</v>
      </c>
      <c r="H174" s="161">
        <v>69.094999999999999</v>
      </c>
      <c r="I174" s="162"/>
      <c r="L174" s="158"/>
      <c r="M174" s="163"/>
      <c r="T174" s="164"/>
      <c r="AT174" s="159" t="s">
        <v>181</v>
      </c>
      <c r="AU174" s="159" t="s">
        <v>84</v>
      </c>
      <c r="AV174" s="13" t="s">
        <v>169</v>
      </c>
      <c r="AW174" s="13" t="s">
        <v>31</v>
      </c>
      <c r="AX174" s="13" t="s">
        <v>82</v>
      </c>
      <c r="AY174" s="159" t="s">
        <v>163</v>
      </c>
    </row>
    <row r="175" spans="2:65" s="1" customFormat="1" ht="24.2" customHeight="1">
      <c r="B175" s="31"/>
      <c r="C175" s="179" t="s">
        <v>277</v>
      </c>
      <c r="D175" s="179" t="s">
        <v>569</v>
      </c>
      <c r="E175" s="180" t="s">
        <v>636</v>
      </c>
      <c r="F175" s="181" t="s">
        <v>637</v>
      </c>
      <c r="G175" s="182" t="s">
        <v>179</v>
      </c>
      <c r="H175" s="183">
        <v>72.55</v>
      </c>
      <c r="I175" s="184"/>
      <c r="J175" s="185">
        <f>ROUND(I175*H175,2)</f>
        <v>0</v>
      </c>
      <c r="K175" s="186"/>
      <c r="L175" s="187"/>
      <c r="M175" s="188" t="s">
        <v>1</v>
      </c>
      <c r="N175" s="189" t="s">
        <v>39</v>
      </c>
      <c r="P175" s="146">
        <f>O175*H175</f>
        <v>0</v>
      </c>
      <c r="Q175" s="146">
        <v>4.4999999999999998E-2</v>
      </c>
      <c r="R175" s="146">
        <f>Q175*H175</f>
        <v>3.2647499999999998</v>
      </c>
      <c r="S175" s="146">
        <v>0</v>
      </c>
      <c r="T175" s="147">
        <f>S175*H175</f>
        <v>0</v>
      </c>
      <c r="AR175" s="148" t="s">
        <v>317</v>
      </c>
      <c r="AT175" s="148" t="s">
        <v>569</v>
      </c>
      <c r="AU175" s="148" t="s">
        <v>84</v>
      </c>
      <c r="AY175" s="16" t="s">
        <v>163</v>
      </c>
      <c r="BE175" s="149">
        <f>IF(N175="základní",J175,0)</f>
        <v>0</v>
      </c>
      <c r="BF175" s="149">
        <f>IF(N175="snížená",J175,0)</f>
        <v>0</v>
      </c>
      <c r="BG175" s="149">
        <f>IF(N175="zákl. přenesená",J175,0)</f>
        <v>0</v>
      </c>
      <c r="BH175" s="149">
        <f>IF(N175="sníž. přenesená",J175,0)</f>
        <v>0</v>
      </c>
      <c r="BI175" s="149">
        <f>IF(N175="nulová",J175,0)</f>
        <v>0</v>
      </c>
      <c r="BJ175" s="16" t="s">
        <v>82</v>
      </c>
      <c r="BK175" s="149">
        <f>ROUND(I175*H175,2)</f>
        <v>0</v>
      </c>
      <c r="BL175" s="16" t="s">
        <v>250</v>
      </c>
      <c r="BM175" s="148" t="s">
        <v>638</v>
      </c>
    </row>
    <row r="176" spans="2:65" s="12" customFormat="1" ht="11.25">
      <c r="B176" s="150"/>
      <c r="D176" s="151" t="s">
        <v>181</v>
      </c>
      <c r="E176" s="152" t="s">
        <v>1</v>
      </c>
      <c r="F176" s="153" t="s">
        <v>632</v>
      </c>
      <c r="H176" s="154">
        <v>9.31</v>
      </c>
      <c r="I176" s="155"/>
      <c r="L176" s="150"/>
      <c r="M176" s="156"/>
      <c r="T176" s="157"/>
      <c r="AT176" s="152" t="s">
        <v>181</v>
      </c>
      <c r="AU176" s="152" t="s">
        <v>84</v>
      </c>
      <c r="AV176" s="12" t="s">
        <v>84</v>
      </c>
      <c r="AW176" s="12" t="s">
        <v>31</v>
      </c>
      <c r="AX176" s="12" t="s">
        <v>74</v>
      </c>
      <c r="AY176" s="152" t="s">
        <v>163</v>
      </c>
    </row>
    <row r="177" spans="2:65" s="12" customFormat="1" ht="11.25">
      <c r="B177" s="150"/>
      <c r="D177" s="151" t="s">
        <v>181</v>
      </c>
      <c r="E177" s="152" t="s">
        <v>1</v>
      </c>
      <c r="F177" s="153" t="s">
        <v>633</v>
      </c>
      <c r="H177" s="154">
        <v>9.9469999999999992</v>
      </c>
      <c r="I177" s="155"/>
      <c r="L177" s="150"/>
      <c r="M177" s="156"/>
      <c r="T177" s="157"/>
      <c r="AT177" s="152" t="s">
        <v>181</v>
      </c>
      <c r="AU177" s="152" t="s">
        <v>84</v>
      </c>
      <c r="AV177" s="12" t="s">
        <v>84</v>
      </c>
      <c r="AW177" s="12" t="s">
        <v>31</v>
      </c>
      <c r="AX177" s="12" t="s">
        <v>74</v>
      </c>
      <c r="AY177" s="152" t="s">
        <v>163</v>
      </c>
    </row>
    <row r="178" spans="2:65" s="12" customFormat="1" ht="11.25">
      <c r="B178" s="150"/>
      <c r="D178" s="151" t="s">
        <v>181</v>
      </c>
      <c r="E178" s="152" t="s">
        <v>1</v>
      </c>
      <c r="F178" s="153" t="s">
        <v>634</v>
      </c>
      <c r="H178" s="154">
        <v>10.584</v>
      </c>
      <c r="I178" s="155"/>
      <c r="L178" s="150"/>
      <c r="M178" s="156"/>
      <c r="T178" s="157"/>
      <c r="AT178" s="152" t="s">
        <v>181</v>
      </c>
      <c r="AU178" s="152" t="s">
        <v>84</v>
      </c>
      <c r="AV178" s="12" t="s">
        <v>84</v>
      </c>
      <c r="AW178" s="12" t="s">
        <v>31</v>
      </c>
      <c r="AX178" s="12" t="s">
        <v>74</v>
      </c>
      <c r="AY178" s="152" t="s">
        <v>163</v>
      </c>
    </row>
    <row r="179" spans="2:65" s="12" customFormat="1" ht="11.25">
      <c r="B179" s="150"/>
      <c r="D179" s="151" t="s">
        <v>181</v>
      </c>
      <c r="E179" s="152" t="s">
        <v>1</v>
      </c>
      <c r="F179" s="153" t="s">
        <v>635</v>
      </c>
      <c r="H179" s="154">
        <v>39.253999999999998</v>
      </c>
      <c r="I179" s="155"/>
      <c r="L179" s="150"/>
      <c r="M179" s="156"/>
      <c r="T179" s="157"/>
      <c r="AT179" s="152" t="s">
        <v>181</v>
      </c>
      <c r="AU179" s="152" t="s">
        <v>84</v>
      </c>
      <c r="AV179" s="12" t="s">
        <v>84</v>
      </c>
      <c r="AW179" s="12" t="s">
        <v>31</v>
      </c>
      <c r="AX179" s="12" t="s">
        <v>74</v>
      </c>
      <c r="AY179" s="152" t="s">
        <v>163</v>
      </c>
    </row>
    <row r="180" spans="2:65" s="13" customFormat="1" ht="11.25">
      <c r="B180" s="158"/>
      <c r="D180" s="151" t="s">
        <v>181</v>
      </c>
      <c r="E180" s="159" t="s">
        <v>1</v>
      </c>
      <c r="F180" s="160" t="s">
        <v>193</v>
      </c>
      <c r="H180" s="161">
        <v>69.094999999999999</v>
      </c>
      <c r="I180" s="162"/>
      <c r="L180" s="158"/>
      <c r="M180" s="163"/>
      <c r="T180" s="164"/>
      <c r="AT180" s="159" t="s">
        <v>181</v>
      </c>
      <c r="AU180" s="159" t="s">
        <v>84</v>
      </c>
      <c r="AV180" s="13" t="s">
        <v>169</v>
      </c>
      <c r="AW180" s="13" t="s">
        <v>31</v>
      </c>
      <c r="AX180" s="13" t="s">
        <v>82</v>
      </c>
      <c r="AY180" s="159" t="s">
        <v>163</v>
      </c>
    </row>
    <row r="181" spans="2:65" s="12" customFormat="1" ht="11.25">
      <c r="B181" s="150"/>
      <c r="D181" s="151" t="s">
        <v>181</v>
      </c>
      <c r="F181" s="153" t="s">
        <v>639</v>
      </c>
      <c r="H181" s="154">
        <v>72.55</v>
      </c>
      <c r="I181" s="155"/>
      <c r="L181" s="150"/>
      <c r="M181" s="156"/>
      <c r="T181" s="157"/>
      <c r="AT181" s="152" t="s">
        <v>181</v>
      </c>
      <c r="AU181" s="152" t="s">
        <v>84</v>
      </c>
      <c r="AV181" s="12" t="s">
        <v>84</v>
      </c>
      <c r="AW181" s="12" t="s">
        <v>4</v>
      </c>
      <c r="AX181" s="12" t="s">
        <v>82</v>
      </c>
      <c r="AY181" s="152" t="s">
        <v>163</v>
      </c>
    </row>
    <row r="182" spans="2:65" s="1" customFormat="1" ht="24.2" customHeight="1">
      <c r="B182" s="31"/>
      <c r="C182" s="136" t="s">
        <v>281</v>
      </c>
      <c r="D182" s="136" t="s">
        <v>165</v>
      </c>
      <c r="E182" s="137" t="s">
        <v>640</v>
      </c>
      <c r="F182" s="138" t="s">
        <v>641</v>
      </c>
      <c r="G182" s="139" t="s">
        <v>168</v>
      </c>
      <c r="H182" s="140">
        <v>10</v>
      </c>
      <c r="I182" s="141"/>
      <c r="J182" s="142">
        <f>ROUND(I182*H182,2)</f>
        <v>0</v>
      </c>
      <c r="K182" s="143"/>
      <c r="L182" s="31"/>
      <c r="M182" s="144" t="s">
        <v>1</v>
      </c>
      <c r="N182" s="145" t="s">
        <v>39</v>
      </c>
      <c r="P182" s="146">
        <f>O182*H182</f>
        <v>0</v>
      </c>
      <c r="Q182" s="146">
        <v>0</v>
      </c>
      <c r="R182" s="146">
        <f>Q182*H182</f>
        <v>0</v>
      </c>
      <c r="S182" s="146">
        <v>0</v>
      </c>
      <c r="T182" s="147">
        <f>S182*H182</f>
        <v>0</v>
      </c>
      <c r="AR182" s="148" t="s">
        <v>250</v>
      </c>
      <c r="AT182" s="148" t="s">
        <v>165</v>
      </c>
      <c r="AU182" s="148" t="s">
        <v>84</v>
      </c>
      <c r="AY182" s="16" t="s">
        <v>163</v>
      </c>
      <c r="BE182" s="149">
        <f>IF(N182="základní",J182,0)</f>
        <v>0</v>
      </c>
      <c r="BF182" s="149">
        <f>IF(N182="snížená",J182,0)</f>
        <v>0</v>
      </c>
      <c r="BG182" s="149">
        <f>IF(N182="zákl. přenesená",J182,0)</f>
        <v>0</v>
      </c>
      <c r="BH182" s="149">
        <f>IF(N182="sníž. přenesená",J182,0)</f>
        <v>0</v>
      </c>
      <c r="BI182" s="149">
        <f>IF(N182="nulová",J182,0)</f>
        <v>0</v>
      </c>
      <c r="BJ182" s="16" t="s">
        <v>82</v>
      </c>
      <c r="BK182" s="149">
        <f>ROUND(I182*H182,2)</f>
        <v>0</v>
      </c>
      <c r="BL182" s="16" t="s">
        <v>250</v>
      </c>
      <c r="BM182" s="148" t="s">
        <v>642</v>
      </c>
    </row>
    <row r="183" spans="2:65" s="1" customFormat="1" ht="24.2" customHeight="1">
      <c r="B183" s="31"/>
      <c r="C183" s="136" t="s">
        <v>285</v>
      </c>
      <c r="D183" s="136" t="s">
        <v>165</v>
      </c>
      <c r="E183" s="137" t="s">
        <v>643</v>
      </c>
      <c r="F183" s="138" t="s">
        <v>644</v>
      </c>
      <c r="G183" s="139" t="s">
        <v>168</v>
      </c>
      <c r="H183" s="140">
        <v>3</v>
      </c>
      <c r="I183" s="141"/>
      <c r="J183" s="142">
        <f>ROUND(I183*H183,2)</f>
        <v>0</v>
      </c>
      <c r="K183" s="143"/>
      <c r="L183" s="31"/>
      <c r="M183" s="144" t="s">
        <v>1</v>
      </c>
      <c r="N183" s="145" t="s">
        <v>39</v>
      </c>
      <c r="P183" s="146">
        <f>O183*H183</f>
        <v>0</v>
      </c>
      <c r="Q183" s="146">
        <v>0</v>
      </c>
      <c r="R183" s="146">
        <f>Q183*H183</f>
        <v>0</v>
      </c>
      <c r="S183" s="146">
        <v>0</v>
      </c>
      <c r="T183" s="147">
        <f>S183*H183</f>
        <v>0</v>
      </c>
      <c r="AR183" s="148" t="s">
        <v>250</v>
      </c>
      <c r="AT183" s="148" t="s">
        <v>165</v>
      </c>
      <c r="AU183" s="148" t="s">
        <v>84</v>
      </c>
      <c r="AY183" s="16" t="s">
        <v>163</v>
      </c>
      <c r="BE183" s="149">
        <f>IF(N183="základní",J183,0)</f>
        <v>0</v>
      </c>
      <c r="BF183" s="149">
        <f>IF(N183="snížená",J183,0)</f>
        <v>0</v>
      </c>
      <c r="BG183" s="149">
        <f>IF(N183="zákl. přenesená",J183,0)</f>
        <v>0</v>
      </c>
      <c r="BH183" s="149">
        <f>IF(N183="sníž. přenesená",J183,0)</f>
        <v>0</v>
      </c>
      <c r="BI183" s="149">
        <f>IF(N183="nulová",J183,0)</f>
        <v>0</v>
      </c>
      <c r="BJ183" s="16" t="s">
        <v>82</v>
      </c>
      <c r="BK183" s="149">
        <f>ROUND(I183*H183,2)</f>
        <v>0</v>
      </c>
      <c r="BL183" s="16" t="s">
        <v>250</v>
      </c>
      <c r="BM183" s="148" t="s">
        <v>645</v>
      </c>
    </row>
    <row r="184" spans="2:65" s="1" customFormat="1" ht="24.2" customHeight="1">
      <c r="B184" s="31"/>
      <c r="C184" s="136" t="s">
        <v>289</v>
      </c>
      <c r="D184" s="136" t="s">
        <v>165</v>
      </c>
      <c r="E184" s="137" t="s">
        <v>646</v>
      </c>
      <c r="F184" s="138" t="s">
        <v>647</v>
      </c>
      <c r="G184" s="139" t="s">
        <v>179</v>
      </c>
      <c r="H184" s="140">
        <v>0.75</v>
      </c>
      <c r="I184" s="141"/>
      <c r="J184" s="142">
        <f>ROUND(I184*H184,2)</f>
        <v>0</v>
      </c>
      <c r="K184" s="143"/>
      <c r="L184" s="31"/>
      <c r="M184" s="144" t="s">
        <v>1</v>
      </c>
      <c r="N184" s="145" t="s">
        <v>39</v>
      </c>
      <c r="P184" s="146">
        <f>O184*H184</f>
        <v>0</v>
      </c>
      <c r="Q184" s="146">
        <v>1.2E-4</v>
      </c>
      <c r="R184" s="146">
        <f>Q184*H184</f>
        <v>9.0000000000000006E-5</v>
      </c>
      <c r="S184" s="146">
        <v>0</v>
      </c>
      <c r="T184" s="147">
        <f>S184*H184</f>
        <v>0</v>
      </c>
      <c r="AR184" s="148" t="s">
        <v>250</v>
      </c>
      <c r="AT184" s="148" t="s">
        <v>165</v>
      </c>
      <c r="AU184" s="148" t="s">
        <v>84</v>
      </c>
      <c r="AY184" s="16" t="s">
        <v>163</v>
      </c>
      <c r="BE184" s="149">
        <f>IF(N184="základní",J184,0)</f>
        <v>0</v>
      </c>
      <c r="BF184" s="149">
        <f>IF(N184="snížená",J184,0)</f>
        <v>0</v>
      </c>
      <c r="BG184" s="149">
        <f>IF(N184="zákl. přenesená",J184,0)</f>
        <v>0</v>
      </c>
      <c r="BH184" s="149">
        <f>IF(N184="sníž. přenesená",J184,0)</f>
        <v>0</v>
      </c>
      <c r="BI184" s="149">
        <f>IF(N184="nulová",J184,0)</f>
        <v>0</v>
      </c>
      <c r="BJ184" s="16" t="s">
        <v>82</v>
      </c>
      <c r="BK184" s="149">
        <f>ROUND(I184*H184,2)</f>
        <v>0</v>
      </c>
      <c r="BL184" s="16" t="s">
        <v>250</v>
      </c>
      <c r="BM184" s="148" t="s">
        <v>648</v>
      </c>
    </row>
    <row r="185" spans="2:65" s="12" customFormat="1" ht="11.25">
      <c r="B185" s="150"/>
      <c r="D185" s="151" t="s">
        <v>181</v>
      </c>
      <c r="E185" s="152" t="s">
        <v>1</v>
      </c>
      <c r="F185" s="153" t="s">
        <v>649</v>
      </c>
      <c r="H185" s="154">
        <v>0.75</v>
      </c>
      <c r="I185" s="155"/>
      <c r="L185" s="150"/>
      <c r="M185" s="156"/>
      <c r="T185" s="157"/>
      <c r="AT185" s="152" t="s">
        <v>181</v>
      </c>
      <c r="AU185" s="152" t="s">
        <v>84</v>
      </c>
      <c r="AV185" s="12" t="s">
        <v>84</v>
      </c>
      <c r="AW185" s="12" t="s">
        <v>31</v>
      </c>
      <c r="AX185" s="12" t="s">
        <v>82</v>
      </c>
      <c r="AY185" s="152" t="s">
        <v>163</v>
      </c>
    </row>
    <row r="186" spans="2:65" s="1" customFormat="1" ht="16.5" customHeight="1">
      <c r="B186" s="31"/>
      <c r="C186" s="179" t="s">
        <v>293</v>
      </c>
      <c r="D186" s="179" t="s">
        <v>569</v>
      </c>
      <c r="E186" s="180" t="s">
        <v>650</v>
      </c>
      <c r="F186" s="181" t="s">
        <v>651</v>
      </c>
      <c r="G186" s="182" t="s">
        <v>168</v>
      </c>
      <c r="H186" s="183">
        <v>3</v>
      </c>
      <c r="I186" s="184"/>
      <c r="J186" s="185">
        <f>ROUND(I186*H186,2)</f>
        <v>0</v>
      </c>
      <c r="K186" s="186"/>
      <c r="L186" s="187"/>
      <c r="M186" s="188" t="s">
        <v>1</v>
      </c>
      <c r="N186" s="189" t="s">
        <v>39</v>
      </c>
      <c r="P186" s="146">
        <f>O186*H186</f>
        <v>0</v>
      </c>
      <c r="Q186" s="146">
        <v>4.0000000000000001E-3</v>
      </c>
      <c r="R186" s="146">
        <f>Q186*H186</f>
        <v>1.2E-2</v>
      </c>
      <c r="S186" s="146">
        <v>0</v>
      </c>
      <c r="T186" s="147">
        <f>S186*H186</f>
        <v>0</v>
      </c>
      <c r="AR186" s="148" t="s">
        <v>317</v>
      </c>
      <c r="AT186" s="148" t="s">
        <v>569</v>
      </c>
      <c r="AU186" s="148" t="s">
        <v>84</v>
      </c>
      <c r="AY186" s="16" t="s">
        <v>163</v>
      </c>
      <c r="BE186" s="149">
        <f>IF(N186="základní",J186,0)</f>
        <v>0</v>
      </c>
      <c r="BF186" s="149">
        <f>IF(N186="snížená",J186,0)</f>
        <v>0</v>
      </c>
      <c r="BG186" s="149">
        <f>IF(N186="zákl. přenesená",J186,0)</f>
        <v>0</v>
      </c>
      <c r="BH186" s="149">
        <f>IF(N186="sníž. přenesená",J186,0)</f>
        <v>0</v>
      </c>
      <c r="BI186" s="149">
        <f>IF(N186="nulová",J186,0)</f>
        <v>0</v>
      </c>
      <c r="BJ186" s="16" t="s">
        <v>82</v>
      </c>
      <c r="BK186" s="149">
        <f>ROUND(I186*H186,2)</f>
        <v>0</v>
      </c>
      <c r="BL186" s="16" t="s">
        <v>250</v>
      </c>
      <c r="BM186" s="148" t="s">
        <v>652</v>
      </c>
    </row>
    <row r="187" spans="2:65" s="1" customFormat="1" ht="24.2" customHeight="1">
      <c r="B187" s="31"/>
      <c r="C187" s="136" t="s">
        <v>298</v>
      </c>
      <c r="D187" s="136" t="s">
        <v>165</v>
      </c>
      <c r="E187" s="137" t="s">
        <v>653</v>
      </c>
      <c r="F187" s="138" t="s">
        <v>654</v>
      </c>
      <c r="G187" s="139" t="s">
        <v>315</v>
      </c>
      <c r="H187" s="140">
        <v>4.3559999999999999</v>
      </c>
      <c r="I187" s="141"/>
      <c r="J187" s="142">
        <f>ROUND(I187*H187,2)</f>
        <v>0</v>
      </c>
      <c r="K187" s="143"/>
      <c r="L187" s="31"/>
      <c r="M187" s="144" t="s">
        <v>1</v>
      </c>
      <c r="N187" s="145" t="s">
        <v>39</v>
      </c>
      <c r="P187" s="146">
        <f>O187*H187</f>
        <v>0</v>
      </c>
      <c r="Q187" s="146">
        <v>0</v>
      </c>
      <c r="R187" s="146">
        <f>Q187*H187</f>
        <v>0</v>
      </c>
      <c r="S187" s="146">
        <v>0</v>
      </c>
      <c r="T187" s="147">
        <f>S187*H187</f>
        <v>0</v>
      </c>
      <c r="AR187" s="148" t="s">
        <v>250</v>
      </c>
      <c r="AT187" s="148" t="s">
        <v>165</v>
      </c>
      <c r="AU187" s="148" t="s">
        <v>84</v>
      </c>
      <c r="AY187" s="16" t="s">
        <v>163</v>
      </c>
      <c r="BE187" s="149">
        <f>IF(N187="základní",J187,0)</f>
        <v>0</v>
      </c>
      <c r="BF187" s="149">
        <f>IF(N187="snížená",J187,0)</f>
        <v>0</v>
      </c>
      <c r="BG187" s="149">
        <f>IF(N187="zákl. přenesená",J187,0)</f>
        <v>0</v>
      </c>
      <c r="BH187" s="149">
        <f>IF(N187="sníž. přenesená",J187,0)</f>
        <v>0</v>
      </c>
      <c r="BI187" s="149">
        <f>IF(N187="nulová",J187,0)</f>
        <v>0</v>
      </c>
      <c r="BJ187" s="16" t="s">
        <v>82</v>
      </c>
      <c r="BK187" s="149">
        <f>ROUND(I187*H187,2)</f>
        <v>0</v>
      </c>
      <c r="BL187" s="16" t="s">
        <v>250</v>
      </c>
      <c r="BM187" s="148" t="s">
        <v>655</v>
      </c>
    </row>
    <row r="188" spans="2:65" s="1" customFormat="1" ht="33" customHeight="1">
      <c r="B188" s="31"/>
      <c r="C188" s="136" t="s">
        <v>302</v>
      </c>
      <c r="D188" s="136" t="s">
        <v>165</v>
      </c>
      <c r="E188" s="137" t="s">
        <v>656</v>
      </c>
      <c r="F188" s="138" t="s">
        <v>657</v>
      </c>
      <c r="G188" s="139" t="s">
        <v>315</v>
      </c>
      <c r="H188" s="140">
        <v>13.068</v>
      </c>
      <c r="I188" s="141"/>
      <c r="J188" s="142">
        <f>ROUND(I188*H188,2)</f>
        <v>0</v>
      </c>
      <c r="K188" s="143"/>
      <c r="L188" s="31"/>
      <c r="M188" s="144" t="s">
        <v>1</v>
      </c>
      <c r="N188" s="145" t="s">
        <v>39</v>
      </c>
      <c r="P188" s="146">
        <f>O188*H188</f>
        <v>0</v>
      </c>
      <c r="Q188" s="146">
        <v>0</v>
      </c>
      <c r="R188" s="146">
        <f>Q188*H188</f>
        <v>0</v>
      </c>
      <c r="S188" s="146">
        <v>0</v>
      </c>
      <c r="T188" s="147">
        <f>S188*H188</f>
        <v>0</v>
      </c>
      <c r="AR188" s="148" t="s">
        <v>250</v>
      </c>
      <c r="AT188" s="148" t="s">
        <v>165</v>
      </c>
      <c r="AU188" s="148" t="s">
        <v>84</v>
      </c>
      <c r="AY188" s="16" t="s">
        <v>163</v>
      </c>
      <c r="BE188" s="149">
        <f>IF(N188="základní",J188,0)</f>
        <v>0</v>
      </c>
      <c r="BF188" s="149">
        <f>IF(N188="snížená",J188,0)</f>
        <v>0</v>
      </c>
      <c r="BG188" s="149">
        <f>IF(N188="zákl. přenesená",J188,0)</f>
        <v>0</v>
      </c>
      <c r="BH188" s="149">
        <f>IF(N188="sníž. přenesená",J188,0)</f>
        <v>0</v>
      </c>
      <c r="BI188" s="149">
        <f>IF(N188="nulová",J188,0)</f>
        <v>0</v>
      </c>
      <c r="BJ188" s="16" t="s">
        <v>82</v>
      </c>
      <c r="BK188" s="149">
        <f>ROUND(I188*H188,2)</f>
        <v>0</v>
      </c>
      <c r="BL188" s="16" t="s">
        <v>250</v>
      </c>
      <c r="BM188" s="148" t="s">
        <v>658</v>
      </c>
    </row>
    <row r="189" spans="2:65" s="12" customFormat="1" ht="11.25">
      <c r="B189" s="150"/>
      <c r="D189" s="151" t="s">
        <v>181</v>
      </c>
      <c r="F189" s="153" t="s">
        <v>659</v>
      </c>
      <c r="H189" s="154">
        <v>13.068</v>
      </c>
      <c r="I189" s="155"/>
      <c r="L189" s="150"/>
      <c r="M189" s="190"/>
      <c r="N189" s="191"/>
      <c r="O189" s="191"/>
      <c r="P189" s="191"/>
      <c r="Q189" s="191"/>
      <c r="R189" s="191"/>
      <c r="S189" s="191"/>
      <c r="T189" s="192"/>
      <c r="AT189" s="152" t="s">
        <v>181</v>
      </c>
      <c r="AU189" s="152" t="s">
        <v>84</v>
      </c>
      <c r="AV189" s="12" t="s">
        <v>84</v>
      </c>
      <c r="AW189" s="12" t="s">
        <v>4</v>
      </c>
      <c r="AX189" s="12" t="s">
        <v>82</v>
      </c>
      <c r="AY189" s="152" t="s">
        <v>163</v>
      </c>
    </row>
    <row r="190" spans="2:65" s="1" customFormat="1" ht="6.95" customHeight="1">
      <c r="B190" s="43"/>
      <c r="C190" s="44"/>
      <c r="D190" s="44"/>
      <c r="E190" s="44"/>
      <c r="F190" s="44"/>
      <c r="G190" s="44"/>
      <c r="H190" s="44"/>
      <c r="I190" s="44"/>
      <c r="J190" s="44"/>
      <c r="K190" s="44"/>
      <c r="L190" s="31"/>
    </row>
  </sheetData>
  <sheetProtection algorithmName="SHA-512" hashValue="l3zX5mRsVg8S8jLlSWJH6cUoD09IXagUUvHihetUUiMFs422+XgdqM3T1iDi+50htxrKHhwyX9c0ZFzgDcnfvg==" saltValue="tY1sGc86qj0RS+rzSwi3OewNdfYapIZKnsoXH6VTx0oEjdKce/YoyPVpm9urFAZkRTkUSikN2fct+8Jor94U3w==" spinCount="100000" sheet="1" objects="1" scenarios="1" formatColumns="0" formatRows="0" autoFilter="0"/>
  <autoFilter ref="C126:K189" xr:uid="{00000000-0009-0000-0000-000002000000}"/>
  <mergeCells count="12">
    <mergeCell ref="E119:H119"/>
    <mergeCell ref="L2:V2"/>
    <mergeCell ref="E85:H85"/>
    <mergeCell ref="E87:H87"/>
    <mergeCell ref="E89:H89"/>
    <mergeCell ref="E115:H115"/>
    <mergeCell ref="E117:H117"/>
    <mergeCell ref="E7:H7"/>
    <mergeCell ref="E9:H9"/>
    <mergeCell ref="E11:H11"/>
    <mergeCell ref="E20:H20"/>
    <mergeCell ref="E29:H29"/>
  </mergeCells>
  <pageMargins left="0.39374999999999999" right="0.39374999999999999" top="0.39374999999999999" bottom="0.39374999999999999" header="0" footer="0"/>
  <pageSetup paperSize="9" scale="88" fitToHeight="100" orientation="portrait" blackAndWhite="1"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2:BM173"/>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06"/>
      <c r="M2" s="206"/>
      <c r="N2" s="206"/>
      <c r="O2" s="206"/>
      <c r="P2" s="206"/>
      <c r="Q2" s="206"/>
      <c r="R2" s="206"/>
      <c r="S2" s="206"/>
      <c r="T2" s="206"/>
      <c r="U2" s="206"/>
      <c r="V2" s="206"/>
      <c r="AT2" s="16" t="s">
        <v>98</v>
      </c>
    </row>
    <row r="3" spans="2:46" ht="6.95" customHeight="1">
      <c r="B3" s="17"/>
      <c r="C3" s="18"/>
      <c r="D3" s="18"/>
      <c r="E3" s="18"/>
      <c r="F3" s="18"/>
      <c r="G3" s="18"/>
      <c r="H3" s="18"/>
      <c r="I3" s="18"/>
      <c r="J3" s="18"/>
      <c r="K3" s="18"/>
      <c r="L3" s="19"/>
      <c r="AT3" s="16" t="s">
        <v>84</v>
      </c>
    </row>
    <row r="4" spans="2:46" ht="24.95" customHeight="1">
      <c r="B4" s="19"/>
      <c r="D4" s="20" t="s">
        <v>120</v>
      </c>
      <c r="L4" s="19"/>
      <c r="M4" s="92" t="s">
        <v>10</v>
      </c>
      <c r="AT4" s="16" t="s">
        <v>4</v>
      </c>
    </row>
    <row r="5" spans="2:46" ht="6.95" customHeight="1">
      <c r="B5" s="19"/>
      <c r="L5" s="19"/>
    </row>
    <row r="6" spans="2:46" ht="12" customHeight="1">
      <c r="B6" s="19"/>
      <c r="D6" s="26" t="s">
        <v>16</v>
      </c>
      <c r="L6" s="19"/>
    </row>
    <row r="7" spans="2:46" ht="26.25" customHeight="1">
      <c r="B7" s="19"/>
      <c r="E7" s="238" t="str">
        <f>'Rekapitulace stavby'!K6</f>
        <v>Obnova septického chirurgického sálu, Nemocniční 429, 381 01 Český Krumlov</v>
      </c>
      <c r="F7" s="239"/>
      <c r="G7" s="239"/>
      <c r="H7" s="239"/>
      <c r="L7" s="19"/>
    </row>
    <row r="8" spans="2:46" ht="12.75">
      <c r="B8" s="19"/>
      <c r="D8" s="26" t="s">
        <v>121</v>
      </c>
      <c r="L8" s="19"/>
    </row>
    <row r="9" spans="2:46" ht="16.5" customHeight="1">
      <c r="B9" s="19"/>
      <c r="E9" s="238" t="s">
        <v>560</v>
      </c>
      <c r="F9" s="206"/>
      <c r="G9" s="206"/>
      <c r="H9" s="206"/>
      <c r="L9" s="19"/>
    </row>
    <row r="10" spans="2:46" ht="12" customHeight="1">
      <c r="B10" s="19"/>
      <c r="D10" s="26" t="s">
        <v>561</v>
      </c>
      <c r="L10" s="19"/>
    </row>
    <row r="11" spans="2:46" s="1" customFormat="1" ht="16.5" customHeight="1">
      <c r="B11" s="31"/>
      <c r="E11" s="235" t="s">
        <v>660</v>
      </c>
      <c r="F11" s="240"/>
      <c r="G11" s="240"/>
      <c r="H11" s="240"/>
      <c r="L11" s="31"/>
    </row>
    <row r="12" spans="2:46" s="1" customFormat="1" ht="12" customHeight="1">
      <c r="B12" s="31"/>
      <c r="D12" s="26" t="s">
        <v>661</v>
      </c>
      <c r="L12" s="31"/>
    </row>
    <row r="13" spans="2:46" s="1" customFormat="1" ht="16.5" customHeight="1">
      <c r="B13" s="31"/>
      <c r="E13" s="200" t="s">
        <v>662</v>
      </c>
      <c r="F13" s="240"/>
      <c r="G13" s="240"/>
      <c r="H13" s="240"/>
      <c r="L13" s="31"/>
    </row>
    <row r="14" spans="2:46" s="1" customFormat="1" ht="11.25">
      <c r="B14" s="31"/>
      <c r="L14" s="31"/>
    </row>
    <row r="15" spans="2:46" s="1" customFormat="1" ht="12" customHeight="1">
      <c r="B15" s="31"/>
      <c r="D15" s="26" t="s">
        <v>18</v>
      </c>
      <c r="F15" s="24" t="s">
        <v>1</v>
      </c>
      <c r="I15" s="26" t="s">
        <v>19</v>
      </c>
      <c r="J15" s="24" t="s">
        <v>1</v>
      </c>
      <c r="L15" s="31"/>
    </row>
    <row r="16" spans="2:46" s="1" customFormat="1" ht="12" customHeight="1">
      <c r="B16" s="31"/>
      <c r="D16" s="26" t="s">
        <v>20</v>
      </c>
      <c r="F16" s="24" t="s">
        <v>26</v>
      </c>
      <c r="I16" s="26" t="s">
        <v>22</v>
      </c>
      <c r="J16" s="51" t="str">
        <f>'Rekapitulace stavby'!AN8</f>
        <v>5. 8. 2024</v>
      </c>
      <c r="L16" s="31"/>
    </row>
    <row r="17" spans="2:12" s="1" customFormat="1" ht="10.9" customHeight="1">
      <c r="B17" s="31"/>
      <c r="L17" s="31"/>
    </row>
    <row r="18" spans="2:12" s="1" customFormat="1" ht="12" customHeight="1">
      <c r="B18" s="31"/>
      <c r="D18" s="26" t="s">
        <v>24</v>
      </c>
      <c r="I18" s="26" t="s">
        <v>25</v>
      </c>
      <c r="J18" s="24" t="str">
        <f>IF('Rekapitulace stavby'!AN10="","",'Rekapitulace stavby'!AN10)</f>
        <v/>
      </c>
      <c r="L18" s="31"/>
    </row>
    <row r="19" spans="2:12" s="1" customFormat="1" ht="18" customHeight="1">
      <c r="B19" s="31"/>
      <c r="E19" s="24" t="str">
        <f>IF('Rekapitulace stavby'!E11="","",'Rekapitulace stavby'!E11)</f>
        <v xml:space="preserve"> </v>
      </c>
      <c r="I19" s="26" t="s">
        <v>27</v>
      </c>
      <c r="J19" s="24" t="str">
        <f>IF('Rekapitulace stavby'!AN11="","",'Rekapitulace stavby'!AN11)</f>
        <v/>
      </c>
      <c r="L19" s="31"/>
    </row>
    <row r="20" spans="2:12" s="1" customFormat="1" ht="6.95" customHeight="1">
      <c r="B20" s="31"/>
      <c r="L20" s="31"/>
    </row>
    <row r="21" spans="2:12" s="1" customFormat="1" ht="12" customHeight="1">
      <c r="B21" s="31"/>
      <c r="D21" s="26" t="s">
        <v>28</v>
      </c>
      <c r="I21" s="26" t="s">
        <v>25</v>
      </c>
      <c r="J21" s="27" t="str">
        <f>'Rekapitulace stavby'!AN13</f>
        <v>Vyplň údaj</v>
      </c>
      <c r="L21" s="31"/>
    </row>
    <row r="22" spans="2:12" s="1" customFormat="1" ht="18" customHeight="1">
      <c r="B22" s="31"/>
      <c r="E22" s="241" t="str">
        <f>'Rekapitulace stavby'!E14</f>
        <v>Vyplň údaj</v>
      </c>
      <c r="F22" s="205"/>
      <c r="G22" s="205"/>
      <c r="H22" s="205"/>
      <c r="I22" s="26" t="s">
        <v>27</v>
      </c>
      <c r="J22" s="27" t="str">
        <f>'Rekapitulace stavby'!AN14</f>
        <v>Vyplň údaj</v>
      </c>
      <c r="L22" s="31"/>
    </row>
    <row r="23" spans="2:12" s="1" customFormat="1" ht="6.95" customHeight="1">
      <c r="B23" s="31"/>
      <c r="L23" s="31"/>
    </row>
    <row r="24" spans="2:12" s="1" customFormat="1" ht="12" customHeight="1">
      <c r="B24" s="31"/>
      <c r="D24" s="26" t="s">
        <v>30</v>
      </c>
      <c r="I24" s="26" t="s">
        <v>25</v>
      </c>
      <c r="J24" s="24" t="str">
        <f>IF('Rekapitulace stavby'!AN16="","",'Rekapitulace stavby'!AN16)</f>
        <v/>
      </c>
      <c r="L24" s="31"/>
    </row>
    <row r="25" spans="2:12" s="1" customFormat="1" ht="18" customHeight="1">
      <c r="B25" s="31"/>
      <c r="E25" s="24" t="str">
        <f>IF('Rekapitulace stavby'!E17="","",'Rekapitulace stavby'!E17)</f>
        <v xml:space="preserve"> </v>
      </c>
      <c r="I25" s="26" t="s">
        <v>27</v>
      </c>
      <c r="J25" s="24" t="str">
        <f>IF('Rekapitulace stavby'!AN17="","",'Rekapitulace stavby'!AN17)</f>
        <v/>
      </c>
      <c r="L25" s="31"/>
    </row>
    <row r="26" spans="2:12" s="1" customFormat="1" ht="6.95" customHeight="1">
      <c r="B26" s="31"/>
      <c r="L26" s="31"/>
    </row>
    <row r="27" spans="2:12" s="1" customFormat="1" ht="12" customHeight="1">
      <c r="B27" s="31"/>
      <c r="D27" s="26" t="s">
        <v>32</v>
      </c>
      <c r="I27" s="26" t="s">
        <v>25</v>
      </c>
      <c r="J27" s="24" t="str">
        <f>IF('Rekapitulace stavby'!AN19="","",'Rekapitulace stavby'!AN19)</f>
        <v/>
      </c>
      <c r="L27" s="31"/>
    </row>
    <row r="28" spans="2:12" s="1" customFormat="1" ht="18" customHeight="1">
      <c r="B28" s="31"/>
      <c r="E28" s="24" t="str">
        <f>IF('Rekapitulace stavby'!E20="","",'Rekapitulace stavby'!E20)</f>
        <v xml:space="preserve"> </v>
      </c>
      <c r="I28" s="26" t="s">
        <v>27</v>
      </c>
      <c r="J28" s="24" t="str">
        <f>IF('Rekapitulace stavby'!AN20="","",'Rekapitulace stavby'!AN20)</f>
        <v/>
      </c>
      <c r="L28" s="31"/>
    </row>
    <row r="29" spans="2:12" s="1" customFormat="1" ht="6.95" customHeight="1">
      <c r="B29" s="31"/>
      <c r="L29" s="31"/>
    </row>
    <row r="30" spans="2:12" s="1" customFormat="1" ht="12" customHeight="1">
      <c r="B30" s="31"/>
      <c r="D30" s="26" t="s">
        <v>33</v>
      </c>
      <c r="L30" s="31"/>
    </row>
    <row r="31" spans="2:12" s="7" customFormat="1" ht="16.5" customHeight="1">
      <c r="B31" s="93"/>
      <c r="E31" s="210" t="s">
        <v>663</v>
      </c>
      <c r="F31" s="210"/>
      <c r="G31" s="210"/>
      <c r="H31" s="210"/>
      <c r="L31" s="93"/>
    </row>
    <row r="32" spans="2:12" s="1" customFormat="1" ht="6.95" customHeight="1">
      <c r="B32" s="31"/>
      <c r="L32" s="31"/>
    </row>
    <row r="33" spans="2:12" s="1" customFormat="1" ht="6.95" customHeight="1">
      <c r="B33" s="31"/>
      <c r="D33" s="52"/>
      <c r="E33" s="52"/>
      <c r="F33" s="52"/>
      <c r="G33" s="52"/>
      <c r="H33" s="52"/>
      <c r="I33" s="52"/>
      <c r="J33" s="52"/>
      <c r="K33" s="52"/>
      <c r="L33" s="31"/>
    </row>
    <row r="34" spans="2:12" s="1" customFormat="1" ht="25.35" customHeight="1">
      <c r="B34" s="31"/>
      <c r="D34" s="94" t="s">
        <v>34</v>
      </c>
      <c r="J34" s="65">
        <f>ROUND(J130, 2)</f>
        <v>0</v>
      </c>
      <c r="L34" s="31"/>
    </row>
    <row r="35" spans="2:12" s="1" customFormat="1" ht="6.95" customHeight="1">
      <c r="B35" s="31"/>
      <c r="D35" s="52"/>
      <c r="E35" s="52"/>
      <c r="F35" s="52"/>
      <c r="G35" s="52"/>
      <c r="H35" s="52"/>
      <c r="I35" s="52"/>
      <c r="J35" s="52"/>
      <c r="K35" s="52"/>
      <c r="L35" s="31"/>
    </row>
    <row r="36" spans="2:12" s="1" customFormat="1" ht="14.45" customHeight="1">
      <c r="B36" s="31"/>
      <c r="F36" s="34" t="s">
        <v>36</v>
      </c>
      <c r="I36" s="34" t="s">
        <v>35</v>
      </c>
      <c r="J36" s="34" t="s">
        <v>37</v>
      </c>
      <c r="L36" s="31"/>
    </row>
    <row r="37" spans="2:12" s="1" customFormat="1" ht="14.45" customHeight="1">
      <c r="B37" s="31"/>
      <c r="D37" s="54" t="s">
        <v>38</v>
      </c>
      <c r="E37" s="26" t="s">
        <v>39</v>
      </c>
      <c r="F37" s="85">
        <f>ROUND((SUM(BE130:BE172)),  2)</f>
        <v>0</v>
      </c>
      <c r="I37" s="95">
        <v>0.21</v>
      </c>
      <c r="J37" s="85">
        <f>ROUND(((SUM(BE130:BE172))*I37),  2)</f>
        <v>0</v>
      </c>
      <c r="L37" s="31"/>
    </row>
    <row r="38" spans="2:12" s="1" customFormat="1" ht="14.45" customHeight="1">
      <c r="B38" s="31"/>
      <c r="E38" s="26" t="s">
        <v>40</v>
      </c>
      <c r="F38" s="85">
        <f>ROUND((SUM(BF130:BF172)),  2)</f>
        <v>0</v>
      </c>
      <c r="I38" s="95">
        <v>0.12</v>
      </c>
      <c r="J38" s="85">
        <f>ROUND(((SUM(BF130:BF172))*I38),  2)</f>
        <v>0</v>
      </c>
      <c r="L38" s="31"/>
    </row>
    <row r="39" spans="2:12" s="1" customFormat="1" ht="14.45" hidden="1" customHeight="1">
      <c r="B39" s="31"/>
      <c r="E39" s="26" t="s">
        <v>41</v>
      </c>
      <c r="F39" s="85">
        <f>ROUND((SUM(BG130:BG172)),  2)</f>
        <v>0</v>
      </c>
      <c r="I39" s="95">
        <v>0.21</v>
      </c>
      <c r="J39" s="85">
        <f>0</f>
        <v>0</v>
      </c>
      <c r="L39" s="31"/>
    </row>
    <row r="40" spans="2:12" s="1" customFormat="1" ht="14.45" hidden="1" customHeight="1">
      <c r="B40" s="31"/>
      <c r="E40" s="26" t="s">
        <v>42</v>
      </c>
      <c r="F40" s="85">
        <f>ROUND((SUM(BH130:BH172)),  2)</f>
        <v>0</v>
      </c>
      <c r="I40" s="95">
        <v>0.12</v>
      </c>
      <c r="J40" s="85">
        <f>0</f>
        <v>0</v>
      </c>
      <c r="L40" s="31"/>
    </row>
    <row r="41" spans="2:12" s="1" customFormat="1" ht="14.45" hidden="1" customHeight="1">
      <c r="B41" s="31"/>
      <c r="E41" s="26" t="s">
        <v>43</v>
      </c>
      <c r="F41" s="85">
        <f>ROUND((SUM(BI130:BI172)),  2)</f>
        <v>0</v>
      </c>
      <c r="I41" s="95">
        <v>0</v>
      </c>
      <c r="J41" s="85">
        <f>0</f>
        <v>0</v>
      </c>
      <c r="L41" s="31"/>
    </row>
    <row r="42" spans="2:12" s="1" customFormat="1" ht="6.95" customHeight="1">
      <c r="B42" s="31"/>
      <c r="L42" s="31"/>
    </row>
    <row r="43" spans="2:12" s="1" customFormat="1" ht="25.35" customHeight="1">
      <c r="B43" s="31"/>
      <c r="C43" s="96"/>
      <c r="D43" s="97" t="s">
        <v>44</v>
      </c>
      <c r="E43" s="56"/>
      <c r="F43" s="56"/>
      <c r="G43" s="98" t="s">
        <v>45</v>
      </c>
      <c r="H43" s="99" t="s">
        <v>46</v>
      </c>
      <c r="I43" s="56"/>
      <c r="J43" s="100">
        <f>SUM(J34:J41)</f>
        <v>0</v>
      </c>
      <c r="K43" s="101"/>
      <c r="L43" s="31"/>
    </row>
    <row r="44" spans="2:12" s="1" customFormat="1" ht="14.45" customHeight="1">
      <c r="B44" s="31"/>
      <c r="L44" s="31"/>
    </row>
    <row r="45" spans="2:12" ht="14.45" customHeight="1">
      <c r="B45" s="19"/>
      <c r="L45" s="19"/>
    </row>
    <row r="46" spans="2:12" ht="14.45" customHeight="1">
      <c r="B46" s="19"/>
      <c r="L46" s="19"/>
    </row>
    <row r="47" spans="2:12" ht="14.45" customHeight="1">
      <c r="B47" s="19"/>
      <c r="L47" s="19"/>
    </row>
    <row r="48" spans="2:12" ht="14.45" customHeight="1">
      <c r="B48" s="19"/>
      <c r="L48" s="19"/>
    </row>
    <row r="49" spans="2:12" ht="14.45" customHeight="1">
      <c r="B49" s="19"/>
      <c r="L49" s="19"/>
    </row>
    <row r="50" spans="2:12" s="1" customFormat="1" ht="14.45" customHeight="1">
      <c r="B50" s="31"/>
      <c r="D50" s="40" t="s">
        <v>47</v>
      </c>
      <c r="E50" s="41"/>
      <c r="F50" s="41"/>
      <c r="G50" s="40" t="s">
        <v>48</v>
      </c>
      <c r="H50" s="41"/>
      <c r="I50" s="41"/>
      <c r="J50" s="41"/>
      <c r="K50" s="41"/>
      <c r="L50" s="31"/>
    </row>
    <row r="51" spans="2:12" ht="11.25">
      <c r="B51" s="19"/>
      <c r="L51" s="19"/>
    </row>
    <row r="52" spans="2:12" ht="11.25">
      <c r="B52" s="19"/>
      <c r="L52" s="19"/>
    </row>
    <row r="53" spans="2:12" ht="11.25">
      <c r="B53" s="19"/>
      <c r="L53" s="19"/>
    </row>
    <row r="54" spans="2:12" ht="11.25">
      <c r="B54" s="19"/>
      <c r="L54" s="19"/>
    </row>
    <row r="55" spans="2:12" ht="11.25">
      <c r="B55" s="19"/>
      <c r="L55" s="19"/>
    </row>
    <row r="56" spans="2:12" ht="11.25">
      <c r="B56" s="19"/>
      <c r="L56" s="19"/>
    </row>
    <row r="57" spans="2:12" ht="11.25">
      <c r="B57" s="19"/>
      <c r="L57" s="19"/>
    </row>
    <row r="58" spans="2:12" ht="11.25">
      <c r="B58" s="19"/>
      <c r="L58" s="19"/>
    </row>
    <row r="59" spans="2:12" ht="11.25">
      <c r="B59" s="19"/>
      <c r="L59" s="19"/>
    </row>
    <row r="60" spans="2:12" ht="11.25">
      <c r="B60" s="19"/>
      <c r="L60" s="19"/>
    </row>
    <row r="61" spans="2:12" s="1" customFormat="1" ht="12.75">
      <c r="B61" s="31"/>
      <c r="D61" s="42" t="s">
        <v>49</v>
      </c>
      <c r="E61" s="33"/>
      <c r="F61" s="102" t="s">
        <v>50</v>
      </c>
      <c r="G61" s="42" t="s">
        <v>49</v>
      </c>
      <c r="H61" s="33"/>
      <c r="I61" s="33"/>
      <c r="J61" s="103" t="s">
        <v>50</v>
      </c>
      <c r="K61" s="33"/>
      <c r="L61" s="31"/>
    </row>
    <row r="62" spans="2:12" ht="11.25">
      <c r="B62" s="19"/>
      <c r="L62" s="19"/>
    </row>
    <row r="63" spans="2:12" ht="11.25">
      <c r="B63" s="19"/>
      <c r="L63" s="19"/>
    </row>
    <row r="64" spans="2:12" ht="11.25">
      <c r="B64" s="19"/>
      <c r="L64" s="19"/>
    </row>
    <row r="65" spans="2:12" s="1" customFormat="1" ht="12.75">
      <c r="B65" s="31"/>
      <c r="D65" s="40" t="s">
        <v>51</v>
      </c>
      <c r="E65" s="41"/>
      <c r="F65" s="41"/>
      <c r="G65" s="40" t="s">
        <v>52</v>
      </c>
      <c r="H65" s="41"/>
      <c r="I65" s="41"/>
      <c r="J65" s="41"/>
      <c r="K65" s="41"/>
      <c r="L65" s="31"/>
    </row>
    <row r="66" spans="2:12" ht="11.25">
      <c r="B66" s="19"/>
      <c r="L66" s="19"/>
    </row>
    <row r="67" spans="2:12" ht="11.25">
      <c r="B67" s="19"/>
      <c r="L67" s="19"/>
    </row>
    <row r="68" spans="2:12" ht="11.25">
      <c r="B68" s="19"/>
      <c r="L68" s="19"/>
    </row>
    <row r="69" spans="2:12" ht="11.25">
      <c r="B69" s="19"/>
      <c r="L69" s="19"/>
    </row>
    <row r="70" spans="2:12" ht="11.25">
      <c r="B70" s="19"/>
      <c r="L70" s="19"/>
    </row>
    <row r="71" spans="2:12" ht="11.25">
      <c r="B71" s="19"/>
      <c r="L71" s="19"/>
    </row>
    <row r="72" spans="2:12" ht="11.25">
      <c r="B72" s="19"/>
      <c r="L72" s="19"/>
    </row>
    <row r="73" spans="2:12" ht="11.25">
      <c r="B73" s="19"/>
      <c r="L73" s="19"/>
    </row>
    <row r="74" spans="2:12" ht="11.25">
      <c r="B74" s="19"/>
      <c r="L74" s="19"/>
    </row>
    <row r="75" spans="2:12" ht="11.25">
      <c r="B75" s="19"/>
      <c r="L75" s="19"/>
    </row>
    <row r="76" spans="2:12" s="1" customFormat="1" ht="12.75">
      <c r="B76" s="31"/>
      <c r="D76" s="42" t="s">
        <v>49</v>
      </c>
      <c r="E76" s="33"/>
      <c r="F76" s="102" t="s">
        <v>50</v>
      </c>
      <c r="G76" s="42" t="s">
        <v>49</v>
      </c>
      <c r="H76" s="33"/>
      <c r="I76" s="33"/>
      <c r="J76" s="103" t="s">
        <v>50</v>
      </c>
      <c r="K76" s="33"/>
      <c r="L76" s="31"/>
    </row>
    <row r="77" spans="2:12" s="1" customFormat="1" ht="14.45" customHeight="1">
      <c r="B77" s="43"/>
      <c r="C77" s="44"/>
      <c r="D77" s="44"/>
      <c r="E77" s="44"/>
      <c r="F77" s="44"/>
      <c r="G77" s="44"/>
      <c r="H77" s="44"/>
      <c r="I77" s="44"/>
      <c r="J77" s="44"/>
      <c r="K77" s="44"/>
      <c r="L77" s="31"/>
    </row>
    <row r="81" spans="2:12" s="1" customFormat="1" ht="6.95" customHeight="1">
      <c r="B81" s="45"/>
      <c r="C81" s="46"/>
      <c r="D81" s="46"/>
      <c r="E81" s="46"/>
      <c r="F81" s="46"/>
      <c r="G81" s="46"/>
      <c r="H81" s="46"/>
      <c r="I81" s="46"/>
      <c r="J81" s="46"/>
      <c r="K81" s="46"/>
      <c r="L81" s="31"/>
    </row>
    <row r="82" spans="2:12" s="1" customFormat="1" ht="24.95" customHeight="1">
      <c r="B82" s="31"/>
      <c r="C82" s="20" t="s">
        <v>124</v>
      </c>
      <c r="L82" s="31"/>
    </row>
    <row r="83" spans="2:12" s="1" customFormat="1" ht="6.95" customHeight="1">
      <c r="B83" s="31"/>
      <c r="L83" s="31"/>
    </row>
    <row r="84" spans="2:12" s="1" customFormat="1" ht="12" customHeight="1">
      <c r="B84" s="31"/>
      <c r="C84" s="26" t="s">
        <v>16</v>
      </c>
      <c r="L84" s="31"/>
    </row>
    <row r="85" spans="2:12" s="1" customFormat="1" ht="26.25" customHeight="1">
      <c r="B85" s="31"/>
      <c r="E85" s="238" t="str">
        <f>E7</f>
        <v>Obnova septického chirurgického sálu, Nemocniční 429, 381 01 Český Krumlov</v>
      </c>
      <c r="F85" s="239"/>
      <c r="G85" s="239"/>
      <c r="H85" s="239"/>
      <c r="L85" s="31"/>
    </row>
    <row r="86" spans="2:12" ht="12" customHeight="1">
      <c r="B86" s="19"/>
      <c r="C86" s="26" t="s">
        <v>121</v>
      </c>
      <c r="L86" s="19"/>
    </row>
    <row r="87" spans="2:12" ht="16.5" customHeight="1">
      <c r="B87" s="19"/>
      <c r="E87" s="238" t="s">
        <v>560</v>
      </c>
      <c r="F87" s="206"/>
      <c r="G87" s="206"/>
      <c r="H87" s="206"/>
      <c r="L87" s="19"/>
    </row>
    <row r="88" spans="2:12" ht="12" customHeight="1">
      <c r="B88" s="19"/>
      <c r="C88" s="26" t="s">
        <v>561</v>
      </c>
      <c r="L88" s="19"/>
    </row>
    <row r="89" spans="2:12" s="1" customFormat="1" ht="16.5" customHeight="1">
      <c r="B89" s="31"/>
      <c r="E89" s="235" t="s">
        <v>660</v>
      </c>
      <c r="F89" s="240"/>
      <c r="G89" s="240"/>
      <c r="H89" s="240"/>
      <c r="L89" s="31"/>
    </row>
    <row r="90" spans="2:12" s="1" customFormat="1" ht="12" customHeight="1">
      <c r="B90" s="31"/>
      <c r="C90" s="26" t="s">
        <v>661</v>
      </c>
      <c r="L90" s="31"/>
    </row>
    <row r="91" spans="2:12" s="1" customFormat="1" ht="16.5" customHeight="1">
      <c r="B91" s="31"/>
      <c r="E91" s="200" t="str">
        <f>E13</f>
        <v>2.NP_ČP.1 - Operační sál</v>
      </c>
      <c r="F91" s="240"/>
      <c r="G91" s="240"/>
      <c r="H91" s="240"/>
      <c r="L91" s="31"/>
    </row>
    <row r="92" spans="2:12" s="1" customFormat="1" ht="6.95" customHeight="1">
      <c r="B92" s="31"/>
      <c r="L92" s="31"/>
    </row>
    <row r="93" spans="2:12" s="1" customFormat="1" ht="12" customHeight="1">
      <c r="B93" s="31"/>
      <c r="C93" s="26" t="s">
        <v>20</v>
      </c>
      <c r="F93" s="24" t="str">
        <f>F16</f>
        <v xml:space="preserve"> </v>
      </c>
      <c r="I93" s="26" t="s">
        <v>22</v>
      </c>
      <c r="J93" s="51" t="str">
        <f>IF(J16="","",J16)</f>
        <v>5. 8. 2024</v>
      </c>
      <c r="L93" s="31"/>
    </row>
    <row r="94" spans="2:12" s="1" customFormat="1" ht="6.95" customHeight="1">
      <c r="B94" s="31"/>
      <c r="L94" s="31"/>
    </row>
    <row r="95" spans="2:12" s="1" customFormat="1" ht="15.2" customHeight="1">
      <c r="B95" s="31"/>
      <c r="C95" s="26" t="s">
        <v>24</v>
      </c>
      <c r="F95" s="24" t="str">
        <f>E19</f>
        <v xml:space="preserve"> </v>
      </c>
      <c r="I95" s="26" t="s">
        <v>30</v>
      </c>
      <c r="J95" s="29" t="str">
        <f>E25</f>
        <v xml:space="preserve"> </v>
      </c>
      <c r="L95" s="31"/>
    </row>
    <row r="96" spans="2:12" s="1" customFormat="1" ht="15.2" customHeight="1">
      <c r="B96" s="31"/>
      <c r="C96" s="26" t="s">
        <v>28</v>
      </c>
      <c r="F96" s="24" t="str">
        <f>IF(E22="","",E22)</f>
        <v>Vyplň údaj</v>
      </c>
      <c r="I96" s="26" t="s">
        <v>32</v>
      </c>
      <c r="J96" s="29" t="str">
        <f>E28</f>
        <v xml:space="preserve"> </v>
      </c>
      <c r="L96" s="31"/>
    </row>
    <row r="97" spans="2:47" s="1" customFormat="1" ht="10.35" customHeight="1">
      <c r="B97" s="31"/>
      <c r="L97" s="31"/>
    </row>
    <row r="98" spans="2:47" s="1" customFormat="1" ht="29.25" customHeight="1">
      <c r="B98" s="31"/>
      <c r="C98" s="104" t="s">
        <v>125</v>
      </c>
      <c r="D98" s="96"/>
      <c r="E98" s="96"/>
      <c r="F98" s="96"/>
      <c r="G98" s="96"/>
      <c r="H98" s="96"/>
      <c r="I98" s="96"/>
      <c r="J98" s="105" t="s">
        <v>126</v>
      </c>
      <c r="K98" s="96"/>
      <c r="L98" s="31"/>
    </row>
    <row r="99" spans="2:47" s="1" customFormat="1" ht="10.35" customHeight="1">
      <c r="B99" s="31"/>
      <c r="L99" s="31"/>
    </row>
    <row r="100" spans="2:47" s="1" customFormat="1" ht="22.9" customHeight="1">
      <c r="B100" s="31"/>
      <c r="C100" s="106" t="s">
        <v>127</v>
      </c>
      <c r="J100" s="65">
        <f>J130</f>
        <v>0</v>
      </c>
      <c r="L100" s="31"/>
      <c r="AU100" s="16" t="s">
        <v>128</v>
      </c>
    </row>
    <row r="101" spans="2:47" s="8" customFormat="1" ht="24.95" customHeight="1">
      <c r="B101" s="107"/>
      <c r="D101" s="108" t="s">
        <v>664</v>
      </c>
      <c r="E101" s="109"/>
      <c r="F101" s="109"/>
      <c r="G101" s="109"/>
      <c r="H101" s="109"/>
      <c r="I101" s="109"/>
      <c r="J101" s="110">
        <f>J131</f>
        <v>0</v>
      </c>
      <c r="L101" s="107"/>
    </row>
    <row r="102" spans="2:47" s="9" customFormat="1" ht="19.899999999999999" customHeight="1">
      <c r="B102" s="111"/>
      <c r="D102" s="112" t="s">
        <v>665</v>
      </c>
      <c r="E102" s="113"/>
      <c r="F102" s="113"/>
      <c r="G102" s="113"/>
      <c r="H102" s="113"/>
      <c r="I102" s="113"/>
      <c r="J102" s="114">
        <f>J132</f>
        <v>0</v>
      </c>
      <c r="L102" s="111"/>
    </row>
    <row r="103" spans="2:47" s="9" customFormat="1" ht="19.899999999999999" customHeight="1">
      <c r="B103" s="111"/>
      <c r="D103" s="112" t="s">
        <v>666</v>
      </c>
      <c r="E103" s="113"/>
      <c r="F103" s="113"/>
      <c r="G103" s="113"/>
      <c r="H103" s="113"/>
      <c r="I103" s="113"/>
      <c r="J103" s="114">
        <f>J139</f>
        <v>0</v>
      </c>
      <c r="L103" s="111"/>
    </row>
    <row r="104" spans="2:47" s="9" customFormat="1" ht="19.899999999999999" customHeight="1">
      <c r="B104" s="111"/>
      <c r="D104" s="112" t="s">
        <v>667</v>
      </c>
      <c r="E104" s="113"/>
      <c r="F104" s="113"/>
      <c r="G104" s="113"/>
      <c r="H104" s="113"/>
      <c r="I104" s="113"/>
      <c r="J104" s="114">
        <f>J150</f>
        <v>0</v>
      </c>
      <c r="L104" s="111"/>
    </row>
    <row r="105" spans="2:47" s="9" customFormat="1" ht="19.899999999999999" customHeight="1">
      <c r="B105" s="111"/>
      <c r="D105" s="112" t="s">
        <v>668</v>
      </c>
      <c r="E105" s="113"/>
      <c r="F105" s="113"/>
      <c r="G105" s="113"/>
      <c r="H105" s="113"/>
      <c r="I105" s="113"/>
      <c r="J105" s="114">
        <f>J155</f>
        <v>0</v>
      </c>
      <c r="L105" s="111"/>
    </row>
    <row r="106" spans="2:47" s="9" customFormat="1" ht="19.899999999999999" customHeight="1">
      <c r="B106" s="111"/>
      <c r="D106" s="112" t="s">
        <v>669</v>
      </c>
      <c r="E106" s="113"/>
      <c r="F106" s="113"/>
      <c r="G106" s="113"/>
      <c r="H106" s="113"/>
      <c r="I106" s="113"/>
      <c r="J106" s="114">
        <f>J160</f>
        <v>0</v>
      </c>
      <c r="L106" s="111"/>
    </row>
    <row r="107" spans="2:47" s="1" customFormat="1" ht="21.75" customHeight="1">
      <c r="B107" s="31"/>
      <c r="L107" s="31"/>
    </row>
    <row r="108" spans="2:47" s="1" customFormat="1" ht="6.95" customHeight="1">
      <c r="B108" s="43"/>
      <c r="C108" s="44"/>
      <c r="D108" s="44"/>
      <c r="E108" s="44"/>
      <c r="F108" s="44"/>
      <c r="G108" s="44"/>
      <c r="H108" s="44"/>
      <c r="I108" s="44"/>
      <c r="J108" s="44"/>
      <c r="K108" s="44"/>
      <c r="L108" s="31"/>
    </row>
    <row r="112" spans="2:47" s="1" customFormat="1" ht="6.95" customHeight="1">
      <c r="B112" s="45"/>
      <c r="C112" s="46"/>
      <c r="D112" s="46"/>
      <c r="E112" s="46"/>
      <c r="F112" s="46"/>
      <c r="G112" s="46"/>
      <c r="H112" s="46"/>
      <c r="I112" s="46"/>
      <c r="J112" s="46"/>
      <c r="K112" s="46"/>
      <c r="L112" s="31"/>
    </row>
    <row r="113" spans="2:12" s="1" customFormat="1" ht="24.95" customHeight="1">
      <c r="B113" s="31"/>
      <c r="C113" s="20" t="s">
        <v>148</v>
      </c>
      <c r="L113" s="31"/>
    </row>
    <row r="114" spans="2:12" s="1" customFormat="1" ht="6.95" customHeight="1">
      <c r="B114" s="31"/>
      <c r="L114" s="31"/>
    </row>
    <row r="115" spans="2:12" s="1" customFormat="1" ht="12" customHeight="1">
      <c r="B115" s="31"/>
      <c r="C115" s="26" t="s">
        <v>16</v>
      </c>
      <c r="L115" s="31"/>
    </row>
    <row r="116" spans="2:12" s="1" customFormat="1" ht="26.25" customHeight="1">
      <c r="B116" s="31"/>
      <c r="E116" s="238" t="str">
        <f>E7</f>
        <v>Obnova septického chirurgického sálu, Nemocniční 429, 381 01 Český Krumlov</v>
      </c>
      <c r="F116" s="239"/>
      <c r="G116" s="239"/>
      <c r="H116" s="239"/>
      <c r="L116" s="31"/>
    </row>
    <row r="117" spans="2:12" ht="12" customHeight="1">
      <c r="B117" s="19"/>
      <c r="C117" s="26" t="s">
        <v>121</v>
      </c>
      <c r="L117" s="19"/>
    </row>
    <row r="118" spans="2:12" ht="16.5" customHeight="1">
      <c r="B118" s="19"/>
      <c r="E118" s="238" t="s">
        <v>560</v>
      </c>
      <c r="F118" s="206"/>
      <c r="G118" s="206"/>
      <c r="H118" s="206"/>
      <c r="L118" s="19"/>
    </row>
    <row r="119" spans="2:12" ht="12" customHeight="1">
      <c r="B119" s="19"/>
      <c r="C119" s="26" t="s">
        <v>561</v>
      </c>
      <c r="L119" s="19"/>
    </row>
    <row r="120" spans="2:12" s="1" customFormat="1" ht="16.5" customHeight="1">
      <c r="B120" s="31"/>
      <c r="E120" s="235" t="s">
        <v>660</v>
      </c>
      <c r="F120" s="240"/>
      <c r="G120" s="240"/>
      <c r="H120" s="240"/>
      <c r="L120" s="31"/>
    </row>
    <row r="121" spans="2:12" s="1" customFormat="1" ht="12" customHeight="1">
      <c r="B121" s="31"/>
      <c r="C121" s="26" t="s">
        <v>661</v>
      </c>
      <c r="L121" s="31"/>
    </row>
    <row r="122" spans="2:12" s="1" customFormat="1" ht="16.5" customHeight="1">
      <c r="B122" s="31"/>
      <c r="E122" s="200" t="str">
        <f>E13</f>
        <v>2.NP_ČP.1 - Operační sál</v>
      </c>
      <c r="F122" s="240"/>
      <c r="G122" s="240"/>
      <c r="H122" s="240"/>
      <c r="L122" s="31"/>
    </row>
    <row r="123" spans="2:12" s="1" customFormat="1" ht="6.95" customHeight="1">
      <c r="B123" s="31"/>
      <c r="L123" s="31"/>
    </row>
    <row r="124" spans="2:12" s="1" customFormat="1" ht="12" customHeight="1">
      <c r="B124" s="31"/>
      <c r="C124" s="26" t="s">
        <v>20</v>
      </c>
      <c r="F124" s="24" t="str">
        <f>F16</f>
        <v xml:space="preserve"> </v>
      </c>
      <c r="I124" s="26" t="s">
        <v>22</v>
      </c>
      <c r="J124" s="51" t="str">
        <f>IF(J16="","",J16)</f>
        <v>5. 8. 2024</v>
      </c>
      <c r="L124" s="31"/>
    </row>
    <row r="125" spans="2:12" s="1" customFormat="1" ht="6.95" customHeight="1">
      <c r="B125" s="31"/>
      <c r="L125" s="31"/>
    </row>
    <row r="126" spans="2:12" s="1" customFormat="1" ht="15.2" customHeight="1">
      <c r="B126" s="31"/>
      <c r="C126" s="26" t="s">
        <v>24</v>
      </c>
      <c r="F126" s="24" t="str">
        <f>E19</f>
        <v xml:space="preserve"> </v>
      </c>
      <c r="I126" s="26" t="s">
        <v>30</v>
      </c>
      <c r="J126" s="29" t="str">
        <f>E25</f>
        <v xml:space="preserve"> </v>
      </c>
      <c r="L126" s="31"/>
    </row>
    <row r="127" spans="2:12" s="1" customFormat="1" ht="15.2" customHeight="1">
      <c r="B127" s="31"/>
      <c r="C127" s="26" t="s">
        <v>28</v>
      </c>
      <c r="F127" s="24" t="str">
        <f>IF(E22="","",E22)</f>
        <v>Vyplň údaj</v>
      </c>
      <c r="I127" s="26" t="s">
        <v>32</v>
      </c>
      <c r="J127" s="29" t="str">
        <f>E28</f>
        <v xml:space="preserve"> </v>
      </c>
      <c r="L127" s="31"/>
    </row>
    <row r="128" spans="2:12" s="1" customFormat="1" ht="10.35" customHeight="1">
      <c r="B128" s="31"/>
      <c r="L128" s="31"/>
    </row>
    <row r="129" spans="2:65" s="10" customFormat="1" ht="29.25" customHeight="1">
      <c r="B129" s="115"/>
      <c r="C129" s="116" t="s">
        <v>149</v>
      </c>
      <c r="D129" s="117" t="s">
        <v>59</v>
      </c>
      <c r="E129" s="117" t="s">
        <v>55</v>
      </c>
      <c r="F129" s="117" t="s">
        <v>56</v>
      </c>
      <c r="G129" s="117" t="s">
        <v>150</v>
      </c>
      <c r="H129" s="117" t="s">
        <v>151</v>
      </c>
      <c r="I129" s="117" t="s">
        <v>152</v>
      </c>
      <c r="J129" s="118" t="s">
        <v>126</v>
      </c>
      <c r="K129" s="119" t="s">
        <v>153</v>
      </c>
      <c r="L129" s="115"/>
      <c r="M129" s="58" t="s">
        <v>1</v>
      </c>
      <c r="N129" s="59" t="s">
        <v>38</v>
      </c>
      <c r="O129" s="59" t="s">
        <v>154</v>
      </c>
      <c r="P129" s="59" t="s">
        <v>155</v>
      </c>
      <c r="Q129" s="59" t="s">
        <v>156</v>
      </c>
      <c r="R129" s="59" t="s">
        <v>157</v>
      </c>
      <c r="S129" s="59" t="s">
        <v>158</v>
      </c>
      <c r="T129" s="60" t="s">
        <v>159</v>
      </c>
    </row>
    <row r="130" spans="2:65" s="1" customFormat="1" ht="22.9" customHeight="1">
      <c r="B130" s="31"/>
      <c r="C130" s="63" t="s">
        <v>160</v>
      </c>
      <c r="J130" s="120">
        <f>BK130</f>
        <v>0</v>
      </c>
      <c r="L130" s="31"/>
      <c r="M130" s="61"/>
      <c r="N130" s="52"/>
      <c r="O130" s="52"/>
      <c r="P130" s="121">
        <f>P131</f>
        <v>0</v>
      </c>
      <c r="Q130" s="52"/>
      <c r="R130" s="121">
        <f>R131</f>
        <v>13.976000000000001</v>
      </c>
      <c r="S130" s="52"/>
      <c r="T130" s="122">
        <f>T131</f>
        <v>0</v>
      </c>
      <c r="AT130" s="16" t="s">
        <v>73</v>
      </c>
      <c r="AU130" s="16" t="s">
        <v>128</v>
      </c>
      <c r="BK130" s="123">
        <f>BK131</f>
        <v>0</v>
      </c>
    </row>
    <row r="131" spans="2:65" s="11" customFormat="1" ht="25.9" customHeight="1">
      <c r="B131" s="124"/>
      <c r="D131" s="125" t="s">
        <v>73</v>
      </c>
      <c r="E131" s="126" t="s">
        <v>670</v>
      </c>
      <c r="F131" s="126" t="s">
        <v>96</v>
      </c>
      <c r="I131" s="127"/>
      <c r="J131" s="128">
        <f>BK131</f>
        <v>0</v>
      </c>
      <c r="L131" s="124"/>
      <c r="M131" s="129"/>
      <c r="P131" s="130">
        <f>P132+P139+P150+P155+P160</f>
        <v>0</v>
      </c>
      <c r="R131" s="130">
        <f>R132+R139+R150+R155+R160</f>
        <v>13.976000000000001</v>
      </c>
      <c r="T131" s="131">
        <f>T132+T139+T150+T155+T160</f>
        <v>0</v>
      </c>
      <c r="AR131" s="125" t="s">
        <v>82</v>
      </c>
      <c r="AT131" s="132" t="s">
        <v>73</v>
      </c>
      <c r="AU131" s="132" t="s">
        <v>74</v>
      </c>
      <c r="AY131" s="125" t="s">
        <v>163</v>
      </c>
      <c r="BK131" s="133">
        <f>BK132+BK139+BK150+BK155+BK160</f>
        <v>0</v>
      </c>
    </row>
    <row r="132" spans="2:65" s="11" customFormat="1" ht="22.9" customHeight="1">
      <c r="B132" s="124"/>
      <c r="D132" s="125" t="s">
        <v>73</v>
      </c>
      <c r="E132" s="134" t="s">
        <v>671</v>
      </c>
      <c r="F132" s="134" t="s">
        <v>671</v>
      </c>
      <c r="I132" s="127"/>
      <c r="J132" s="135">
        <f>BK132</f>
        <v>0</v>
      </c>
      <c r="L132" s="124"/>
      <c r="M132" s="129"/>
      <c r="P132" s="130">
        <f>SUM(P133:P138)</f>
        <v>0</v>
      </c>
      <c r="R132" s="130">
        <f>SUM(R133:R138)</f>
        <v>11.116000000000001</v>
      </c>
      <c r="T132" s="131">
        <f>SUM(T133:T138)</f>
        <v>0</v>
      </c>
      <c r="AR132" s="125" t="s">
        <v>82</v>
      </c>
      <c r="AT132" s="132" t="s">
        <v>73</v>
      </c>
      <c r="AU132" s="132" t="s">
        <v>82</v>
      </c>
      <c r="AY132" s="125" t="s">
        <v>163</v>
      </c>
      <c r="BK132" s="133">
        <f>SUM(BK133:BK138)</f>
        <v>0</v>
      </c>
    </row>
    <row r="133" spans="2:65" s="1" customFormat="1" ht="16.5" customHeight="1">
      <c r="B133" s="31"/>
      <c r="C133" s="136" t="s">
        <v>82</v>
      </c>
      <c r="D133" s="136" t="s">
        <v>165</v>
      </c>
      <c r="E133" s="137" t="s">
        <v>672</v>
      </c>
      <c r="F133" s="138" t="s">
        <v>673</v>
      </c>
      <c r="G133" s="139" t="s">
        <v>179</v>
      </c>
      <c r="H133" s="140">
        <v>72</v>
      </c>
      <c r="I133" s="141"/>
      <c r="J133" s="142">
        <f>ROUND(I133*H133,2)</f>
        <v>0</v>
      </c>
      <c r="K133" s="143"/>
      <c r="L133" s="31"/>
      <c r="M133" s="144" t="s">
        <v>1</v>
      </c>
      <c r="N133" s="145" t="s">
        <v>39</v>
      </c>
      <c r="P133" s="146">
        <f>O133*H133</f>
        <v>0</v>
      </c>
      <c r="Q133" s="146">
        <v>0.08</v>
      </c>
      <c r="R133" s="146">
        <f>Q133*H133</f>
        <v>5.76</v>
      </c>
      <c r="S133" s="146">
        <v>0</v>
      </c>
      <c r="T133" s="147">
        <f>S133*H133</f>
        <v>0</v>
      </c>
      <c r="AR133" s="148" t="s">
        <v>169</v>
      </c>
      <c r="AT133" s="148" t="s">
        <v>165</v>
      </c>
      <c r="AU133" s="148" t="s">
        <v>84</v>
      </c>
      <c r="AY133" s="16" t="s">
        <v>163</v>
      </c>
      <c r="BE133" s="149">
        <f>IF(N133="základní",J133,0)</f>
        <v>0</v>
      </c>
      <c r="BF133" s="149">
        <f>IF(N133="snížená",J133,0)</f>
        <v>0</v>
      </c>
      <c r="BG133" s="149">
        <f>IF(N133="zákl. přenesená",J133,0)</f>
        <v>0</v>
      </c>
      <c r="BH133" s="149">
        <f>IF(N133="sníž. přenesená",J133,0)</f>
        <v>0</v>
      </c>
      <c r="BI133" s="149">
        <f>IF(N133="nulová",J133,0)</f>
        <v>0</v>
      </c>
      <c r="BJ133" s="16" t="s">
        <v>82</v>
      </c>
      <c r="BK133" s="149">
        <f>ROUND(I133*H133,2)</f>
        <v>0</v>
      </c>
      <c r="BL133" s="16" t="s">
        <v>169</v>
      </c>
      <c r="BM133" s="148" t="s">
        <v>84</v>
      </c>
    </row>
    <row r="134" spans="2:65" s="1" customFormat="1" ht="165.75">
      <c r="B134" s="31"/>
      <c r="D134" s="151" t="s">
        <v>433</v>
      </c>
      <c r="F134" s="165" t="s">
        <v>674</v>
      </c>
      <c r="I134" s="166"/>
      <c r="L134" s="31"/>
      <c r="M134" s="167"/>
      <c r="T134" s="55"/>
      <c r="AT134" s="16" t="s">
        <v>433</v>
      </c>
      <c r="AU134" s="16" t="s">
        <v>84</v>
      </c>
    </row>
    <row r="135" spans="2:65" s="1" customFormat="1" ht="24.2" customHeight="1">
      <c r="B135" s="31"/>
      <c r="C135" s="136" t="s">
        <v>84</v>
      </c>
      <c r="D135" s="136" t="s">
        <v>165</v>
      </c>
      <c r="E135" s="137" t="s">
        <v>675</v>
      </c>
      <c r="F135" s="138" t="s">
        <v>676</v>
      </c>
      <c r="G135" s="139" t="s">
        <v>179</v>
      </c>
      <c r="H135" s="140">
        <v>65</v>
      </c>
      <c r="I135" s="141"/>
      <c r="J135" s="142">
        <f>ROUND(I135*H135,2)</f>
        <v>0</v>
      </c>
      <c r="K135" s="143"/>
      <c r="L135" s="31"/>
      <c r="M135" s="144" t="s">
        <v>1</v>
      </c>
      <c r="N135" s="145" t="s">
        <v>39</v>
      </c>
      <c r="P135" s="146">
        <f>O135*H135</f>
        <v>0</v>
      </c>
      <c r="Q135" s="146">
        <v>0.08</v>
      </c>
      <c r="R135" s="146">
        <f>Q135*H135</f>
        <v>5.2</v>
      </c>
      <c r="S135" s="146">
        <v>0</v>
      </c>
      <c r="T135" s="147">
        <f>S135*H135</f>
        <v>0</v>
      </c>
      <c r="AR135" s="148" t="s">
        <v>169</v>
      </c>
      <c r="AT135" s="148" t="s">
        <v>165</v>
      </c>
      <c r="AU135" s="148" t="s">
        <v>84</v>
      </c>
      <c r="AY135" s="16" t="s">
        <v>163</v>
      </c>
      <c r="BE135" s="149">
        <f>IF(N135="základní",J135,0)</f>
        <v>0</v>
      </c>
      <c r="BF135" s="149">
        <f>IF(N135="snížená",J135,0)</f>
        <v>0</v>
      </c>
      <c r="BG135" s="149">
        <f>IF(N135="zákl. přenesená",J135,0)</f>
        <v>0</v>
      </c>
      <c r="BH135" s="149">
        <f>IF(N135="sníž. přenesená",J135,0)</f>
        <v>0</v>
      </c>
      <c r="BI135" s="149">
        <f>IF(N135="nulová",J135,0)</f>
        <v>0</v>
      </c>
      <c r="BJ135" s="16" t="s">
        <v>82</v>
      </c>
      <c r="BK135" s="149">
        <f>ROUND(I135*H135,2)</f>
        <v>0</v>
      </c>
      <c r="BL135" s="16" t="s">
        <v>169</v>
      </c>
      <c r="BM135" s="148" t="s">
        <v>169</v>
      </c>
    </row>
    <row r="136" spans="2:65" s="1" customFormat="1" ht="185.25">
      <c r="B136" s="31"/>
      <c r="D136" s="151" t="s">
        <v>433</v>
      </c>
      <c r="F136" s="165" t="s">
        <v>677</v>
      </c>
      <c r="I136" s="166"/>
      <c r="L136" s="31"/>
      <c r="M136" s="167"/>
      <c r="T136" s="55"/>
      <c r="AT136" s="16" t="s">
        <v>433</v>
      </c>
      <c r="AU136" s="16" t="s">
        <v>84</v>
      </c>
    </row>
    <row r="137" spans="2:65" s="1" customFormat="1" ht="24.2" customHeight="1">
      <c r="B137" s="31"/>
      <c r="C137" s="136" t="s">
        <v>97</v>
      </c>
      <c r="D137" s="136" t="s">
        <v>165</v>
      </c>
      <c r="E137" s="137" t="s">
        <v>678</v>
      </c>
      <c r="F137" s="138" t="s">
        <v>679</v>
      </c>
      <c r="G137" s="139" t="s">
        <v>179</v>
      </c>
      <c r="H137" s="140">
        <v>2.6</v>
      </c>
      <c r="I137" s="141"/>
      <c r="J137" s="142">
        <f>ROUND(I137*H137,2)</f>
        <v>0</v>
      </c>
      <c r="K137" s="143"/>
      <c r="L137" s="31"/>
      <c r="M137" s="144" t="s">
        <v>1</v>
      </c>
      <c r="N137" s="145" t="s">
        <v>39</v>
      </c>
      <c r="P137" s="146">
        <f>O137*H137</f>
        <v>0</v>
      </c>
      <c r="Q137" s="146">
        <v>0.06</v>
      </c>
      <c r="R137" s="146">
        <f>Q137*H137</f>
        <v>0.156</v>
      </c>
      <c r="S137" s="146">
        <v>0</v>
      </c>
      <c r="T137" s="147">
        <f>S137*H137</f>
        <v>0</v>
      </c>
      <c r="AR137" s="148" t="s">
        <v>169</v>
      </c>
      <c r="AT137" s="148" t="s">
        <v>165</v>
      </c>
      <c r="AU137" s="148" t="s">
        <v>84</v>
      </c>
      <c r="AY137" s="16" t="s">
        <v>163</v>
      </c>
      <c r="BE137" s="149">
        <f>IF(N137="základní",J137,0)</f>
        <v>0</v>
      </c>
      <c r="BF137" s="149">
        <f>IF(N137="snížená",J137,0)</f>
        <v>0</v>
      </c>
      <c r="BG137" s="149">
        <f>IF(N137="zákl. přenesená",J137,0)</f>
        <v>0</v>
      </c>
      <c r="BH137" s="149">
        <f>IF(N137="sníž. přenesená",J137,0)</f>
        <v>0</v>
      </c>
      <c r="BI137" s="149">
        <f>IF(N137="nulová",J137,0)</f>
        <v>0</v>
      </c>
      <c r="BJ137" s="16" t="s">
        <v>82</v>
      </c>
      <c r="BK137" s="149">
        <f>ROUND(I137*H137,2)</f>
        <v>0</v>
      </c>
      <c r="BL137" s="16" t="s">
        <v>169</v>
      </c>
      <c r="BM137" s="148" t="s">
        <v>183</v>
      </c>
    </row>
    <row r="138" spans="2:65" s="1" customFormat="1" ht="107.25">
      <c r="B138" s="31"/>
      <c r="D138" s="151" t="s">
        <v>433</v>
      </c>
      <c r="F138" s="165" t="s">
        <v>680</v>
      </c>
      <c r="I138" s="166"/>
      <c r="L138" s="31"/>
      <c r="M138" s="167"/>
      <c r="T138" s="55"/>
      <c r="AT138" s="16" t="s">
        <v>433</v>
      </c>
      <c r="AU138" s="16" t="s">
        <v>84</v>
      </c>
    </row>
    <row r="139" spans="2:65" s="11" customFormat="1" ht="22.9" customHeight="1">
      <c r="B139" s="124"/>
      <c r="D139" s="125" t="s">
        <v>73</v>
      </c>
      <c r="E139" s="134" t="s">
        <v>681</v>
      </c>
      <c r="F139" s="134" t="s">
        <v>681</v>
      </c>
      <c r="I139" s="127"/>
      <c r="J139" s="135">
        <f>BK139</f>
        <v>0</v>
      </c>
      <c r="L139" s="124"/>
      <c r="M139" s="129"/>
      <c r="P139" s="130">
        <f>SUM(P140:P149)</f>
        <v>0</v>
      </c>
      <c r="R139" s="130">
        <f>SUM(R140:R149)</f>
        <v>1.02</v>
      </c>
      <c r="T139" s="131">
        <f>SUM(T140:T149)</f>
        <v>0</v>
      </c>
      <c r="AR139" s="125" t="s">
        <v>82</v>
      </c>
      <c r="AT139" s="132" t="s">
        <v>73</v>
      </c>
      <c r="AU139" s="132" t="s">
        <v>82</v>
      </c>
      <c r="AY139" s="125" t="s">
        <v>163</v>
      </c>
      <c r="BK139" s="133">
        <f>SUM(BK140:BK149)</f>
        <v>0</v>
      </c>
    </row>
    <row r="140" spans="2:65" s="1" customFormat="1" ht="24.2" customHeight="1">
      <c r="B140" s="31"/>
      <c r="C140" s="136" t="s">
        <v>169</v>
      </c>
      <c r="D140" s="136" t="s">
        <v>165</v>
      </c>
      <c r="E140" s="137" t="s">
        <v>682</v>
      </c>
      <c r="F140" s="138" t="s">
        <v>683</v>
      </c>
      <c r="G140" s="139" t="s">
        <v>684</v>
      </c>
      <c r="H140" s="140">
        <v>1</v>
      </c>
      <c r="I140" s="141"/>
      <c r="J140" s="142">
        <f>ROUND(I140*H140,2)</f>
        <v>0</v>
      </c>
      <c r="K140" s="143"/>
      <c r="L140" s="31"/>
      <c r="M140" s="144" t="s">
        <v>1</v>
      </c>
      <c r="N140" s="145" t="s">
        <v>39</v>
      </c>
      <c r="P140" s="146">
        <f>O140*H140</f>
        <v>0</v>
      </c>
      <c r="Q140" s="146">
        <v>0.1</v>
      </c>
      <c r="R140" s="146">
        <f>Q140*H140</f>
        <v>0.1</v>
      </c>
      <c r="S140" s="146">
        <v>0</v>
      </c>
      <c r="T140" s="147">
        <f>S140*H140</f>
        <v>0</v>
      </c>
      <c r="AR140" s="148" t="s">
        <v>169</v>
      </c>
      <c r="AT140" s="148" t="s">
        <v>165</v>
      </c>
      <c r="AU140" s="148" t="s">
        <v>84</v>
      </c>
      <c r="AY140" s="16" t="s">
        <v>163</v>
      </c>
      <c r="BE140" s="149">
        <f>IF(N140="základní",J140,0)</f>
        <v>0</v>
      </c>
      <c r="BF140" s="149">
        <f>IF(N140="snížená",J140,0)</f>
        <v>0</v>
      </c>
      <c r="BG140" s="149">
        <f>IF(N140="zákl. přenesená",J140,0)</f>
        <v>0</v>
      </c>
      <c r="BH140" s="149">
        <f>IF(N140="sníž. přenesená",J140,0)</f>
        <v>0</v>
      </c>
      <c r="BI140" s="149">
        <f>IF(N140="nulová",J140,0)</f>
        <v>0</v>
      </c>
      <c r="BJ140" s="16" t="s">
        <v>82</v>
      </c>
      <c r="BK140" s="149">
        <f>ROUND(I140*H140,2)</f>
        <v>0</v>
      </c>
      <c r="BL140" s="16" t="s">
        <v>169</v>
      </c>
      <c r="BM140" s="148" t="s">
        <v>210</v>
      </c>
    </row>
    <row r="141" spans="2:65" s="1" customFormat="1" ht="156">
      <c r="B141" s="31"/>
      <c r="D141" s="151" t="s">
        <v>433</v>
      </c>
      <c r="F141" s="165" t="s">
        <v>685</v>
      </c>
      <c r="I141" s="166"/>
      <c r="L141" s="31"/>
      <c r="M141" s="167"/>
      <c r="T141" s="55"/>
      <c r="AT141" s="16" t="s">
        <v>433</v>
      </c>
      <c r="AU141" s="16" t="s">
        <v>84</v>
      </c>
    </row>
    <row r="142" spans="2:65" s="1" customFormat="1" ht="24.2" customHeight="1">
      <c r="B142" s="31"/>
      <c r="C142" s="136" t="s">
        <v>185</v>
      </c>
      <c r="D142" s="136" t="s">
        <v>165</v>
      </c>
      <c r="E142" s="137" t="s">
        <v>686</v>
      </c>
      <c r="F142" s="138" t="s">
        <v>687</v>
      </c>
      <c r="G142" s="139" t="s">
        <v>684</v>
      </c>
      <c r="H142" s="140">
        <v>1</v>
      </c>
      <c r="I142" s="141"/>
      <c r="J142" s="142">
        <f>ROUND(I142*H142,2)</f>
        <v>0</v>
      </c>
      <c r="K142" s="143"/>
      <c r="L142" s="31"/>
      <c r="M142" s="144" t="s">
        <v>1</v>
      </c>
      <c r="N142" s="145" t="s">
        <v>39</v>
      </c>
      <c r="P142" s="146">
        <f>O142*H142</f>
        <v>0</v>
      </c>
      <c r="Q142" s="146">
        <v>0.1</v>
      </c>
      <c r="R142" s="146">
        <f>Q142*H142</f>
        <v>0.1</v>
      </c>
      <c r="S142" s="146">
        <v>0</v>
      </c>
      <c r="T142" s="147">
        <f>S142*H142</f>
        <v>0</v>
      </c>
      <c r="AR142" s="148" t="s">
        <v>169</v>
      </c>
      <c r="AT142" s="148" t="s">
        <v>165</v>
      </c>
      <c r="AU142" s="148" t="s">
        <v>84</v>
      </c>
      <c r="AY142" s="16" t="s">
        <v>163</v>
      </c>
      <c r="BE142" s="149">
        <f>IF(N142="základní",J142,0)</f>
        <v>0</v>
      </c>
      <c r="BF142" s="149">
        <f>IF(N142="snížená",J142,0)</f>
        <v>0</v>
      </c>
      <c r="BG142" s="149">
        <f>IF(N142="zákl. přenesená",J142,0)</f>
        <v>0</v>
      </c>
      <c r="BH142" s="149">
        <f>IF(N142="sníž. přenesená",J142,0)</f>
        <v>0</v>
      </c>
      <c r="BI142" s="149">
        <f>IF(N142="nulová",J142,0)</f>
        <v>0</v>
      </c>
      <c r="BJ142" s="16" t="s">
        <v>82</v>
      </c>
      <c r="BK142" s="149">
        <f>ROUND(I142*H142,2)</f>
        <v>0</v>
      </c>
      <c r="BL142" s="16" t="s">
        <v>169</v>
      </c>
      <c r="BM142" s="148" t="s">
        <v>217</v>
      </c>
    </row>
    <row r="143" spans="2:65" s="1" customFormat="1" ht="156">
      <c r="B143" s="31"/>
      <c r="D143" s="151" t="s">
        <v>433</v>
      </c>
      <c r="F143" s="165" t="s">
        <v>688</v>
      </c>
      <c r="I143" s="166"/>
      <c r="L143" s="31"/>
      <c r="M143" s="167"/>
      <c r="T143" s="55"/>
      <c r="AT143" s="16" t="s">
        <v>433</v>
      </c>
      <c r="AU143" s="16" t="s">
        <v>84</v>
      </c>
    </row>
    <row r="144" spans="2:65" s="1" customFormat="1" ht="24.2" customHeight="1">
      <c r="B144" s="31"/>
      <c r="C144" s="136" t="s">
        <v>183</v>
      </c>
      <c r="D144" s="136" t="s">
        <v>165</v>
      </c>
      <c r="E144" s="137" t="s">
        <v>689</v>
      </c>
      <c r="F144" s="138" t="s">
        <v>690</v>
      </c>
      <c r="G144" s="139" t="s">
        <v>684</v>
      </c>
      <c r="H144" s="140">
        <v>1</v>
      </c>
      <c r="I144" s="141"/>
      <c r="J144" s="142">
        <f>ROUND(I144*H144,2)</f>
        <v>0</v>
      </c>
      <c r="K144" s="143"/>
      <c r="L144" s="31"/>
      <c r="M144" s="144" t="s">
        <v>1</v>
      </c>
      <c r="N144" s="145" t="s">
        <v>39</v>
      </c>
      <c r="P144" s="146">
        <f>O144*H144</f>
        <v>0</v>
      </c>
      <c r="Q144" s="146">
        <v>0.1</v>
      </c>
      <c r="R144" s="146">
        <f>Q144*H144</f>
        <v>0.1</v>
      </c>
      <c r="S144" s="146">
        <v>0</v>
      </c>
      <c r="T144" s="147">
        <f>S144*H144</f>
        <v>0</v>
      </c>
      <c r="AR144" s="148" t="s">
        <v>169</v>
      </c>
      <c r="AT144" s="148" t="s">
        <v>165</v>
      </c>
      <c r="AU144" s="148" t="s">
        <v>84</v>
      </c>
      <c r="AY144" s="16" t="s">
        <v>163</v>
      </c>
      <c r="BE144" s="149">
        <f>IF(N144="základní",J144,0)</f>
        <v>0</v>
      </c>
      <c r="BF144" s="149">
        <f>IF(N144="snížená",J144,0)</f>
        <v>0</v>
      </c>
      <c r="BG144" s="149">
        <f>IF(N144="zákl. přenesená",J144,0)</f>
        <v>0</v>
      </c>
      <c r="BH144" s="149">
        <f>IF(N144="sníž. přenesená",J144,0)</f>
        <v>0</v>
      </c>
      <c r="BI144" s="149">
        <f>IF(N144="nulová",J144,0)</f>
        <v>0</v>
      </c>
      <c r="BJ144" s="16" t="s">
        <v>82</v>
      </c>
      <c r="BK144" s="149">
        <f>ROUND(I144*H144,2)</f>
        <v>0</v>
      </c>
      <c r="BL144" s="16" t="s">
        <v>169</v>
      </c>
      <c r="BM144" s="148" t="s">
        <v>8</v>
      </c>
    </row>
    <row r="145" spans="2:65" s="1" customFormat="1" ht="156">
      <c r="B145" s="31"/>
      <c r="D145" s="151" t="s">
        <v>433</v>
      </c>
      <c r="F145" s="165" t="s">
        <v>691</v>
      </c>
      <c r="I145" s="166"/>
      <c r="L145" s="31"/>
      <c r="M145" s="167"/>
      <c r="T145" s="55"/>
      <c r="AT145" s="16" t="s">
        <v>433</v>
      </c>
      <c r="AU145" s="16" t="s">
        <v>84</v>
      </c>
    </row>
    <row r="146" spans="2:65" s="1" customFormat="1" ht="16.5" customHeight="1">
      <c r="B146" s="31"/>
      <c r="C146" s="136" t="s">
        <v>201</v>
      </c>
      <c r="D146" s="136" t="s">
        <v>165</v>
      </c>
      <c r="E146" s="137" t="s">
        <v>692</v>
      </c>
      <c r="F146" s="138" t="s">
        <v>693</v>
      </c>
      <c r="G146" s="139" t="s">
        <v>684</v>
      </c>
      <c r="H146" s="140">
        <v>3</v>
      </c>
      <c r="I146" s="141"/>
      <c r="J146" s="142">
        <f>ROUND(I146*H146,2)</f>
        <v>0</v>
      </c>
      <c r="K146" s="143"/>
      <c r="L146" s="31"/>
      <c r="M146" s="144" t="s">
        <v>1</v>
      </c>
      <c r="N146" s="145" t="s">
        <v>39</v>
      </c>
      <c r="P146" s="146">
        <f>O146*H146</f>
        <v>0</v>
      </c>
      <c r="Q146" s="146">
        <v>0.04</v>
      </c>
      <c r="R146" s="146">
        <f>Q146*H146</f>
        <v>0.12</v>
      </c>
      <c r="S146" s="146">
        <v>0</v>
      </c>
      <c r="T146" s="147">
        <f>S146*H146</f>
        <v>0</v>
      </c>
      <c r="AR146" s="148" t="s">
        <v>169</v>
      </c>
      <c r="AT146" s="148" t="s">
        <v>165</v>
      </c>
      <c r="AU146" s="148" t="s">
        <v>84</v>
      </c>
      <c r="AY146" s="16" t="s">
        <v>163</v>
      </c>
      <c r="BE146" s="149">
        <f>IF(N146="základní",J146,0)</f>
        <v>0</v>
      </c>
      <c r="BF146" s="149">
        <f>IF(N146="snížená",J146,0)</f>
        <v>0</v>
      </c>
      <c r="BG146" s="149">
        <f>IF(N146="zákl. přenesená",J146,0)</f>
        <v>0</v>
      </c>
      <c r="BH146" s="149">
        <f>IF(N146="sníž. přenesená",J146,0)</f>
        <v>0</v>
      </c>
      <c r="BI146" s="149">
        <f>IF(N146="nulová",J146,0)</f>
        <v>0</v>
      </c>
      <c r="BJ146" s="16" t="s">
        <v>82</v>
      </c>
      <c r="BK146" s="149">
        <f>ROUND(I146*H146,2)</f>
        <v>0</v>
      </c>
      <c r="BL146" s="16" t="s">
        <v>169</v>
      </c>
      <c r="BM146" s="148" t="s">
        <v>242</v>
      </c>
    </row>
    <row r="147" spans="2:65" s="1" customFormat="1" ht="107.25">
      <c r="B147" s="31"/>
      <c r="D147" s="151" t="s">
        <v>433</v>
      </c>
      <c r="F147" s="165" t="s">
        <v>694</v>
      </c>
      <c r="I147" s="166"/>
      <c r="L147" s="31"/>
      <c r="M147" s="167"/>
      <c r="T147" s="55"/>
      <c r="AT147" s="16" t="s">
        <v>433</v>
      </c>
      <c r="AU147" s="16" t="s">
        <v>84</v>
      </c>
    </row>
    <row r="148" spans="2:65" s="1" customFormat="1" ht="16.5" customHeight="1">
      <c r="B148" s="31"/>
      <c r="C148" s="136" t="s">
        <v>210</v>
      </c>
      <c r="D148" s="136" t="s">
        <v>165</v>
      </c>
      <c r="E148" s="137" t="s">
        <v>695</v>
      </c>
      <c r="F148" s="138" t="s">
        <v>696</v>
      </c>
      <c r="G148" s="139" t="s">
        <v>684</v>
      </c>
      <c r="H148" s="140">
        <v>3</v>
      </c>
      <c r="I148" s="141"/>
      <c r="J148" s="142">
        <f>ROUND(I148*H148,2)</f>
        <v>0</v>
      </c>
      <c r="K148" s="143"/>
      <c r="L148" s="31"/>
      <c r="M148" s="144" t="s">
        <v>1</v>
      </c>
      <c r="N148" s="145" t="s">
        <v>39</v>
      </c>
      <c r="P148" s="146">
        <f>O148*H148</f>
        <v>0</v>
      </c>
      <c r="Q148" s="146">
        <v>0.2</v>
      </c>
      <c r="R148" s="146">
        <f>Q148*H148</f>
        <v>0.60000000000000009</v>
      </c>
      <c r="S148" s="146">
        <v>0</v>
      </c>
      <c r="T148" s="147">
        <f>S148*H148</f>
        <v>0</v>
      </c>
      <c r="AR148" s="148" t="s">
        <v>169</v>
      </c>
      <c r="AT148" s="148" t="s">
        <v>165</v>
      </c>
      <c r="AU148" s="148" t="s">
        <v>84</v>
      </c>
      <c r="AY148" s="16" t="s">
        <v>163</v>
      </c>
      <c r="BE148" s="149">
        <f>IF(N148="základní",J148,0)</f>
        <v>0</v>
      </c>
      <c r="BF148" s="149">
        <f>IF(N148="snížená",J148,0)</f>
        <v>0</v>
      </c>
      <c r="BG148" s="149">
        <f>IF(N148="zákl. přenesená",J148,0)</f>
        <v>0</v>
      </c>
      <c r="BH148" s="149">
        <f>IF(N148="sníž. přenesená",J148,0)</f>
        <v>0</v>
      </c>
      <c r="BI148" s="149">
        <f>IF(N148="nulová",J148,0)</f>
        <v>0</v>
      </c>
      <c r="BJ148" s="16" t="s">
        <v>82</v>
      </c>
      <c r="BK148" s="149">
        <f>ROUND(I148*H148,2)</f>
        <v>0</v>
      </c>
      <c r="BL148" s="16" t="s">
        <v>169</v>
      </c>
      <c r="BM148" s="148" t="s">
        <v>697</v>
      </c>
    </row>
    <row r="149" spans="2:65" s="1" customFormat="1" ht="107.25">
      <c r="B149" s="31"/>
      <c r="D149" s="151" t="s">
        <v>433</v>
      </c>
      <c r="F149" s="165" t="s">
        <v>694</v>
      </c>
      <c r="I149" s="166"/>
      <c r="L149" s="31"/>
      <c r="M149" s="167"/>
      <c r="T149" s="55"/>
      <c r="AT149" s="16" t="s">
        <v>433</v>
      </c>
      <c r="AU149" s="16" t="s">
        <v>84</v>
      </c>
    </row>
    <row r="150" spans="2:65" s="11" customFormat="1" ht="22.9" customHeight="1">
      <c r="B150" s="124"/>
      <c r="D150" s="125" t="s">
        <v>73</v>
      </c>
      <c r="E150" s="134" t="s">
        <v>698</v>
      </c>
      <c r="F150" s="134" t="s">
        <v>698</v>
      </c>
      <c r="I150" s="127"/>
      <c r="J150" s="135">
        <f>BK150</f>
        <v>0</v>
      </c>
      <c r="L150" s="124"/>
      <c r="M150" s="129"/>
      <c r="P150" s="130">
        <f>SUM(P151:P154)</f>
        <v>0</v>
      </c>
      <c r="R150" s="130">
        <f>SUM(R151:R154)</f>
        <v>0.20399999999999999</v>
      </c>
      <c r="T150" s="131">
        <f>SUM(T151:T154)</f>
        <v>0</v>
      </c>
      <c r="AR150" s="125" t="s">
        <v>82</v>
      </c>
      <c r="AT150" s="132" t="s">
        <v>73</v>
      </c>
      <c r="AU150" s="132" t="s">
        <v>82</v>
      </c>
      <c r="AY150" s="125" t="s">
        <v>163</v>
      </c>
      <c r="BK150" s="133">
        <f>SUM(BK151:BK154)</f>
        <v>0</v>
      </c>
    </row>
    <row r="151" spans="2:65" s="1" customFormat="1" ht="44.25" customHeight="1">
      <c r="B151" s="31"/>
      <c r="C151" s="136" t="s">
        <v>208</v>
      </c>
      <c r="D151" s="136" t="s">
        <v>165</v>
      </c>
      <c r="E151" s="137" t="s">
        <v>699</v>
      </c>
      <c r="F151" s="138" t="s">
        <v>700</v>
      </c>
      <c r="G151" s="139" t="s">
        <v>179</v>
      </c>
      <c r="H151" s="140">
        <v>37</v>
      </c>
      <c r="I151" s="141"/>
      <c r="J151" s="142">
        <f>ROUND(I151*H151,2)</f>
        <v>0</v>
      </c>
      <c r="K151" s="143"/>
      <c r="L151" s="31"/>
      <c r="M151" s="144" t="s">
        <v>1</v>
      </c>
      <c r="N151" s="145" t="s">
        <v>39</v>
      </c>
      <c r="P151" s="146">
        <f>O151*H151</f>
        <v>0</v>
      </c>
      <c r="Q151" s="146">
        <v>4.0000000000000001E-3</v>
      </c>
      <c r="R151" s="146">
        <f>Q151*H151</f>
        <v>0.14799999999999999</v>
      </c>
      <c r="S151" s="146">
        <v>0</v>
      </c>
      <c r="T151" s="147">
        <f>S151*H151</f>
        <v>0</v>
      </c>
      <c r="AR151" s="148" t="s">
        <v>169</v>
      </c>
      <c r="AT151" s="148" t="s">
        <v>165</v>
      </c>
      <c r="AU151" s="148" t="s">
        <v>84</v>
      </c>
      <c r="AY151" s="16" t="s">
        <v>163</v>
      </c>
      <c r="BE151" s="149">
        <f>IF(N151="základní",J151,0)</f>
        <v>0</v>
      </c>
      <c r="BF151" s="149">
        <f>IF(N151="snížená",J151,0)</f>
        <v>0</v>
      </c>
      <c r="BG151" s="149">
        <f>IF(N151="zákl. přenesená",J151,0)</f>
        <v>0</v>
      </c>
      <c r="BH151" s="149">
        <f>IF(N151="sníž. přenesená",J151,0)</f>
        <v>0</v>
      </c>
      <c r="BI151" s="149">
        <f>IF(N151="nulová",J151,0)</f>
        <v>0</v>
      </c>
      <c r="BJ151" s="16" t="s">
        <v>82</v>
      </c>
      <c r="BK151" s="149">
        <f>ROUND(I151*H151,2)</f>
        <v>0</v>
      </c>
      <c r="BL151" s="16" t="s">
        <v>169</v>
      </c>
      <c r="BM151" s="148" t="s">
        <v>250</v>
      </c>
    </row>
    <row r="152" spans="2:65" s="1" customFormat="1" ht="68.25">
      <c r="B152" s="31"/>
      <c r="D152" s="151" t="s">
        <v>433</v>
      </c>
      <c r="F152" s="165" t="s">
        <v>701</v>
      </c>
      <c r="I152" s="166"/>
      <c r="L152" s="31"/>
      <c r="M152" s="167"/>
      <c r="T152" s="55"/>
      <c r="AT152" s="16" t="s">
        <v>433</v>
      </c>
      <c r="AU152" s="16" t="s">
        <v>84</v>
      </c>
    </row>
    <row r="153" spans="2:65" s="1" customFormat="1" ht="24.2" customHeight="1">
      <c r="B153" s="31"/>
      <c r="C153" s="136" t="s">
        <v>217</v>
      </c>
      <c r="D153" s="136" t="s">
        <v>165</v>
      </c>
      <c r="E153" s="137" t="s">
        <v>702</v>
      </c>
      <c r="F153" s="138" t="s">
        <v>703</v>
      </c>
      <c r="G153" s="139" t="s">
        <v>179</v>
      </c>
      <c r="H153" s="140">
        <v>14</v>
      </c>
      <c r="I153" s="141"/>
      <c r="J153" s="142">
        <f>ROUND(I153*H153,2)</f>
        <v>0</v>
      </c>
      <c r="K153" s="143"/>
      <c r="L153" s="31"/>
      <c r="M153" s="144" t="s">
        <v>1</v>
      </c>
      <c r="N153" s="145" t="s">
        <v>39</v>
      </c>
      <c r="P153" s="146">
        <f>O153*H153</f>
        <v>0</v>
      </c>
      <c r="Q153" s="146">
        <v>4.0000000000000001E-3</v>
      </c>
      <c r="R153" s="146">
        <f>Q153*H153</f>
        <v>5.6000000000000001E-2</v>
      </c>
      <c r="S153" s="146">
        <v>0</v>
      </c>
      <c r="T153" s="147">
        <f>S153*H153</f>
        <v>0</v>
      </c>
      <c r="AR153" s="148" t="s">
        <v>169</v>
      </c>
      <c r="AT153" s="148" t="s">
        <v>165</v>
      </c>
      <c r="AU153" s="148" t="s">
        <v>84</v>
      </c>
      <c r="AY153" s="16" t="s">
        <v>163</v>
      </c>
      <c r="BE153" s="149">
        <f>IF(N153="základní",J153,0)</f>
        <v>0</v>
      </c>
      <c r="BF153" s="149">
        <f>IF(N153="snížená",J153,0)</f>
        <v>0</v>
      </c>
      <c r="BG153" s="149">
        <f>IF(N153="zákl. přenesená",J153,0)</f>
        <v>0</v>
      </c>
      <c r="BH153" s="149">
        <f>IF(N153="sníž. přenesená",J153,0)</f>
        <v>0</v>
      </c>
      <c r="BI153" s="149">
        <f>IF(N153="nulová",J153,0)</f>
        <v>0</v>
      </c>
      <c r="BJ153" s="16" t="s">
        <v>82</v>
      </c>
      <c r="BK153" s="149">
        <f>ROUND(I153*H153,2)</f>
        <v>0</v>
      </c>
      <c r="BL153" s="16" t="s">
        <v>169</v>
      </c>
      <c r="BM153" s="148" t="s">
        <v>258</v>
      </c>
    </row>
    <row r="154" spans="2:65" s="1" customFormat="1" ht="68.25">
      <c r="B154" s="31"/>
      <c r="D154" s="151" t="s">
        <v>433</v>
      </c>
      <c r="F154" s="165" t="s">
        <v>701</v>
      </c>
      <c r="I154" s="166"/>
      <c r="L154" s="31"/>
      <c r="M154" s="167"/>
      <c r="T154" s="55"/>
      <c r="AT154" s="16" t="s">
        <v>433</v>
      </c>
      <c r="AU154" s="16" t="s">
        <v>84</v>
      </c>
    </row>
    <row r="155" spans="2:65" s="11" customFormat="1" ht="22.9" customHeight="1">
      <c r="B155" s="124"/>
      <c r="D155" s="125" t="s">
        <v>73</v>
      </c>
      <c r="E155" s="134" t="s">
        <v>704</v>
      </c>
      <c r="F155" s="134" t="s">
        <v>704</v>
      </c>
      <c r="I155" s="127"/>
      <c r="J155" s="135">
        <f>BK155</f>
        <v>0</v>
      </c>
      <c r="L155" s="124"/>
      <c r="M155" s="129"/>
      <c r="P155" s="130">
        <f>SUM(P156:P159)</f>
        <v>0</v>
      </c>
      <c r="R155" s="130">
        <f>SUM(R156:R159)</f>
        <v>0.11600000000000001</v>
      </c>
      <c r="T155" s="131">
        <f>SUM(T156:T159)</f>
        <v>0</v>
      </c>
      <c r="AR155" s="125" t="s">
        <v>82</v>
      </c>
      <c r="AT155" s="132" t="s">
        <v>73</v>
      </c>
      <c r="AU155" s="132" t="s">
        <v>82</v>
      </c>
      <c r="AY155" s="125" t="s">
        <v>163</v>
      </c>
      <c r="BK155" s="133">
        <f>SUM(BK156:BK159)</f>
        <v>0</v>
      </c>
    </row>
    <row r="156" spans="2:65" s="1" customFormat="1" ht="16.5" customHeight="1">
      <c r="B156" s="31"/>
      <c r="C156" s="136" t="s">
        <v>225</v>
      </c>
      <c r="D156" s="136" t="s">
        <v>165</v>
      </c>
      <c r="E156" s="137" t="s">
        <v>705</v>
      </c>
      <c r="F156" s="138" t="s">
        <v>706</v>
      </c>
      <c r="G156" s="139" t="s">
        <v>684</v>
      </c>
      <c r="H156" s="140">
        <v>4</v>
      </c>
      <c r="I156" s="141"/>
      <c r="J156" s="142">
        <f>ROUND(I156*H156,2)</f>
        <v>0</v>
      </c>
      <c r="K156" s="143"/>
      <c r="L156" s="31"/>
      <c r="M156" s="144" t="s">
        <v>1</v>
      </c>
      <c r="N156" s="145" t="s">
        <v>39</v>
      </c>
      <c r="P156" s="146">
        <f>O156*H156</f>
        <v>0</v>
      </c>
      <c r="Q156" s="146">
        <v>4.0000000000000001E-3</v>
      </c>
      <c r="R156" s="146">
        <f>Q156*H156</f>
        <v>1.6E-2</v>
      </c>
      <c r="S156" s="146">
        <v>0</v>
      </c>
      <c r="T156" s="147">
        <f>S156*H156</f>
        <v>0</v>
      </c>
      <c r="AR156" s="148" t="s">
        <v>169</v>
      </c>
      <c r="AT156" s="148" t="s">
        <v>165</v>
      </c>
      <c r="AU156" s="148" t="s">
        <v>84</v>
      </c>
      <c r="AY156" s="16" t="s">
        <v>163</v>
      </c>
      <c r="BE156" s="149">
        <f>IF(N156="základní",J156,0)</f>
        <v>0</v>
      </c>
      <c r="BF156" s="149">
        <f>IF(N156="snížená",J156,0)</f>
        <v>0</v>
      </c>
      <c r="BG156" s="149">
        <f>IF(N156="zákl. přenesená",J156,0)</f>
        <v>0</v>
      </c>
      <c r="BH156" s="149">
        <f>IF(N156="sníž. přenesená",J156,0)</f>
        <v>0</v>
      </c>
      <c r="BI156" s="149">
        <f>IF(N156="nulová",J156,0)</f>
        <v>0</v>
      </c>
      <c r="BJ156" s="16" t="s">
        <v>82</v>
      </c>
      <c r="BK156" s="149">
        <f>ROUND(I156*H156,2)</f>
        <v>0</v>
      </c>
      <c r="BL156" s="16" t="s">
        <v>169</v>
      </c>
      <c r="BM156" s="148" t="s">
        <v>281</v>
      </c>
    </row>
    <row r="157" spans="2:65" s="1" customFormat="1" ht="136.5">
      <c r="B157" s="31"/>
      <c r="D157" s="151" t="s">
        <v>433</v>
      </c>
      <c r="F157" s="165" t="s">
        <v>707</v>
      </c>
      <c r="I157" s="166"/>
      <c r="L157" s="31"/>
      <c r="M157" s="167"/>
      <c r="T157" s="55"/>
      <c r="AT157" s="16" t="s">
        <v>433</v>
      </c>
      <c r="AU157" s="16" t="s">
        <v>84</v>
      </c>
    </row>
    <row r="158" spans="2:65" s="1" customFormat="1" ht="49.15" customHeight="1">
      <c r="B158" s="31"/>
      <c r="C158" s="136" t="s">
        <v>8</v>
      </c>
      <c r="D158" s="136" t="s">
        <v>165</v>
      </c>
      <c r="E158" s="137" t="s">
        <v>708</v>
      </c>
      <c r="F158" s="138" t="s">
        <v>709</v>
      </c>
      <c r="G158" s="139" t="s">
        <v>710</v>
      </c>
      <c r="H158" s="140">
        <v>2</v>
      </c>
      <c r="I158" s="141"/>
      <c r="J158" s="142">
        <f>ROUND(I158*H158,2)</f>
        <v>0</v>
      </c>
      <c r="K158" s="143"/>
      <c r="L158" s="31"/>
      <c r="M158" s="144" t="s">
        <v>1</v>
      </c>
      <c r="N158" s="145" t="s">
        <v>39</v>
      </c>
      <c r="P158" s="146">
        <f>O158*H158</f>
        <v>0</v>
      </c>
      <c r="Q158" s="146">
        <v>0.05</v>
      </c>
      <c r="R158" s="146">
        <f>Q158*H158</f>
        <v>0.1</v>
      </c>
      <c r="S158" s="146">
        <v>0</v>
      </c>
      <c r="T158" s="147">
        <f>S158*H158</f>
        <v>0</v>
      </c>
      <c r="AR158" s="148" t="s">
        <v>169</v>
      </c>
      <c r="AT158" s="148" t="s">
        <v>165</v>
      </c>
      <c r="AU158" s="148" t="s">
        <v>84</v>
      </c>
      <c r="AY158" s="16" t="s">
        <v>163</v>
      </c>
      <c r="BE158" s="149">
        <f>IF(N158="základní",J158,0)</f>
        <v>0</v>
      </c>
      <c r="BF158" s="149">
        <f>IF(N158="snížená",J158,0)</f>
        <v>0</v>
      </c>
      <c r="BG158" s="149">
        <f>IF(N158="zákl. přenesená",J158,0)</f>
        <v>0</v>
      </c>
      <c r="BH158" s="149">
        <f>IF(N158="sníž. přenesená",J158,0)</f>
        <v>0</v>
      </c>
      <c r="BI158" s="149">
        <f>IF(N158="nulová",J158,0)</f>
        <v>0</v>
      </c>
      <c r="BJ158" s="16" t="s">
        <v>82</v>
      </c>
      <c r="BK158" s="149">
        <f>ROUND(I158*H158,2)</f>
        <v>0</v>
      </c>
      <c r="BL158" s="16" t="s">
        <v>169</v>
      </c>
      <c r="BM158" s="148" t="s">
        <v>289</v>
      </c>
    </row>
    <row r="159" spans="2:65" s="1" customFormat="1" ht="68.25">
      <c r="B159" s="31"/>
      <c r="D159" s="151" t="s">
        <v>433</v>
      </c>
      <c r="F159" s="165" t="s">
        <v>701</v>
      </c>
      <c r="I159" s="166"/>
      <c r="L159" s="31"/>
      <c r="M159" s="167"/>
      <c r="T159" s="55"/>
      <c r="AT159" s="16" t="s">
        <v>433</v>
      </c>
      <c r="AU159" s="16" t="s">
        <v>84</v>
      </c>
    </row>
    <row r="160" spans="2:65" s="11" customFormat="1" ht="22.9" customHeight="1">
      <c r="B160" s="124"/>
      <c r="D160" s="125" t="s">
        <v>73</v>
      </c>
      <c r="E160" s="134" t="s">
        <v>711</v>
      </c>
      <c r="F160" s="134" t="s">
        <v>711</v>
      </c>
      <c r="I160" s="127"/>
      <c r="J160" s="135">
        <f>BK160</f>
        <v>0</v>
      </c>
      <c r="L160" s="124"/>
      <c r="M160" s="129"/>
      <c r="P160" s="130">
        <f>SUM(P161:P172)</f>
        <v>0</v>
      </c>
      <c r="R160" s="130">
        <f>SUM(R161:R172)</f>
        <v>1.52</v>
      </c>
      <c r="T160" s="131">
        <f>SUM(T161:T172)</f>
        <v>0</v>
      </c>
      <c r="AR160" s="125" t="s">
        <v>82</v>
      </c>
      <c r="AT160" s="132" t="s">
        <v>73</v>
      </c>
      <c r="AU160" s="132" t="s">
        <v>82</v>
      </c>
      <c r="AY160" s="125" t="s">
        <v>163</v>
      </c>
      <c r="BK160" s="133">
        <f>SUM(BK161:BK172)</f>
        <v>0</v>
      </c>
    </row>
    <row r="161" spans="2:65" s="1" customFormat="1" ht="55.5" customHeight="1">
      <c r="B161" s="31"/>
      <c r="C161" s="136" t="s">
        <v>236</v>
      </c>
      <c r="D161" s="136" t="s">
        <v>165</v>
      </c>
      <c r="E161" s="137" t="s">
        <v>712</v>
      </c>
      <c r="F161" s="138" t="s">
        <v>713</v>
      </c>
      <c r="G161" s="139" t="s">
        <v>179</v>
      </c>
      <c r="H161" s="140">
        <v>38</v>
      </c>
      <c r="I161" s="141"/>
      <c r="J161" s="142">
        <f>ROUND(I161*H161,2)</f>
        <v>0</v>
      </c>
      <c r="K161" s="143"/>
      <c r="L161" s="31"/>
      <c r="M161" s="144" t="s">
        <v>1</v>
      </c>
      <c r="N161" s="145" t="s">
        <v>39</v>
      </c>
      <c r="P161" s="146">
        <f>O161*H161</f>
        <v>0</v>
      </c>
      <c r="Q161" s="146">
        <v>1.4999999999999999E-2</v>
      </c>
      <c r="R161" s="146">
        <f>Q161*H161</f>
        <v>0.56999999999999995</v>
      </c>
      <c r="S161" s="146">
        <v>0</v>
      </c>
      <c r="T161" s="147">
        <f>S161*H161</f>
        <v>0</v>
      </c>
      <c r="AR161" s="148" t="s">
        <v>169</v>
      </c>
      <c r="AT161" s="148" t="s">
        <v>165</v>
      </c>
      <c r="AU161" s="148" t="s">
        <v>84</v>
      </c>
      <c r="AY161" s="16" t="s">
        <v>163</v>
      </c>
      <c r="BE161" s="149">
        <f>IF(N161="základní",J161,0)</f>
        <v>0</v>
      </c>
      <c r="BF161" s="149">
        <f>IF(N161="snížená",J161,0)</f>
        <v>0</v>
      </c>
      <c r="BG161" s="149">
        <f>IF(N161="zákl. přenesená",J161,0)</f>
        <v>0</v>
      </c>
      <c r="BH161" s="149">
        <f>IF(N161="sníž. přenesená",J161,0)</f>
        <v>0</v>
      </c>
      <c r="BI161" s="149">
        <f>IF(N161="nulová",J161,0)</f>
        <v>0</v>
      </c>
      <c r="BJ161" s="16" t="s">
        <v>82</v>
      </c>
      <c r="BK161" s="149">
        <f>ROUND(I161*H161,2)</f>
        <v>0</v>
      </c>
      <c r="BL161" s="16" t="s">
        <v>169</v>
      </c>
      <c r="BM161" s="148" t="s">
        <v>298</v>
      </c>
    </row>
    <row r="162" spans="2:65" s="1" customFormat="1" ht="97.5">
      <c r="B162" s="31"/>
      <c r="D162" s="151" t="s">
        <v>433</v>
      </c>
      <c r="F162" s="165" t="s">
        <v>714</v>
      </c>
      <c r="I162" s="166"/>
      <c r="L162" s="31"/>
      <c r="M162" s="167"/>
      <c r="T162" s="55"/>
      <c r="AT162" s="16" t="s">
        <v>433</v>
      </c>
      <c r="AU162" s="16" t="s">
        <v>84</v>
      </c>
    </row>
    <row r="163" spans="2:65" s="1" customFormat="1" ht="24.2" customHeight="1">
      <c r="B163" s="31"/>
      <c r="C163" s="136" t="s">
        <v>242</v>
      </c>
      <c r="D163" s="136" t="s">
        <v>165</v>
      </c>
      <c r="E163" s="137" t="s">
        <v>715</v>
      </c>
      <c r="F163" s="138" t="s">
        <v>716</v>
      </c>
      <c r="G163" s="139" t="s">
        <v>204</v>
      </c>
      <c r="H163" s="140">
        <v>25</v>
      </c>
      <c r="I163" s="141"/>
      <c r="J163" s="142">
        <f>ROUND(I163*H163,2)</f>
        <v>0</v>
      </c>
      <c r="K163" s="143"/>
      <c r="L163" s="31"/>
      <c r="M163" s="144" t="s">
        <v>1</v>
      </c>
      <c r="N163" s="145" t="s">
        <v>39</v>
      </c>
      <c r="P163" s="146">
        <f>O163*H163</f>
        <v>0</v>
      </c>
      <c r="Q163" s="146">
        <v>6.0000000000000001E-3</v>
      </c>
      <c r="R163" s="146">
        <f>Q163*H163</f>
        <v>0.15</v>
      </c>
      <c r="S163" s="146">
        <v>0</v>
      </c>
      <c r="T163" s="147">
        <f>S163*H163</f>
        <v>0</v>
      </c>
      <c r="AR163" s="148" t="s">
        <v>169</v>
      </c>
      <c r="AT163" s="148" t="s">
        <v>165</v>
      </c>
      <c r="AU163" s="148" t="s">
        <v>84</v>
      </c>
      <c r="AY163" s="16" t="s">
        <v>163</v>
      </c>
      <c r="BE163" s="149">
        <f>IF(N163="základní",J163,0)</f>
        <v>0</v>
      </c>
      <c r="BF163" s="149">
        <f>IF(N163="snížená",J163,0)</f>
        <v>0</v>
      </c>
      <c r="BG163" s="149">
        <f>IF(N163="zákl. přenesená",J163,0)</f>
        <v>0</v>
      </c>
      <c r="BH163" s="149">
        <f>IF(N163="sníž. přenesená",J163,0)</f>
        <v>0</v>
      </c>
      <c r="BI163" s="149">
        <f>IF(N163="nulová",J163,0)</f>
        <v>0</v>
      </c>
      <c r="BJ163" s="16" t="s">
        <v>82</v>
      </c>
      <c r="BK163" s="149">
        <f>ROUND(I163*H163,2)</f>
        <v>0</v>
      </c>
      <c r="BL163" s="16" t="s">
        <v>169</v>
      </c>
      <c r="BM163" s="148" t="s">
        <v>306</v>
      </c>
    </row>
    <row r="164" spans="2:65" s="1" customFormat="1" ht="68.25">
      <c r="B164" s="31"/>
      <c r="D164" s="151" t="s">
        <v>433</v>
      </c>
      <c r="F164" s="165" t="s">
        <v>701</v>
      </c>
      <c r="I164" s="166"/>
      <c r="L164" s="31"/>
      <c r="M164" s="167"/>
      <c r="T164" s="55"/>
      <c r="AT164" s="16" t="s">
        <v>433</v>
      </c>
      <c r="AU164" s="16" t="s">
        <v>84</v>
      </c>
    </row>
    <row r="165" spans="2:65" s="1" customFormat="1" ht="44.25" customHeight="1">
      <c r="B165" s="31"/>
      <c r="C165" s="136" t="s">
        <v>246</v>
      </c>
      <c r="D165" s="136" t="s">
        <v>165</v>
      </c>
      <c r="E165" s="137" t="s">
        <v>717</v>
      </c>
      <c r="F165" s="138" t="s">
        <v>718</v>
      </c>
      <c r="G165" s="139" t="s">
        <v>684</v>
      </c>
      <c r="H165" s="140">
        <v>1</v>
      </c>
      <c r="I165" s="141"/>
      <c r="J165" s="142">
        <f>ROUND(I165*H165,2)</f>
        <v>0</v>
      </c>
      <c r="K165" s="143"/>
      <c r="L165" s="31"/>
      <c r="M165" s="144" t="s">
        <v>1</v>
      </c>
      <c r="N165" s="145" t="s">
        <v>39</v>
      </c>
      <c r="P165" s="146">
        <f>O165*H165</f>
        <v>0</v>
      </c>
      <c r="Q165" s="146">
        <v>0.2</v>
      </c>
      <c r="R165" s="146">
        <f>Q165*H165</f>
        <v>0.2</v>
      </c>
      <c r="S165" s="146">
        <v>0</v>
      </c>
      <c r="T165" s="147">
        <f>S165*H165</f>
        <v>0</v>
      </c>
      <c r="AR165" s="148" t="s">
        <v>169</v>
      </c>
      <c r="AT165" s="148" t="s">
        <v>165</v>
      </c>
      <c r="AU165" s="148" t="s">
        <v>84</v>
      </c>
      <c r="AY165" s="16" t="s">
        <v>163</v>
      </c>
      <c r="BE165" s="149">
        <f>IF(N165="základní",J165,0)</f>
        <v>0</v>
      </c>
      <c r="BF165" s="149">
        <f>IF(N165="snížená",J165,0)</f>
        <v>0</v>
      </c>
      <c r="BG165" s="149">
        <f>IF(N165="zákl. přenesená",J165,0)</f>
        <v>0</v>
      </c>
      <c r="BH165" s="149">
        <f>IF(N165="sníž. přenesená",J165,0)</f>
        <v>0</v>
      </c>
      <c r="BI165" s="149">
        <f>IF(N165="nulová",J165,0)</f>
        <v>0</v>
      </c>
      <c r="BJ165" s="16" t="s">
        <v>82</v>
      </c>
      <c r="BK165" s="149">
        <f>ROUND(I165*H165,2)</f>
        <v>0</v>
      </c>
      <c r="BL165" s="16" t="s">
        <v>169</v>
      </c>
      <c r="BM165" s="148" t="s">
        <v>317</v>
      </c>
    </row>
    <row r="166" spans="2:65" s="1" customFormat="1" ht="68.25">
      <c r="B166" s="31"/>
      <c r="D166" s="151" t="s">
        <v>433</v>
      </c>
      <c r="F166" s="165" t="s">
        <v>701</v>
      </c>
      <c r="I166" s="166"/>
      <c r="L166" s="31"/>
      <c r="M166" s="167"/>
      <c r="T166" s="55"/>
      <c r="AT166" s="16" t="s">
        <v>433</v>
      </c>
      <c r="AU166" s="16" t="s">
        <v>84</v>
      </c>
    </row>
    <row r="167" spans="2:65" s="1" customFormat="1" ht="44.25" customHeight="1">
      <c r="B167" s="31"/>
      <c r="C167" s="136" t="s">
        <v>250</v>
      </c>
      <c r="D167" s="136" t="s">
        <v>165</v>
      </c>
      <c r="E167" s="137" t="s">
        <v>719</v>
      </c>
      <c r="F167" s="138" t="s">
        <v>720</v>
      </c>
      <c r="G167" s="139" t="s">
        <v>684</v>
      </c>
      <c r="H167" s="140">
        <v>1</v>
      </c>
      <c r="I167" s="141"/>
      <c r="J167" s="142">
        <f>ROUND(I167*H167,2)</f>
        <v>0</v>
      </c>
      <c r="K167" s="143"/>
      <c r="L167" s="31"/>
      <c r="M167" s="144" t="s">
        <v>1</v>
      </c>
      <c r="N167" s="145" t="s">
        <v>39</v>
      </c>
      <c r="P167" s="146">
        <f>O167*H167</f>
        <v>0</v>
      </c>
      <c r="Q167" s="146">
        <v>0.2</v>
      </c>
      <c r="R167" s="146">
        <f>Q167*H167</f>
        <v>0.2</v>
      </c>
      <c r="S167" s="146">
        <v>0</v>
      </c>
      <c r="T167" s="147">
        <f>S167*H167</f>
        <v>0</v>
      </c>
      <c r="AR167" s="148" t="s">
        <v>169</v>
      </c>
      <c r="AT167" s="148" t="s">
        <v>165</v>
      </c>
      <c r="AU167" s="148" t="s">
        <v>84</v>
      </c>
      <c r="AY167" s="16" t="s">
        <v>163</v>
      </c>
      <c r="BE167" s="149">
        <f>IF(N167="základní",J167,0)</f>
        <v>0</v>
      </c>
      <c r="BF167" s="149">
        <f>IF(N167="snížená",J167,0)</f>
        <v>0</v>
      </c>
      <c r="BG167" s="149">
        <f>IF(N167="zákl. přenesená",J167,0)</f>
        <v>0</v>
      </c>
      <c r="BH167" s="149">
        <f>IF(N167="sníž. přenesená",J167,0)</f>
        <v>0</v>
      </c>
      <c r="BI167" s="149">
        <f>IF(N167="nulová",J167,0)</f>
        <v>0</v>
      </c>
      <c r="BJ167" s="16" t="s">
        <v>82</v>
      </c>
      <c r="BK167" s="149">
        <f>ROUND(I167*H167,2)</f>
        <v>0</v>
      </c>
      <c r="BL167" s="16" t="s">
        <v>169</v>
      </c>
      <c r="BM167" s="148" t="s">
        <v>326</v>
      </c>
    </row>
    <row r="168" spans="2:65" s="1" customFormat="1" ht="97.5">
      <c r="B168" s="31"/>
      <c r="D168" s="151" t="s">
        <v>433</v>
      </c>
      <c r="F168" s="165" t="s">
        <v>721</v>
      </c>
      <c r="I168" s="166"/>
      <c r="L168" s="31"/>
      <c r="M168" s="167"/>
      <c r="T168" s="55"/>
      <c r="AT168" s="16" t="s">
        <v>433</v>
      </c>
      <c r="AU168" s="16" t="s">
        <v>84</v>
      </c>
    </row>
    <row r="169" spans="2:65" s="1" customFormat="1" ht="62.65" customHeight="1">
      <c r="B169" s="31"/>
      <c r="C169" s="136" t="s">
        <v>254</v>
      </c>
      <c r="D169" s="136" t="s">
        <v>165</v>
      </c>
      <c r="E169" s="137" t="s">
        <v>722</v>
      </c>
      <c r="F169" s="138" t="s">
        <v>723</v>
      </c>
      <c r="G169" s="139" t="s">
        <v>684</v>
      </c>
      <c r="H169" s="140">
        <v>1</v>
      </c>
      <c r="I169" s="141"/>
      <c r="J169" s="142">
        <f>ROUND(I169*H169,2)</f>
        <v>0</v>
      </c>
      <c r="K169" s="143"/>
      <c r="L169" s="31"/>
      <c r="M169" s="144" t="s">
        <v>1</v>
      </c>
      <c r="N169" s="145" t="s">
        <v>39</v>
      </c>
      <c r="P169" s="146">
        <f>O169*H169</f>
        <v>0</v>
      </c>
      <c r="Q169" s="146">
        <v>0.3</v>
      </c>
      <c r="R169" s="146">
        <f>Q169*H169</f>
        <v>0.3</v>
      </c>
      <c r="S169" s="146">
        <v>0</v>
      </c>
      <c r="T169" s="147">
        <f>S169*H169</f>
        <v>0</v>
      </c>
      <c r="AR169" s="148" t="s">
        <v>169</v>
      </c>
      <c r="AT169" s="148" t="s">
        <v>165</v>
      </c>
      <c r="AU169" s="148" t="s">
        <v>84</v>
      </c>
      <c r="AY169" s="16" t="s">
        <v>163</v>
      </c>
      <c r="BE169" s="149">
        <f>IF(N169="základní",J169,0)</f>
        <v>0</v>
      </c>
      <c r="BF169" s="149">
        <f>IF(N169="snížená",J169,0)</f>
        <v>0</v>
      </c>
      <c r="BG169" s="149">
        <f>IF(N169="zákl. přenesená",J169,0)</f>
        <v>0</v>
      </c>
      <c r="BH169" s="149">
        <f>IF(N169="sníž. přenesená",J169,0)</f>
        <v>0</v>
      </c>
      <c r="BI169" s="149">
        <f>IF(N169="nulová",J169,0)</f>
        <v>0</v>
      </c>
      <c r="BJ169" s="16" t="s">
        <v>82</v>
      </c>
      <c r="BK169" s="149">
        <f>ROUND(I169*H169,2)</f>
        <v>0</v>
      </c>
      <c r="BL169" s="16" t="s">
        <v>169</v>
      </c>
      <c r="BM169" s="148" t="s">
        <v>335</v>
      </c>
    </row>
    <row r="170" spans="2:65" s="1" customFormat="1" ht="97.5">
      <c r="B170" s="31"/>
      <c r="D170" s="151" t="s">
        <v>433</v>
      </c>
      <c r="F170" s="165" t="s">
        <v>724</v>
      </c>
      <c r="I170" s="166"/>
      <c r="L170" s="31"/>
      <c r="M170" s="167"/>
      <c r="T170" s="55"/>
      <c r="AT170" s="16" t="s">
        <v>433</v>
      </c>
      <c r="AU170" s="16" t="s">
        <v>84</v>
      </c>
    </row>
    <row r="171" spans="2:65" s="1" customFormat="1" ht="24.2" customHeight="1">
      <c r="B171" s="31"/>
      <c r="C171" s="136" t="s">
        <v>258</v>
      </c>
      <c r="D171" s="136" t="s">
        <v>165</v>
      </c>
      <c r="E171" s="137" t="s">
        <v>725</v>
      </c>
      <c r="F171" s="138" t="s">
        <v>726</v>
      </c>
      <c r="G171" s="139" t="s">
        <v>684</v>
      </c>
      <c r="H171" s="140">
        <v>1</v>
      </c>
      <c r="I171" s="141"/>
      <c r="J171" s="142">
        <f>ROUND(I171*H171,2)</f>
        <v>0</v>
      </c>
      <c r="K171" s="143"/>
      <c r="L171" s="31"/>
      <c r="M171" s="144" t="s">
        <v>1</v>
      </c>
      <c r="N171" s="145" t="s">
        <v>39</v>
      </c>
      <c r="P171" s="146">
        <f>O171*H171</f>
        <v>0</v>
      </c>
      <c r="Q171" s="146">
        <v>0.1</v>
      </c>
      <c r="R171" s="146">
        <f>Q171*H171</f>
        <v>0.1</v>
      </c>
      <c r="S171" s="146">
        <v>0</v>
      </c>
      <c r="T171" s="147">
        <f>S171*H171</f>
        <v>0</v>
      </c>
      <c r="AR171" s="148" t="s">
        <v>169</v>
      </c>
      <c r="AT171" s="148" t="s">
        <v>165</v>
      </c>
      <c r="AU171" s="148" t="s">
        <v>84</v>
      </c>
      <c r="AY171" s="16" t="s">
        <v>163</v>
      </c>
      <c r="BE171" s="149">
        <f>IF(N171="základní",J171,0)</f>
        <v>0</v>
      </c>
      <c r="BF171" s="149">
        <f>IF(N171="snížená",J171,0)</f>
        <v>0</v>
      </c>
      <c r="BG171" s="149">
        <f>IF(N171="zákl. přenesená",J171,0)</f>
        <v>0</v>
      </c>
      <c r="BH171" s="149">
        <f>IF(N171="sníž. přenesená",J171,0)</f>
        <v>0</v>
      </c>
      <c r="BI171" s="149">
        <f>IF(N171="nulová",J171,0)</f>
        <v>0</v>
      </c>
      <c r="BJ171" s="16" t="s">
        <v>82</v>
      </c>
      <c r="BK171" s="149">
        <f>ROUND(I171*H171,2)</f>
        <v>0</v>
      </c>
      <c r="BL171" s="16" t="s">
        <v>169</v>
      </c>
      <c r="BM171" s="148" t="s">
        <v>343</v>
      </c>
    </row>
    <row r="172" spans="2:65" s="1" customFormat="1" ht="68.25">
      <c r="B172" s="31"/>
      <c r="D172" s="151" t="s">
        <v>433</v>
      </c>
      <c r="F172" s="165" t="s">
        <v>701</v>
      </c>
      <c r="I172" s="166"/>
      <c r="L172" s="31"/>
      <c r="M172" s="193"/>
      <c r="N172" s="176"/>
      <c r="O172" s="176"/>
      <c r="P172" s="176"/>
      <c r="Q172" s="176"/>
      <c r="R172" s="176"/>
      <c r="S172" s="176"/>
      <c r="T172" s="194"/>
      <c r="AT172" s="16" t="s">
        <v>433</v>
      </c>
      <c r="AU172" s="16" t="s">
        <v>84</v>
      </c>
    </row>
    <row r="173" spans="2:65" s="1" customFormat="1" ht="6.95" customHeight="1">
      <c r="B173" s="43"/>
      <c r="C173" s="44"/>
      <c r="D173" s="44"/>
      <c r="E173" s="44"/>
      <c r="F173" s="44"/>
      <c r="G173" s="44"/>
      <c r="H173" s="44"/>
      <c r="I173" s="44"/>
      <c r="J173" s="44"/>
      <c r="K173" s="44"/>
      <c r="L173" s="31"/>
    </row>
  </sheetData>
  <sheetProtection algorithmName="SHA-512" hashValue="OuvubkDvWvbLwajlV+6OT4SUh4vasREhISVqtNwlSGnLdQMutE7QzJPtfyLTpVrlSMAgtcgZFJ50r7W8WgY+yQ==" saltValue="DMJDyUd2o04vSVU2jkeDyJeLmDMYEZRk6zWBKG+20Tre1dJURPx0s75KUfFvilfqAjhIGLvRrHbwQtQx5q7CcQ==" spinCount="100000" sheet="1" objects="1" scenarios="1" formatColumns="0" formatRows="0" autoFilter="0"/>
  <autoFilter ref="C129:K172" xr:uid="{00000000-0009-0000-0000-000003000000}"/>
  <mergeCells count="15">
    <mergeCell ref="E116:H116"/>
    <mergeCell ref="E120:H120"/>
    <mergeCell ref="E118:H118"/>
    <mergeCell ref="E122:H122"/>
    <mergeCell ref="L2:V2"/>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scale="88" fitToHeight="100" orientation="portrait" blackAndWhite="1" r:id="rId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2:BM153"/>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06"/>
      <c r="M2" s="206"/>
      <c r="N2" s="206"/>
      <c r="O2" s="206"/>
      <c r="P2" s="206"/>
      <c r="Q2" s="206"/>
      <c r="R2" s="206"/>
      <c r="S2" s="206"/>
      <c r="T2" s="206"/>
      <c r="U2" s="206"/>
      <c r="V2" s="206"/>
      <c r="AT2" s="16" t="s">
        <v>101</v>
      </c>
    </row>
    <row r="3" spans="2:46" ht="6.95" customHeight="1">
      <c r="B3" s="17"/>
      <c r="C3" s="18"/>
      <c r="D3" s="18"/>
      <c r="E3" s="18"/>
      <c r="F3" s="18"/>
      <c r="G3" s="18"/>
      <c r="H3" s="18"/>
      <c r="I3" s="18"/>
      <c r="J3" s="18"/>
      <c r="K3" s="18"/>
      <c r="L3" s="19"/>
      <c r="AT3" s="16" t="s">
        <v>84</v>
      </c>
    </row>
    <row r="4" spans="2:46" ht="24.95" customHeight="1">
      <c r="B4" s="19"/>
      <c r="D4" s="20" t="s">
        <v>120</v>
      </c>
      <c r="L4" s="19"/>
      <c r="M4" s="92" t="s">
        <v>10</v>
      </c>
      <c r="AT4" s="16" t="s">
        <v>4</v>
      </c>
    </row>
    <row r="5" spans="2:46" ht="6.95" customHeight="1">
      <c r="B5" s="19"/>
      <c r="L5" s="19"/>
    </row>
    <row r="6" spans="2:46" ht="12" customHeight="1">
      <c r="B6" s="19"/>
      <c r="D6" s="26" t="s">
        <v>16</v>
      </c>
      <c r="L6" s="19"/>
    </row>
    <row r="7" spans="2:46" ht="26.25" customHeight="1">
      <c r="B7" s="19"/>
      <c r="E7" s="238" t="str">
        <f>'Rekapitulace stavby'!K6</f>
        <v>Obnova septického chirurgického sálu, Nemocniční 429, 381 01 Český Krumlov</v>
      </c>
      <c r="F7" s="239"/>
      <c r="G7" s="239"/>
      <c r="H7" s="239"/>
      <c r="L7" s="19"/>
    </row>
    <row r="8" spans="2:46" ht="12.75">
      <c r="B8" s="19"/>
      <c r="D8" s="26" t="s">
        <v>121</v>
      </c>
      <c r="L8" s="19"/>
    </row>
    <row r="9" spans="2:46" ht="16.5" customHeight="1">
      <c r="B9" s="19"/>
      <c r="E9" s="238" t="s">
        <v>560</v>
      </c>
      <c r="F9" s="206"/>
      <c r="G9" s="206"/>
      <c r="H9" s="206"/>
      <c r="L9" s="19"/>
    </row>
    <row r="10" spans="2:46" ht="12" customHeight="1">
      <c r="B10" s="19"/>
      <c r="D10" s="26" t="s">
        <v>561</v>
      </c>
      <c r="L10" s="19"/>
    </row>
    <row r="11" spans="2:46" s="1" customFormat="1" ht="16.5" customHeight="1">
      <c r="B11" s="31"/>
      <c r="E11" s="235" t="s">
        <v>660</v>
      </c>
      <c r="F11" s="240"/>
      <c r="G11" s="240"/>
      <c r="H11" s="240"/>
      <c r="L11" s="31"/>
    </row>
    <row r="12" spans="2:46" s="1" customFormat="1" ht="12" customHeight="1">
      <c r="B12" s="31"/>
      <c r="D12" s="26" t="s">
        <v>661</v>
      </c>
      <c r="L12" s="31"/>
    </row>
    <row r="13" spans="2:46" s="1" customFormat="1" ht="16.5" customHeight="1">
      <c r="B13" s="31"/>
      <c r="E13" s="200" t="s">
        <v>727</v>
      </c>
      <c r="F13" s="240"/>
      <c r="G13" s="240"/>
      <c r="H13" s="240"/>
      <c r="L13" s="31"/>
    </row>
    <row r="14" spans="2:46" s="1" customFormat="1" ht="11.25">
      <c r="B14" s="31"/>
      <c r="L14" s="31"/>
    </row>
    <row r="15" spans="2:46" s="1" customFormat="1" ht="12" customHeight="1">
      <c r="B15" s="31"/>
      <c r="D15" s="26" t="s">
        <v>18</v>
      </c>
      <c r="F15" s="24" t="s">
        <v>1</v>
      </c>
      <c r="I15" s="26" t="s">
        <v>19</v>
      </c>
      <c r="J15" s="24" t="s">
        <v>1</v>
      </c>
      <c r="L15" s="31"/>
    </row>
    <row r="16" spans="2:46" s="1" customFormat="1" ht="12" customHeight="1">
      <c r="B16" s="31"/>
      <c r="D16" s="26" t="s">
        <v>20</v>
      </c>
      <c r="F16" s="24" t="s">
        <v>26</v>
      </c>
      <c r="I16" s="26" t="s">
        <v>22</v>
      </c>
      <c r="J16" s="51" t="str">
        <f>'Rekapitulace stavby'!AN8</f>
        <v>5. 8. 2024</v>
      </c>
      <c r="L16" s="31"/>
    </row>
    <row r="17" spans="2:12" s="1" customFormat="1" ht="10.9" customHeight="1">
      <c r="B17" s="31"/>
      <c r="L17" s="31"/>
    </row>
    <row r="18" spans="2:12" s="1" customFormat="1" ht="12" customHeight="1">
      <c r="B18" s="31"/>
      <c r="D18" s="26" t="s">
        <v>24</v>
      </c>
      <c r="I18" s="26" t="s">
        <v>25</v>
      </c>
      <c r="J18" s="24" t="str">
        <f>IF('Rekapitulace stavby'!AN10="","",'Rekapitulace stavby'!AN10)</f>
        <v/>
      </c>
      <c r="L18" s="31"/>
    </row>
    <row r="19" spans="2:12" s="1" customFormat="1" ht="18" customHeight="1">
      <c r="B19" s="31"/>
      <c r="E19" s="24" t="str">
        <f>IF('Rekapitulace stavby'!E11="","",'Rekapitulace stavby'!E11)</f>
        <v xml:space="preserve"> </v>
      </c>
      <c r="I19" s="26" t="s">
        <v>27</v>
      </c>
      <c r="J19" s="24" t="str">
        <f>IF('Rekapitulace stavby'!AN11="","",'Rekapitulace stavby'!AN11)</f>
        <v/>
      </c>
      <c r="L19" s="31"/>
    </row>
    <row r="20" spans="2:12" s="1" customFormat="1" ht="6.95" customHeight="1">
      <c r="B20" s="31"/>
      <c r="L20" s="31"/>
    </row>
    <row r="21" spans="2:12" s="1" customFormat="1" ht="12" customHeight="1">
      <c r="B21" s="31"/>
      <c r="D21" s="26" t="s">
        <v>28</v>
      </c>
      <c r="I21" s="26" t="s">
        <v>25</v>
      </c>
      <c r="J21" s="27" t="str">
        <f>'Rekapitulace stavby'!AN13</f>
        <v>Vyplň údaj</v>
      </c>
      <c r="L21" s="31"/>
    </row>
    <row r="22" spans="2:12" s="1" customFormat="1" ht="18" customHeight="1">
      <c r="B22" s="31"/>
      <c r="E22" s="241" t="str">
        <f>'Rekapitulace stavby'!E14</f>
        <v>Vyplň údaj</v>
      </c>
      <c r="F22" s="205"/>
      <c r="G22" s="205"/>
      <c r="H22" s="205"/>
      <c r="I22" s="26" t="s">
        <v>27</v>
      </c>
      <c r="J22" s="27" t="str">
        <f>'Rekapitulace stavby'!AN14</f>
        <v>Vyplň údaj</v>
      </c>
      <c r="L22" s="31"/>
    </row>
    <row r="23" spans="2:12" s="1" customFormat="1" ht="6.95" customHeight="1">
      <c r="B23" s="31"/>
      <c r="L23" s="31"/>
    </row>
    <row r="24" spans="2:12" s="1" customFormat="1" ht="12" customHeight="1">
      <c r="B24" s="31"/>
      <c r="D24" s="26" t="s">
        <v>30</v>
      </c>
      <c r="I24" s="26" t="s">
        <v>25</v>
      </c>
      <c r="J24" s="24" t="str">
        <f>IF('Rekapitulace stavby'!AN16="","",'Rekapitulace stavby'!AN16)</f>
        <v/>
      </c>
      <c r="L24" s="31"/>
    </row>
    <row r="25" spans="2:12" s="1" customFormat="1" ht="18" customHeight="1">
      <c r="B25" s="31"/>
      <c r="E25" s="24" t="str">
        <f>IF('Rekapitulace stavby'!E17="","",'Rekapitulace stavby'!E17)</f>
        <v xml:space="preserve"> </v>
      </c>
      <c r="I25" s="26" t="s">
        <v>27</v>
      </c>
      <c r="J25" s="24" t="str">
        <f>IF('Rekapitulace stavby'!AN17="","",'Rekapitulace stavby'!AN17)</f>
        <v/>
      </c>
      <c r="L25" s="31"/>
    </row>
    <row r="26" spans="2:12" s="1" customFormat="1" ht="6.95" customHeight="1">
      <c r="B26" s="31"/>
      <c r="L26" s="31"/>
    </row>
    <row r="27" spans="2:12" s="1" customFormat="1" ht="12" customHeight="1">
      <c r="B27" s="31"/>
      <c r="D27" s="26" t="s">
        <v>32</v>
      </c>
      <c r="I27" s="26" t="s">
        <v>25</v>
      </c>
      <c r="J27" s="24" t="str">
        <f>IF('Rekapitulace stavby'!AN19="","",'Rekapitulace stavby'!AN19)</f>
        <v/>
      </c>
      <c r="L27" s="31"/>
    </row>
    <row r="28" spans="2:12" s="1" customFormat="1" ht="18" customHeight="1">
      <c r="B28" s="31"/>
      <c r="E28" s="24" t="str">
        <f>IF('Rekapitulace stavby'!E20="","",'Rekapitulace stavby'!E20)</f>
        <v xml:space="preserve"> </v>
      </c>
      <c r="I28" s="26" t="s">
        <v>27</v>
      </c>
      <c r="J28" s="24" t="str">
        <f>IF('Rekapitulace stavby'!AN20="","",'Rekapitulace stavby'!AN20)</f>
        <v/>
      </c>
      <c r="L28" s="31"/>
    </row>
    <row r="29" spans="2:12" s="1" customFormat="1" ht="6.95" customHeight="1">
      <c r="B29" s="31"/>
      <c r="L29" s="31"/>
    </row>
    <row r="30" spans="2:12" s="1" customFormat="1" ht="12" customHeight="1">
      <c r="B30" s="31"/>
      <c r="D30" s="26" t="s">
        <v>33</v>
      </c>
      <c r="L30" s="31"/>
    </row>
    <row r="31" spans="2:12" s="7" customFormat="1" ht="16.5" customHeight="1">
      <c r="B31" s="93"/>
      <c r="E31" s="210" t="s">
        <v>663</v>
      </c>
      <c r="F31" s="210"/>
      <c r="G31" s="210"/>
      <c r="H31" s="210"/>
      <c r="L31" s="93"/>
    </row>
    <row r="32" spans="2:12" s="1" customFormat="1" ht="6.95" customHeight="1">
      <c r="B32" s="31"/>
      <c r="L32" s="31"/>
    </row>
    <row r="33" spans="2:12" s="1" customFormat="1" ht="6.95" customHeight="1">
      <c r="B33" s="31"/>
      <c r="D33" s="52"/>
      <c r="E33" s="52"/>
      <c r="F33" s="52"/>
      <c r="G33" s="52"/>
      <c r="H33" s="52"/>
      <c r="I33" s="52"/>
      <c r="J33" s="52"/>
      <c r="K33" s="52"/>
      <c r="L33" s="31"/>
    </row>
    <row r="34" spans="2:12" s="1" customFormat="1" ht="25.35" customHeight="1">
      <c r="B34" s="31"/>
      <c r="D34" s="94" t="s">
        <v>34</v>
      </c>
      <c r="J34" s="65">
        <f>ROUND(J130, 2)</f>
        <v>0</v>
      </c>
      <c r="L34" s="31"/>
    </row>
    <row r="35" spans="2:12" s="1" customFormat="1" ht="6.95" customHeight="1">
      <c r="B35" s="31"/>
      <c r="D35" s="52"/>
      <c r="E35" s="52"/>
      <c r="F35" s="52"/>
      <c r="G35" s="52"/>
      <c r="H35" s="52"/>
      <c r="I35" s="52"/>
      <c r="J35" s="52"/>
      <c r="K35" s="52"/>
      <c r="L35" s="31"/>
    </row>
    <row r="36" spans="2:12" s="1" customFormat="1" ht="14.45" customHeight="1">
      <c r="B36" s="31"/>
      <c r="F36" s="34" t="s">
        <v>36</v>
      </c>
      <c r="I36" s="34" t="s">
        <v>35</v>
      </c>
      <c r="J36" s="34" t="s">
        <v>37</v>
      </c>
      <c r="L36" s="31"/>
    </row>
    <row r="37" spans="2:12" s="1" customFormat="1" ht="14.45" customHeight="1">
      <c r="B37" s="31"/>
      <c r="D37" s="54" t="s">
        <v>38</v>
      </c>
      <c r="E37" s="26" t="s">
        <v>39</v>
      </c>
      <c r="F37" s="85">
        <f>ROUND((SUM(BE130:BE152)),  2)</f>
        <v>0</v>
      </c>
      <c r="I37" s="95">
        <v>0.21</v>
      </c>
      <c r="J37" s="85">
        <f>ROUND(((SUM(BE130:BE152))*I37),  2)</f>
        <v>0</v>
      </c>
      <c r="L37" s="31"/>
    </row>
    <row r="38" spans="2:12" s="1" customFormat="1" ht="14.45" customHeight="1">
      <c r="B38" s="31"/>
      <c r="E38" s="26" t="s">
        <v>40</v>
      </c>
      <c r="F38" s="85">
        <f>ROUND((SUM(BF130:BF152)),  2)</f>
        <v>0</v>
      </c>
      <c r="I38" s="95">
        <v>0.12</v>
      </c>
      <c r="J38" s="85">
        <f>ROUND(((SUM(BF130:BF152))*I38),  2)</f>
        <v>0</v>
      </c>
      <c r="L38" s="31"/>
    </row>
    <row r="39" spans="2:12" s="1" customFormat="1" ht="14.45" hidden="1" customHeight="1">
      <c r="B39" s="31"/>
      <c r="E39" s="26" t="s">
        <v>41</v>
      </c>
      <c r="F39" s="85">
        <f>ROUND((SUM(BG130:BG152)),  2)</f>
        <v>0</v>
      </c>
      <c r="I39" s="95">
        <v>0.21</v>
      </c>
      <c r="J39" s="85">
        <f>0</f>
        <v>0</v>
      </c>
      <c r="L39" s="31"/>
    </row>
    <row r="40" spans="2:12" s="1" customFormat="1" ht="14.45" hidden="1" customHeight="1">
      <c r="B40" s="31"/>
      <c r="E40" s="26" t="s">
        <v>42</v>
      </c>
      <c r="F40" s="85">
        <f>ROUND((SUM(BH130:BH152)),  2)</f>
        <v>0</v>
      </c>
      <c r="I40" s="95">
        <v>0.12</v>
      </c>
      <c r="J40" s="85">
        <f>0</f>
        <v>0</v>
      </c>
      <c r="L40" s="31"/>
    </row>
    <row r="41" spans="2:12" s="1" customFormat="1" ht="14.45" hidden="1" customHeight="1">
      <c r="B41" s="31"/>
      <c r="E41" s="26" t="s">
        <v>43</v>
      </c>
      <c r="F41" s="85">
        <f>ROUND((SUM(BI130:BI152)),  2)</f>
        <v>0</v>
      </c>
      <c r="I41" s="95">
        <v>0</v>
      </c>
      <c r="J41" s="85">
        <f>0</f>
        <v>0</v>
      </c>
      <c r="L41" s="31"/>
    </row>
    <row r="42" spans="2:12" s="1" customFormat="1" ht="6.95" customHeight="1">
      <c r="B42" s="31"/>
      <c r="L42" s="31"/>
    </row>
    <row r="43" spans="2:12" s="1" customFormat="1" ht="25.35" customHeight="1">
      <c r="B43" s="31"/>
      <c r="C43" s="96"/>
      <c r="D43" s="97" t="s">
        <v>44</v>
      </c>
      <c r="E43" s="56"/>
      <c r="F43" s="56"/>
      <c r="G43" s="98" t="s">
        <v>45</v>
      </c>
      <c r="H43" s="99" t="s">
        <v>46</v>
      </c>
      <c r="I43" s="56"/>
      <c r="J43" s="100">
        <f>SUM(J34:J41)</f>
        <v>0</v>
      </c>
      <c r="K43" s="101"/>
      <c r="L43" s="31"/>
    </row>
    <row r="44" spans="2:12" s="1" customFormat="1" ht="14.45" customHeight="1">
      <c r="B44" s="31"/>
      <c r="L44" s="31"/>
    </row>
    <row r="45" spans="2:12" ht="14.45" customHeight="1">
      <c r="B45" s="19"/>
      <c r="L45" s="19"/>
    </row>
    <row r="46" spans="2:12" ht="14.45" customHeight="1">
      <c r="B46" s="19"/>
      <c r="L46" s="19"/>
    </row>
    <row r="47" spans="2:12" ht="14.45" customHeight="1">
      <c r="B47" s="19"/>
      <c r="L47" s="19"/>
    </row>
    <row r="48" spans="2:12" ht="14.45" customHeight="1">
      <c r="B48" s="19"/>
      <c r="L48" s="19"/>
    </row>
    <row r="49" spans="2:12" ht="14.45" customHeight="1">
      <c r="B49" s="19"/>
      <c r="L49" s="19"/>
    </row>
    <row r="50" spans="2:12" s="1" customFormat="1" ht="14.45" customHeight="1">
      <c r="B50" s="31"/>
      <c r="D50" s="40" t="s">
        <v>47</v>
      </c>
      <c r="E50" s="41"/>
      <c r="F50" s="41"/>
      <c r="G50" s="40" t="s">
        <v>48</v>
      </c>
      <c r="H50" s="41"/>
      <c r="I50" s="41"/>
      <c r="J50" s="41"/>
      <c r="K50" s="41"/>
      <c r="L50" s="31"/>
    </row>
    <row r="51" spans="2:12" ht="11.25">
      <c r="B51" s="19"/>
      <c r="L51" s="19"/>
    </row>
    <row r="52" spans="2:12" ht="11.25">
      <c r="B52" s="19"/>
      <c r="L52" s="19"/>
    </row>
    <row r="53" spans="2:12" ht="11.25">
      <c r="B53" s="19"/>
      <c r="L53" s="19"/>
    </row>
    <row r="54" spans="2:12" ht="11.25">
      <c r="B54" s="19"/>
      <c r="L54" s="19"/>
    </row>
    <row r="55" spans="2:12" ht="11.25">
      <c r="B55" s="19"/>
      <c r="L55" s="19"/>
    </row>
    <row r="56" spans="2:12" ht="11.25">
      <c r="B56" s="19"/>
      <c r="L56" s="19"/>
    </row>
    <row r="57" spans="2:12" ht="11.25">
      <c r="B57" s="19"/>
      <c r="L57" s="19"/>
    </row>
    <row r="58" spans="2:12" ht="11.25">
      <c r="B58" s="19"/>
      <c r="L58" s="19"/>
    </row>
    <row r="59" spans="2:12" ht="11.25">
      <c r="B59" s="19"/>
      <c r="L59" s="19"/>
    </row>
    <row r="60" spans="2:12" ht="11.25">
      <c r="B60" s="19"/>
      <c r="L60" s="19"/>
    </row>
    <row r="61" spans="2:12" s="1" customFormat="1" ht="12.75">
      <c r="B61" s="31"/>
      <c r="D61" s="42" t="s">
        <v>49</v>
      </c>
      <c r="E61" s="33"/>
      <c r="F61" s="102" t="s">
        <v>50</v>
      </c>
      <c r="G61" s="42" t="s">
        <v>49</v>
      </c>
      <c r="H61" s="33"/>
      <c r="I61" s="33"/>
      <c r="J61" s="103" t="s">
        <v>50</v>
      </c>
      <c r="K61" s="33"/>
      <c r="L61" s="31"/>
    </row>
    <row r="62" spans="2:12" ht="11.25">
      <c r="B62" s="19"/>
      <c r="L62" s="19"/>
    </row>
    <row r="63" spans="2:12" ht="11.25">
      <c r="B63" s="19"/>
      <c r="L63" s="19"/>
    </row>
    <row r="64" spans="2:12" ht="11.25">
      <c r="B64" s="19"/>
      <c r="L64" s="19"/>
    </row>
    <row r="65" spans="2:12" s="1" customFormat="1" ht="12.75">
      <c r="B65" s="31"/>
      <c r="D65" s="40" t="s">
        <v>51</v>
      </c>
      <c r="E65" s="41"/>
      <c r="F65" s="41"/>
      <c r="G65" s="40" t="s">
        <v>52</v>
      </c>
      <c r="H65" s="41"/>
      <c r="I65" s="41"/>
      <c r="J65" s="41"/>
      <c r="K65" s="41"/>
      <c r="L65" s="31"/>
    </row>
    <row r="66" spans="2:12" ht="11.25">
      <c r="B66" s="19"/>
      <c r="L66" s="19"/>
    </row>
    <row r="67" spans="2:12" ht="11.25">
      <c r="B67" s="19"/>
      <c r="L67" s="19"/>
    </row>
    <row r="68" spans="2:12" ht="11.25">
      <c r="B68" s="19"/>
      <c r="L68" s="19"/>
    </row>
    <row r="69" spans="2:12" ht="11.25">
      <c r="B69" s="19"/>
      <c r="L69" s="19"/>
    </row>
    <row r="70" spans="2:12" ht="11.25">
      <c r="B70" s="19"/>
      <c r="L70" s="19"/>
    </row>
    <row r="71" spans="2:12" ht="11.25">
      <c r="B71" s="19"/>
      <c r="L71" s="19"/>
    </row>
    <row r="72" spans="2:12" ht="11.25">
      <c r="B72" s="19"/>
      <c r="L72" s="19"/>
    </row>
    <row r="73" spans="2:12" ht="11.25">
      <c r="B73" s="19"/>
      <c r="L73" s="19"/>
    </row>
    <row r="74" spans="2:12" ht="11.25">
      <c r="B74" s="19"/>
      <c r="L74" s="19"/>
    </row>
    <row r="75" spans="2:12" ht="11.25">
      <c r="B75" s="19"/>
      <c r="L75" s="19"/>
    </row>
    <row r="76" spans="2:12" s="1" customFormat="1" ht="12.75">
      <c r="B76" s="31"/>
      <c r="D76" s="42" t="s">
        <v>49</v>
      </c>
      <c r="E76" s="33"/>
      <c r="F76" s="102" t="s">
        <v>50</v>
      </c>
      <c r="G76" s="42" t="s">
        <v>49</v>
      </c>
      <c r="H76" s="33"/>
      <c r="I76" s="33"/>
      <c r="J76" s="103" t="s">
        <v>50</v>
      </c>
      <c r="K76" s="33"/>
      <c r="L76" s="31"/>
    </row>
    <row r="77" spans="2:12" s="1" customFormat="1" ht="14.45" customHeight="1">
      <c r="B77" s="43"/>
      <c r="C77" s="44"/>
      <c r="D77" s="44"/>
      <c r="E77" s="44"/>
      <c r="F77" s="44"/>
      <c r="G77" s="44"/>
      <c r="H77" s="44"/>
      <c r="I77" s="44"/>
      <c r="J77" s="44"/>
      <c r="K77" s="44"/>
      <c r="L77" s="31"/>
    </row>
    <row r="81" spans="2:12" s="1" customFormat="1" ht="6.95" customHeight="1">
      <c r="B81" s="45"/>
      <c r="C81" s="46"/>
      <c r="D81" s="46"/>
      <c r="E81" s="46"/>
      <c r="F81" s="46"/>
      <c r="G81" s="46"/>
      <c r="H81" s="46"/>
      <c r="I81" s="46"/>
      <c r="J81" s="46"/>
      <c r="K81" s="46"/>
      <c r="L81" s="31"/>
    </row>
    <row r="82" spans="2:12" s="1" customFormat="1" ht="24.95" customHeight="1">
      <c r="B82" s="31"/>
      <c r="C82" s="20" t="s">
        <v>124</v>
      </c>
      <c r="L82" s="31"/>
    </row>
    <row r="83" spans="2:12" s="1" customFormat="1" ht="6.95" customHeight="1">
      <c r="B83" s="31"/>
      <c r="L83" s="31"/>
    </row>
    <row r="84" spans="2:12" s="1" customFormat="1" ht="12" customHeight="1">
      <c r="B84" s="31"/>
      <c r="C84" s="26" t="s">
        <v>16</v>
      </c>
      <c r="L84" s="31"/>
    </row>
    <row r="85" spans="2:12" s="1" customFormat="1" ht="26.25" customHeight="1">
      <c r="B85" s="31"/>
      <c r="E85" s="238" t="str">
        <f>E7</f>
        <v>Obnova septického chirurgického sálu, Nemocniční 429, 381 01 Český Krumlov</v>
      </c>
      <c r="F85" s="239"/>
      <c r="G85" s="239"/>
      <c r="H85" s="239"/>
      <c r="L85" s="31"/>
    </row>
    <row r="86" spans="2:12" ht="12" customHeight="1">
      <c r="B86" s="19"/>
      <c r="C86" s="26" t="s">
        <v>121</v>
      </c>
      <c r="L86" s="19"/>
    </row>
    <row r="87" spans="2:12" ht="16.5" customHeight="1">
      <c r="B87" s="19"/>
      <c r="E87" s="238" t="s">
        <v>560</v>
      </c>
      <c r="F87" s="206"/>
      <c r="G87" s="206"/>
      <c r="H87" s="206"/>
      <c r="L87" s="19"/>
    </row>
    <row r="88" spans="2:12" ht="12" customHeight="1">
      <c r="B88" s="19"/>
      <c r="C88" s="26" t="s">
        <v>561</v>
      </c>
      <c r="L88" s="19"/>
    </row>
    <row r="89" spans="2:12" s="1" customFormat="1" ht="16.5" customHeight="1">
      <c r="B89" s="31"/>
      <c r="E89" s="235" t="s">
        <v>660</v>
      </c>
      <c r="F89" s="240"/>
      <c r="G89" s="240"/>
      <c r="H89" s="240"/>
      <c r="L89" s="31"/>
    </row>
    <row r="90" spans="2:12" s="1" customFormat="1" ht="12" customHeight="1">
      <c r="B90" s="31"/>
      <c r="C90" s="26" t="s">
        <v>661</v>
      </c>
      <c r="L90" s="31"/>
    </row>
    <row r="91" spans="2:12" s="1" customFormat="1" ht="16.5" customHeight="1">
      <c r="B91" s="31"/>
      <c r="E91" s="200" t="str">
        <f>E13</f>
        <v>2.NP_ČP.2 - Dospávací pokoj</v>
      </c>
      <c r="F91" s="240"/>
      <c r="G91" s="240"/>
      <c r="H91" s="240"/>
      <c r="L91" s="31"/>
    </row>
    <row r="92" spans="2:12" s="1" customFormat="1" ht="6.95" customHeight="1">
      <c r="B92" s="31"/>
      <c r="L92" s="31"/>
    </row>
    <row r="93" spans="2:12" s="1" customFormat="1" ht="12" customHeight="1">
      <c r="B93" s="31"/>
      <c r="C93" s="26" t="s">
        <v>20</v>
      </c>
      <c r="F93" s="24" t="str">
        <f>F16</f>
        <v xml:space="preserve"> </v>
      </c>
      <c r="I93" s="26" t="s">
        <v>22</v>
      </c>
      <c r="J93" s="51" t="str">
        <f>IF(J16="","",J16)</f>
        <v>5. 8. 2024</v>
      </c>
      <c r="L93" s="31"/>
    </row>
    <row r="94" spans="2:12" s="1" customFormat="1" ht="6.95" customHeight="1">
      <c r="B94" s="31"/>
      <c r="L94" s="31"/>
    </row>
    <row r="95" spans="2:12" s="1" customFormat="1" ht="15.2" customHeight="1">
      <c r="B95" s="31"/>
      <c r="C95" s="26" t="s">
        <v>24</v>
      </c>
      <c r="F95" s="24" t="str">
        <f>E19</f>
        <v xml:space="preserve"> </v>
      </c>
      <c r="I95" s="26" t="s">
        <v>30</v>
      </c>
      <c r="J95" s="29" t="str">
        <f>E25</f>
        <v xml:space="preserve"> </v>
      </c>
      <c r="L95" s="31"/>
    </row>
    <row r="96" spans="2:12" s="1" customFormat="1" ht="15.2" customHeight="1">
      <c r="B96" s="31"/>
      <c r="C96" s="26" t="s">
        <v>28</v>
      </c>
      <c r="F96" s="24" t="str">
        <f>IF(E22="","",E22)</f>
        <v>Vyplň údaj</v>
      </c>
      <c r="I96" s="26" t="s">
        <v>32</v>
      </c>
      <c r="J96" s="29" t="str">
        <f>E28</f>
        <v xml:space="preserve"> </v>
      </c>
      <c r="L96" s="31"/>
    </row>
    <row r="97" spans="2:47" s="1" customFormat="1" ht="10.35" customHeight="1">
      <c r="B97" s="31"/>
      <c r="L97" s="31"/>
    </row>
    <row r="98" spans="2:47" s="1" customFormat="1" ht="29.25" customHeight="1">
      <c r="B98" s="31"/>
      <c r="C98" s="104" t="s">
        <v>125</v>
      </c>
      <c r="D98" s="96"/>
      <c r="E98" s="96"/>
      <c r="F98" s="96"/>
      <c r="G98" s="96"/>
      <c r="H98" s="96"/>
      <c r="I98" s="96"/>
      <c r="J98" s="105" t="s">
        <v>126</v>
      </c>
      <c r="K98" s="96"/>
      <c r="L98" s="31"/>
    </row>
    <row r="99" spans="2:47" s="1" customFormat="1" ht="10.35" customHeight="1">
      <c r="B99" s="31"/>
      <c r="L99" s="31"/>
    </row>
    <row r="100" spans="2:47" s="1" customFormat="1" ht="22.9" customHeight="1">
      <c r="B100" s="31"/>
      <c r="C100" s="106" t="s">
        <v>127</v>
      </c>
      <c r="J100" s="65">
        <f>J130</f>
        <v>0</v>
      </c>
      <c r="L100" s="31"/>
      <c r="AU100" s="16" t="s">
        <v>128</v>
      </c>
    </row>
    <row r="101" spans="2:47" s="8" customFormat="1" ht="24.95" customHeight="1">
      <c r="B101" s="107"/>
      <c r="D101" s="108" t="s">
        <v>728</v>
      </c>
      <c r="E101" s="109"/>
      <c r="F101" s="109"/>
      <c r="G101" s="109"/>
      <c r="H101" s="109"/>
      <c r="I101" s="109"/>
      <c r="J101" s="110">
        <f>J131</f>
        <v>0</v>
      </c>
      <c r="L101" s="107"/>
    </row>
    <row r="102" spans="2:47" s="9" customFormat="1" ht="19.899999999999999" customHeight="1">
      <c r="B102" s="111"/>
      <c r="D102" s="112" t="s">
        <v>665</v>
      </c>
      <c r="E102" s="113"/>
      <c r="F102" s="113"/>
      <c r="G102" s="113"/>
      <c r="H102" s="113"/>
      <c r="I102" s="113"/>
      <c r="J102" s="114">
        <f>J132</f>
        <v>0</v>
      </c>
      <c r="L102" s="111"/>
    </row>
    <row r="103" spans="2:47" s="9" customFormat="1" ht="19.899999999999999" customHeight="1">
      <c r="B103" s="111"/>
      <c r="D103" s="112" t="s">
        <v>666</v>
      </c>
      <c r="E103" s="113"/>
      <c r="F103" s="113"/>
      <c r="G103" s="113"/>
      <c r="H103" s="113"/>
      <c r="I103" s="113"/>
      <c r="J103" s="114">
        <f>J137</f>
        <v>0</v>
      </c>
      <c r="L103" s="111"/>
    </row>
    <row r="104" spans="2:47" s="9" customFormat="1" ht="19.899999999999999" customHeight="1">
      <c r="B104" s="111"/>
      <c r="D104" s="112" t="s">
        <v>667</v>
      </c>
      <c r="E104" s="113"/>
      <c r="F104" s="113"/>
      <c r="G104" s="113"/>
      <c r="H104" s="113"/>
      <c r="I104" s="113"/>
      <c r="J104" s="114">
        <f>J140</f>
        <v>0</v>
      </c>
      <c r="L104" s="111"/>
    </row>
    <row r="105" spans="2:47" s="9" customFormat="1" ht="19.899999999999999" customHeight="1">
      <c r="B105" s="111"/>
      <c r="D105" s="112" t="s">
        <v>668</v>
      </c>
      <c r="E105" s="113"/>
      <c r="F105" s="113"/>
      <c r="G105" s="113"/>
      <c r="H105" s="113"/>
      <c r="I105" s="113"/>
      <c r="J105" s="114">
        <f>J143</f>
        <v>0</v>
      </c>
      <c r="L105" s="111"/>
    </row>
    <row r="106" spans="2:47" s="9" customFormat="1" ht="19.899999999999999" customHeight="1">
      <c r="B106" s="111"/>
      <c r="D106" s="112" t="s">
        <v>669</v>
      </c>
      <c r="E106" s="113"/>
      <c r="F106" s="113"/>
      <c r="G106" s="113"/>
      <c r="H106" s="113"/>
      <c r="I106" s="113"/>
      <c r="J106" s="114">
        <f>J148</f>
        <v>0</v>
      </c>
      <c r="L106" s="111"/>
    </row>
    <row r="107" spans="2:47" s="1" customFormat="1" ht="21.75" customHeight="1">
      <c r="B107" s="31"/>
      <c r="L107" s="31"/>
    </row>
    <row r="108" spans="2:47" s="1" customFormat="1" ht="6.95" customHeight="1">
      <c r="B108" s="43"/>
      <c r="C108" s="44"/>
      <c r="D108" s="44"/>
      <c r="E108" s="44"/>
      <c r="F108" s="44"/>
      <c r="G108" s="44"/>
      <c r="H108" s="44"/>
      <c r="I108" s="44"/>
      <c r="J108" s="44"/>
      <c r="K108" s="44"/>
      <c r="L108" s="31"/>
    </row>
    <row r="112" spans="2:47" s="1" customFormat="1" ht="6.95" customHeight="1">
      <c r="B112" s="45"/>
      <c r="C112" s="46"/>
      <c r="D112" s="46"/>
      <c r="E112" s="46"/>
      <c r="F112" s="46"/>
      <c r="G112" s="46"/>
      <c r="H112" s="46"/>
      <c r="I112" s="46"/>
      <c r="J112" s="46"/>
      <c r="K112" s="46"/>
      <c r="L112" s="31"/>
    </row>
    <row r="113" spans="2:12" s="1" customFormat="1" ht="24.95" customHeight="1">
      <c r="B113" s="31"/>
      <c r="C113" s="20" t="s">
        <v>148</v>
      </c>
      <c r="L113" s="31"/>
    </row>
    <row r="114" spans="2:12" s="1" customFormat="1" ht="6.95" customHeight="1">
      <c r="B114" s="31"/>
      <c r="L114" s="31"/>
    </row>
    <row r="115" spans="2:12" s="1" customFormat="1" ht="12" customHeight="1">
      <c r="B115" s="31"/>
      <c r="C115" s="26" t="s">
        <v>16</v>
      </c>
      <c r="L115" s="31"/>
    </row>
    <row r="116" spans="2:12" s="1" customFormat="1" ht="26.25" customHeight="1">
      <c r="B116" s="31"/>
      <c r="E116" s="238" t="str">
        <f>E7</f>
        <v>Obnova septického chirurgického sálu, Nemocniční 429, 381 01 Český Krumlov</v>
      </c>
      <c r="F116" s="239"/>
      <c r="G116" s="239"/>
      <c r="H116" s="239"/>
      <c r="L116" s="31"/>
    </row>
    <row r="117" spans="2:12" ht="12" customHeight="1">
      <c r="B117" s="19"/>
      <c r="C117" s="26" t="s">
        <v>121</v>
      </c>
      <c r="L117" s="19"/>
    </row>
    <row r="118" spans="2:12" ht="16.5" customHeight="1">
      <c r="B118" s="19"/>
      <c r="E118" s="238" t="s">
        <v>560</v>
      </c>
      <c r="F118" s="206"/>
      <c r="G118" s="206"/>
      <c r="H118" s="206"/>
      <c r="L118" s="19"/>
    </row>
    <row r="119" spans="2:12" ht="12" customHeight="1">
      <c r="B119" s="19"/>
      <c r="C119" s="26" t="s">
        <v>561</v>
      </c>
      <c r="L119" s="19"/>
    </row>
    <row r="120" spans="2:12" s="1" customFormat="1" ht="16.5" customHeight="1">
      <c r="B120" s="31"/>
      <c r="E120" s="235" t="s">
        <v>660</v>
      </c>
      <c r="F120" s="240"/>
      <c r="G120" s="240"/>
      <c r="H120" s="240"/>
      <c r="L120" s="31"/>
    </row>
    <row r="121" spans="2:12" s="1" customFormat="1" ht="12" customHeight="1">
      <c r="B121" s="31"/>
      <c r="C121" s="26" t="s">
        <v>661</v>
      </c>
      <c r="L121" s="31"/>
    </row>
    <row r="122" spans="2:12" s="1" customFormat="1" ht="16.5" customHeight="1">
      <c r="B122" s="31"/>
      <c r="E122" s="200" t="str">
        <f>E13</f>
        <v>2.NP_ČP.2 - Dospávací pokoj</v>
      </c>
      <c r="F122" s="240"/>
      <c r="G122" s="240"/>
      <c r="H122" s="240"/>
      <c r="L122" s="31"/>
    </row>
    <row r="123" spans="2:12" s="1" customFormat="1" ht="6.95" customHeight="1">
      <c r="B123" s="31"/>
      <c r="L123" s="31"/>
    </row>
    <row r="124" spans="2:12" s="1" customFormat="1" ht="12" customHeight="1">
      <c r="B124" s="31"/>
      <c r="C124" s="26" t="s">
        <v>20</v>
      </c>
      <c r="F124" s="24" t="str">
        <f>F16</f>
        <v xml:space="preserve"> </v>
      </c>
      <c r="I124" s="26" t="s">
        <v>22</v>
      </c>
      <c r="J124" s="51" t="str">
        <f>IF(J16="","",J16)</f>
        <v>5. 8. 2024</v>
      </c>
      <c r="L124" s="31"/>
    </row>
    <row r="125" spans="2:12" s="1" customFormat="1" ht="6.95" customHeight="1">
      <c r="B125" s="31"/>
      <c r="L125" s="31"/>
    </row>
    <row r="126" spans="2:12" s="1" customFormat="1" ht="15.2" customHeight="1">
      <c r="B126" s="31"/>
      <c r="C126" s="26" t="s">
        <v>24</v>
      </c>
      <c r="F126" s="24" t="str">
        <f>E19</f>
        <v xml:space="preserve"> </v>
      </c>
      <c r="I126" s="26" t="s">
        <v>30</v>
      </c>
      <c r="J126" s="29" t="str">
        <f>E25</f>
        <v xml:space="preserve"> </v>
      </c>
      <c r="L126" s="31"/>
    </row>
    <row r="127" spans="2:12" s="1" customFormat="1" ht="15.2" customHeight="1">
      <c r="B127" s="31"/>
      <c r="C127" s="26" t="s">
        <v>28</v>
      </c>
      <c r="F127" s="24" t="str">
        <f>IF(E22="","",E22)</f>
        <v>Vyplň údaj</v>
      </c>
      <c r="I127" s="26" t="s">
        <v>32</v>
      </c>
      <c r="J127" s="29" t="str">
        <f>E28</f>
        <v xml:space="preserve"> </v>
      </c>
      <c r="L127" s="31"/>
    </row>
    <row r="128" spans="2:12" s="1" customFormat="1" ht="10.35" customHeight="1">
      <c r="B128" s="31"/>
      <c r="L128" s="31"/>
    </row>
    <row r="129" spans="2:65" s="10" customFormat="1" ht="29.25" customHeight="1">
      <c r="B129" s="115"/>
      <c r="C129" s="116" t="s">
        <v>149</v>
      </c>
      <c r="D129" s="117" t="s">
        <v>59</v>
      </c>
      <c r="E129" s="117" t="s">
        <v>55</v>
      </c>
      <c r="F129" s="117" t="s">
        <v>56</v>
      </c>
      <c r="G129" s="117" t="s">
        <v>150</v>
      </c>
      <c r="H129" s="117" t="s">
        <v>151</v>
      </c>
      <c r="I129" s="117" t="s">
        <v>152</v>
      </c>
      <c r="J129" s="118" t="s">
        <v>126</v>
      </c>
      <c r="K129" s="119" t="s">
        <v>153</v>
      </c>
      <c r="L129" s="115"/>
      <c r="M129" s="58" t="s">
        <v>1</v>
      </c>
      <c r="N129" s="59" t="s">
        <v>38</v>
      </c>
      <c r="O129" s="59" t="s">
        <v>154</v>
      </c>
      <c r="P129" s="59" t="s">
        <v>155</v>
      </c>
      <c r="Q129" s="59" t="s">
        <v>156</v>
      </c>
      <c r="R129" s="59" t="s">
        <v>157</v>
      </c>
      <c r="S129" s="59" t="s">
        <v>158</v>
      </c>
      <c r="T129" s="60" t="s">
        <v>159</v>
      </c>
    </row>
    <row r="130" spans="2:65" s="1" customFormat="1" ht="22.9" customHeight="1">
      <c r="B130" s="31"/>
      <c r="C130" s="63" t="s">
        <v>160</v>
      </c>
      <c r="J130" s="120">
        <f>BK130</f>
        <v>0</v>
      </c>
      <c r="L130" s="31"/>
      <c r="M130" s="61"/>
      <c r="N130" s="52"/>
      <c r="O130" s="52"/>
      <c r="P130" s="121">
        <f>P131</f>
        <v>0</v>
      </c>
      <c r="Q130" s="52"/>
      <c r="R130" s="121">
        <f>R131</f>
        <v>0</v>
      </c>
      <c r="S130" s="52"/>
      <c r="T130" s="122">
        <f>T131</f>
        <v>0</v>
      </c>
      <c r="AT130" s="16" t="s">
        <v>73</v>
      </c>
      <c r="AU130" s="16" t="s">
        <v>128</v>
      </c>
      <c r="BK130" s="123">
        <f>BK131</f>
        <v>0</v>
      </c>
    </row>
    <row r="131" spans="2:65" s="11" customFormat="1" ht="25.9" customHeight="1">
      <c r="B131" s="124"/>
      <c r="D131" s="125" t="s">
        <v>73</v>
      </c>
      <c r="E131" s="126" t="s">
        <v>729</v>
      </c>
      <c r="F131" s="126" t="s">
        <v>729</v>
      </c>
      <c r="I131" s="127"/>
      <c r="J131" s="128">
        <f>BK131</f>
        <v>0</v>
      </c>
      <c r="L131" s="124"/>
      <c r="M131" s="129"/>
      <c r="P131" s="130">
        <f>P132+P137+P140+P143+P148</f>
        <v>0</v>
      </c>
      <c r="R131" s="130">
        <f>R132+R137+R140+R143+R148</f>
        <v>0</v>
      </c>
      <c r="T131" s="131">
        <f>T132+T137+T140+T143+T148</f>
        <v>0</v>
      </c>
      <c r="AR131" s="125" t="s">
        <v>82</v>
      </c>
      <c r="AT131" s="132" t="s">
        <v>73</v>
      </c>
      <c r="AU131" s="132" t="s">
        <v>74</v>
      </c>
      <c r="AY131" s="125" t="s">
        <v>163</v>
      </c>
      <c r="BK131" s="133">
        <f>BK132+BK137+BK140+BK143+BK148</f>
        <v>0</v>
      </c>
    </row>
    <row r="132" spans="2:65" s="11" customFormat="1" ht="22.9" customHeight="1">
      <c r="B132" s="124"/>
      <c r="D132" s="125" t="s">
        <v>73</v>
      </c>
      <c r="E132" s="134" t="s">
        <v>671</v>
      </c>
      <c r="F132" s="134" t="s">
        <v>671</v>
      </c>
      <c r="I132" s="127"/>
      <c r="J132" s="135">
        <f>BK132</f>
        <v>0</v>
      </c>
      <c r="L132" s="124"/>
      <c r="M132" s="129"/>
      <c r="P132" s="130">
        <f>SUM(P133:P136)</f>
        <v>0</v>
      </c>
      <c r="R132" s="130">
        <f>SUM(R133:R136)</f>
        <v>0</v>
      </c>
      <c r="T132" s="131">
        <f>SUM(T133:T136)</f>
        <v>0</v>
      </c>
      <c r="AR132" s="125" t="s">
        <v>82</v>
      </c>
      <c r="AT132" s="132" t="s">
        <v>73</v>
      </c>
      <c r="AU132" s="132" t="s">
        <v>82</v>
      </c>
      <c r="AY132" s="125" t="s">
        <v>163</v>
      </c>
      <c r="BK132" s="133">
        <f>SUM(BK133:BK136)</f>
        <v>0</v>
      </c>
    </row>
    <row r="133" spans="2:65" s="1" customFormat="1" ht="16.5" customHeight="1">
      <c r="B133" s="31"/>
      <c r="C133" s="136" t="s">
        <v>82</v>
      </c>
      <c r="D133" s="136" t="s">
        <v>165</v>
      </c>
      <c r="E133" s="137" t="s">
        <v>672</v>
      </c>
      <c r="F133" s="138" t="s">
        <v>730</v>
      </c>
      <c r="G133" s="139" t="s">
        <v>179</v>
      </c>
      <c r="H133" s="140">
        <v>45</v>
      </c>
      <c r="I133" s="141"/>
      <c r="J133" s="142">
        <f>ROUND(I133*H133,2)</f>
        <v>0</v>
      </c>
      <c r="K133" s="143"/>
      <c r="L133" s="31"/>
      <c r="M133" s="144" t="s">
        <v>1</v>
      </c>
      <c r="N133" s="145" t="s">
        <v>39</v>
      </c>
      <c r="P133" s="146">
        <f>O133*H133</f>
        <v>0</v>
      </c>
      <c r="Q133" s="146">
        <v>0</v>
      </c>
      <c r="R133" s="146">
        <f>Q133*H133</f>
        <v>0</v>
      </c>
      <c r="S133" s="146">
        <v>0</v>
      </c>
      <c r="T133" s="147">
        <f>S133*H133</f>
        <v>0</v>
      </c>
      <c r="AR133" s="148" t="s">
        <v>169</v>
      </c>
      <c r="AT133" s="148" t="s">
        <v>165</v>
      </c>
      <c r="AU133" s="148" t="s">
        <v>84</v>
      </c>
      <c r="AY133" s="16" t="s">
        <v>163</v>
      </c>
      <c r="BE133" s="149">
        <f>IF(N133="základní",J133,0)</f>
        <v>0</v>
      </c>
      <c r="BF133" s="149">
        <f>IF(N133="snížená",J133,0)</f>
        <v>0</v>
      </c>
      <c r="BG133" s="149">
        <f>IF(N133="zákl. přenesená",J133,0)</f>
        <v>0</v>
      </c>
      <c r="BH133" s="149">
        <f>IF(N133="sníž. přenesená",J133,0)</f>
        <v>0</v>
      </c>
      <c r="BI133" s="149">
        <f>IF(N133="nulová",J133,0)</f>
        <v>0</v>
      </c>
      <c r="BJ133" s="16" t="s">
        <v>82</v>
      </c>
      <c r="BK133" s="149">
        <f>ROUND(I133*H133,2)</f>
        <v>0</v>
      </c>
      <c r="BL133" s="16" t="s">
        <v>169</v>
      </c>
      <c r="BM133" s="148" t="s">
        <v>84</v>
      </c>
    </row>
    <row r="134" spans="2:65" s="1" customFormat="1" ht="165.75">
      <c r="B134" s="31"/>
      <c r="D134" s="151" t="s">
        <v>433</v>
      </c>
      <c r="F134" s="165" t="s">
        <v>674</v>
      </c>
      <c r="I134" s="166"/>
      <c r="L134" s="31"/>
      <c r="M134" s="167"/>
      <c r="T134" s="55"/>
      <c r="AT134" s="16" t="s">
        <v>433</v>
      </c>
      <c r="AU134" s="16" t="s">
        <v>84</v>
      </c>
    </row>
    <row r="135" spans="2:65" s="1" customFormat="1" ht="24.2" customHeight="1">
      <c r="B135" s="31"/>
      <c r="C135" s="136" t="s">
        <v>84</v>
      </c>
      <c r="D135" s="136" t="s">
        <v>165</v>
      </c>
      <c r="E135" s="137" t="s">
        <v>731</v>
      </c>
      <c r="F135" s="138" t="s">
        <v>676</v>
      </c>
      <c r="G135" s="139" t="s">
        <v>179</v>
      </c>
      <c r="H135" s="140">
        <v>37.5</v>
      </c>
      <c r="I135" s="141"/>
      <c r="J135" s="142">
        <f>ROUND(I135*H135,2)</f>
        <v>0</v>
      </c>
      <c r="K135" s="143"/>
      <c r="L135" s="31"/>
      <c r="M135" s="144" t="s">
        <v>1</v>
      </c>
      <c r="N135" s="145" t="s">
        <v>39</v>
      </c>
      <c r="P135" s="146">
        <f>O135*H135</f>
        <v>0</v>
      </c>
      <c r="Q135" s="146">
        <v>0</v>
      </c>
      <c r="R135" s="146">
        <f>Q135*H135</f>
        <v>0</v>
      </c>
      <c r="S135" s="146">
        <v>0</v>
      </c>
      <c r="T135" s="147">
        <f>S135*H135</f>
        <v>0</v>
      </c>
      <c r="AR135" s="148" t="s">
        <v>169</v>
      </c>
      <c r="AT135" s="148" t="s">
        <v>165</v>
      </c>
      <c r="AU135" s="148" t="s">
        <v>84</v>
      </c>
      <c r="AY135" s="16" t="s">
        <v>163</v>
      </c>
      <c r="BE135" s="149">
        <f>IF(N135="základní",J135,0)</f>
        <v>0</v>
      </c>
      <c r="BF135" s="149">
        <f>IF(N135="snížená",J135,0)</f>
        <v>0</v>
      </c>
      <c r="BG135" s="149">
        <f>IF(N135="zákl. přenesená",J135,0)</f>
        <v>0</v>
      </c>
      <c r="BH135" s="149">
        <f>IF(N135="sníž. přenesená",J135,0)</f>
        <v>0</v>
      </c>
      <c r="BI135" s="149">
        <f>IF(N135="nulová",J135,0)</f>
        <v>0</v>
      </c>
      <c r="BJ135" s="16" t="s">
        <v>82</v>
      </c>
      <c r="BK135" s="149">
        <f>ROUND(I135*H135,2)</f>
        <v>0</v>
      </c>
      <c r="BL135" s="16" t="s">
        <v>169</v>
      </c>
      <c r="BM135" s="148" t="s">
        <v>169</v>
      </c>
    </row>
    <row r="136" spans="2:65" s="1" customFormat="1" ht="185.25">
      <c r="B136" s="31"/>
      <c r="D136" s="151" t="s">
        <v>433</v>
      </c>
      <c r="F136" s="165" t="s">
        <v>732</v>
      </c>
      <c r="I136" s="166"/>
      <c r="L136" s="31"/>
      <c r="M136" s="167"/>
      <c r="T136" s="55"/>
      <c r="AT136" s="16" t="s">
        <v>433</v>
      </c>
      <c r="AU136" s="16" t="s">
        <v>84</v>
      </c>
    </row>
    <row r="137" spans="2:65" s="11" customFormat="1" ht="22.9" customHeight="1">
      <c r="B137" s="124"/>
      <c r="D137" s="125" t="s">
        <v>73</v>
      </c>
      <c r="E137" s="134" t="s">
        <v>681</v>
      </c>
      <c r="F137" s="134" t="s">
        <v>681</v>
      </c>
      <c r="I137" s="127"/>
      <c r="J137" s="135">
        <f>BK137</f>
        <v>0</v>
      </c>
      <c r="L137" s="124"/>
      <c r="M137" s="129"/>
      <c r="P137" s="130">
        <f>SUM(P138:P139)</f>
        <v>0</v>
      </c>
      <c r="R137" s="130">
        <f>SUM(R138:R139)</f>
        <v>0</v>
      </c>
      <c r="T137" s="131">
        <f>SUM(T138:T139)</f>
        <v>0</v>
      </c>
      <c r="AR137" s="125" t="s">
        <v>82</v>
      </c>
      <c r="AT137" s="132" t="s">
        <v>73</v>
      </c>
      <c r="AU137" s="132" t="s">
        <v>82</v>
      </c>
      <c r="AY137" s="125" t="s">
        <v>163</v>
      </c>
      <c r="BK137" s="133">
        <f>SUM(BK138:BK139)</f>
        <v>0</v>
      </c>
    </row>
    <row r="138" spans="2:65" s="1" customFormat="1" ht="24.2" customHeight="1">
      <c r="B138" s="31"/>
      <c r="C138" s="136" t="s">
        <v>97</v>
      </c>
      <c r="D138" s="136" t="s">
        <v>165</v>
      </c>
      <c r="E138" s="137" t="s">
        <v>689</v>
      </c>
      <c r="F138" s="138" t="s">
        <v>733</v>
      </c>
      <c r="G138" s="139" t="s">
        <v>684</v>
      </c>
      <c r="H138" s="140">
        <v>1</v>
      </c>
      <c r="I138" s="141"/>
      <c r="J138" s="142">
        <f>ROUND(I138*H138,2)</f>
        <v>0</v>
      </c>
      <c r="K138" s="143"/>
      <c r="L138" s="31"/>
      <c r="M138" s="144" t="s">
        <v>1</v>
      </c>
      <c r="N138" s="145" t="s">
        <v>39</v>
      </c>
      <c r="P138" s="146">
        <f>O138*H138</f>
        <v>0</v>
      </c>
      <c r="Q138" s="146">
        <v>0</v>
      </c>
      <c r="R138" s="146">
        <f>Q138*H138</f>
        <v>0</v>
      </c>
      <c r="S138" s="146">
        <v>0</v>
      </c>
      <c r="T138" s="147">
        <f>S138*H138</f>
        <v>0</v>
      </c>
      <c r="AR138" s="148" t="s">
        <v>169</v>
      </c>
      <c r="AT138" s="148" t="s">
        <v>165</v>
      </c>
      <c r="AU138" s="148" t="s">
        <v>84</v>
      </c>
      <c r="AY138" s="16" t="s">
        <v>163</v>
      </c>
      <c r="BE138" s="149">
        <f>IF(N138="základní",J138,0)</f>
        <v>0</v>
      </c>
      <c r="BF138" s="149">
        <f>IF(N138="snížená",J138,0)</f>
        <v>0</v>
      </c>
      <c r="BG138" s="149">
        <f>IF(N138="zákl. přenesená",J138,0)</f>
        <v>0</v>
      </c>
      <c r="BH138" s="149">
        <f>IF(N138="sníž. přenesená",J138,0)</f>
        <v>0</v>
      </c>
      <c r="BI138" s="149">
        <f>IF(N138="nulová",J138,0)</f>
        <v>0</v>
      </c>
      <c r="BJ138" s="16" t="s">
        <v>82</v>
      </c>
      <c r="BK138" s="149">
        <f>ROUND(I138*H138,2)</f>
        <v>0</v>
      </c>
      <c r="BL138" s="16" t="s">
        <v>169</v>
      </c>
      <c r="BM138" s="148" t="s">
        <v>183</v>
      </c>
    </row>
    <row r="139" spans="2:65" s="1" customFormat="1" ht="136.5">
      <c r="B139" s="31"/>
      <c r="D139" s="151" t="s">
        <v>433</v>
      </c>
      <c r="F139" s="165" t="s">
        <v>734</v>
      </c>
      <c r="I139" s="166"/>
      <c r="L139" s="31"/>
      <c r="M139" s="167"/>
      <c r="T139" s="55"/>
      <c r="AT139" s="16" t="s">
        <v>433</v>
      </c>
      <c r="AU139" s="16" t="s">
        <v>84</v>
      </c>
    </row>
    <row r="140" spans="2:65" s="11" customFormat="1" ht="22.9" customHeight="1">
      <c r="B140" s="124"/>
      <c r="D140" s="125" t="s">
        <v>73</v>
      </c>
      <c r="E140" s="134" t="s">
        <v>698</v>
      </c>
      <c r="F140" s="134" t="s">
        <v>698</v>
      </c>
      <c r="I140" s="127"/>
      <c r="J140" s="135">
        <f>BK140</f>
        <v>0</v>
      </c>
      <c r="L140" s="124"/>
      <c r="M140" s="129"/>
      <c r="P140" s="130">
        <f>SUM(P141:P142)</f>
        <v>0</v>
      </c>
      <c r="R140" s="130">
        <f>SUM(R141:R142)</f>
        <v>0</v>
      </c>
      <c r="T140" s="131">
        <f>SUM(T141:T142)</f>
        <v>0</v>
      </c>
      <c r="AR140" s="125" t="s">
        <v>82</v>
      </c>
      <c r="AT140" s="132" t="s">
        <v>73</v>
      </c>
      <c r="AU140" s="132" t="s">
        <v>82</v>
      </c>
      <c r="AY140" s="125" t="s">
        <v>163</v>
      </c>
      <c r="BK140" s="133">
        <f>SUM(BK141:BK142)</f>
        <v>0</v>
      </c>
    </row>
    <row r="141" spans="2:65" s="1" customFormat="1" ht="44.25" customHeight="1">
      <c r="B141" s="31"/>
      <c r="C141" s="136" t="s">
        <v>169</v>
      </c>
      <c r="D141" s="136" t="s">
        <v>165</v>
      </c>
      <c r="E141" s="137" t="s">
        <v>699</v>
      </c>
      <c r="F141" s="138" t="s">
        <v>700</v>
      </c>
      <c r="G141" s="139" t="s">
        <v>179</v>
      </c>
      <c r="H141" s="140">
        <v>10.5</v>
      </c>
      <c r="I141" s="141"/>
      <c r="J141" s="142">
        <f>ROUND(I141*H141,2)</f>
        <v>0</v>
      </c>
      <c r="K141" s="143"/>
      <c r="L141" s="31"/>
      <c r="M141" s="144" t="s">
        <v>1</v>
      </c>
      <c r="N141" s="145" t="s">
        <v>39</v>
      </c>
      <c r="P141" s="146">
        <f>O141*H141</f>
        <v>0</v>
      </c>
      <c r="Q141" s="146">
        <v>0</v>
      </c>
      <c r="R141" s="146">
        <f>Q141*H141</f>
        <v>0</v>
      </c>
      <c r="S141" s="146">
        <v>0</v>
      </c>
      <c r="T141" s="147">
        <f>S141*H141</f>
        <v>0</v>
      </c>
      <c r="AR141" s="148" t="s">
        <v>169</v>
      </c>
      <c r="AT141" s="148" t="s">
        <v>165</v>
      </c>
      <c r="AU141" s="148" t="s">
        <v>84</v>
      </c>
      <c r="AY141" s="16" t="s">
        <v>163</v>
      </c>
      <c r="BE141" s="149">
        <f>IF(N141="základní",J141,0)</f>
        <v>0</v>
      </c>
      <c r="BF141" s="149">
        <f>IF(N141="snížená",J141,0)</f>
        <v>0</v>
      </c>
      <c r="BG141" s="149">
        <f>IF(N141="zákl. přenesená",J141,0)</f>
        <v>0</v>
      </c>
      <c r="BH141" s="149">
        <f>IF(N141="sníž. přenesená",J141,0)</f>
        <v>0</v>
      </c>
      <c r="BI141" s="149">
        <f>IF(N141="nulová",J141,0)</f>
        <v>0</v>
      </c>
      <c r="BJ141" s="16" t="s">
        <v>82</v>
      </c>
      <c r="BK141" s="149">
        <f>ROUND(I141*H141,2)</f>
        <v>0</v>
      </c>
      <c r="BL141" s="16" t="s">
        <v>169</v>
      </c>
      <c r="BM141" s="148" t="s">
        <v>210</v>
      </c>
    </row>
    <row r="142" spans="2:65" s="1" customFormat="1" ht="68.25">
      <c r="B142" s="31"/>
      <c r="D142" s="151" t="s">
        <v>433</v>
      </c>
      <c r="F142" s="165" t="s">
        <v>701</v>
      </c>
      <c r="I142" s="166"/>
      <c r="L142" s="31"/>
      <c r="M142" s="167"/>
      <c r="T142" s="55"/>
      <c r="AT142" s="16" t="s">
        <v>433</v>
      </c>
      <c r="AU142" s="16" t="s">
        <v>84</v>
      </c>
    </row>
    <row r="143" spans="2:65" s="11" customFormat="1" ht="22.9" customHeight="1">
      <c r="B143" s="124"/>
      <c r="D143" s="125" t="s">
        <v>73</v>
      </c>
      <c r="E143" s="134" t="s">
        <v>704</v>
      </c>
      <c r="F143" s="134" t="s">
        <v>704</v>
      </c>
      <c r="I143" s="127"/>
      <c r="J143" s="135">
        <f>BK143</f>
        <v>0</v>
      </c>
      <c r="L143" s="124"/>
      <c r="M143" s="129"/>
      <c r="P143" s="130">
        <f>SUM(P144:P147)</f>
        <v>0</v>
      </c>
      <c r="R143" s="130">
        <f>SUM(R144:R147)</f>
        <v>0</v>
      </c>
      <c r="T143" s="131">
        <f>SUM(T144:T147)</f>
        <v>0</v>
      </c>
      <c r="AR143" s="125" t="s">
        <v>82</v>
      </c>
      <c r="AT143" s="132" t="s">
        <v>73</v>
      </c>
      <c r="AU143" s="132" t="s">
        <v>82</v>
      </c>
      <c r="AY143" s="125" t="s">
        <v>163</v>
      </c>
      <c r="BK143" s="133">
        <f>SUM(BK144:BK147)</f>
        <v>0</v>
      </c>
    </row>
    <row r="144" spans="2:65" s="1" customFormat="1" ht="16.5" customHeight="1">
      <c r="B144" s="31"/>
      <c r="C144" s="136" t="s">
        <v>185</v>
      </c>
      <c r="D144" s="136" t="s">
        <v>165</v>
      </c>
      <c r="E144" s="137" t="s">
        <v>705</v>
      </c>
      <c r="F144" s="138" t="s">
        <v>706</v>
      </c>
      <c r="G144" s="139" t="s">
        <v>684</v>
      </c>
      <c r="H144" s="140">
        <v>1</v>
      </c>
      <c r="I144" s="141"/>
      <c r="J144" s="142">
        <f>ROUND(I144*H144,2)</f>
        <v>0</v>
      </c>
      <c r="K144" s="143"/>
      <c r="L144" s="31"/>
      <c r="M144" s="144" t="s">
        <v>1</v>
      </c>
      <c r="N144" s="145" t="s">
        <v>39</v>
      </c>
      <c r="P144" s="146">
        <f>O144*H144</f>
        <v>0</v>
      </c>
      <c r="Q144" s="146">
        <v>0</v>
      </c>
      <c r="R144" s="146">
        <f>Q144*H144</f>
        <v>0</v>
      </c>
      <c r="S144" s="146">
        <v>0</v>
      </c>
      <c r="T144" s="147">
        <f>S144*H144</f>
        <v>0</v>
      </c>
      <c r="AR144" s="148" t="s">
        <v>169</v>
      </c>
      <c r="AT144" s="148" t="s">
        <v>165</v>
      </c>
      <c r="AU144" s="148" t="s">
        <v>84</v>
      </c>
      <c r="AY144" s="16" t="s">
        <v>163</v>
      </c>
      <c r="BE144" s="149">
        <f>IF(N144="základní",J144,0)</f>
        <v>0</v>
      </c>
      <c r="BF144" s="149">
        <f>IF(N144="snížená",J144,0)</f>
        <v>0</v>
      </c>
      <c r="BG144" s="149">
        <f>IF(N144="zákl. přenesená",J144,0)</f>
        <v>0</v>
      </c>
      <c r="BH144" s="149">
        <f>IF(N144="sníž. přenesená",J144,0)</f>
        <v>0</v>
      </c>
      <c r="BI144" s="149">
        <f>IF(N144="nulová",J144,0)</f>
        <v>0</v>
      </c>
      <c r="BJ144" s="16" t="s">
        <v>82</v>
      </c>
      <c r="BK144" s="149">
        <f>ROUND(I144*H144,2)</f>
        <v>0</v>
      </c>
      <c r="BL144" s="16" t="s">
        <v>169</v>
      </c>
      <c r="BM144" s="148" t="s">
        <v>242</v>
      </c>
    </row>
    <row r="145" spans="2:65" s="1" customFormat="1" ht="136.5">
      <c r="B145" s="31"/>
      <c r="D145" s="151" t="s">
        <v>433</v>
      </c>
      <c r="F145" s="165" t="s">
        <v>707</v>
      </c>
      <c r="I145" s="166"/>
      <c r="L145" s="31"/>
      <c r="M145" s="167"/>
      <c r="T145" s="55"/>
      <c r="AT145" s="16" t="s">
        <v>433</v>
      </c>
      <c r="AU145" s="16" t="s">
        <v>84</v>
      </c>
    </row>
    <row r="146" spans="2:65" s="1" customFormat="1" ht="21.75" customHeight="1">
      <c r="B146" s="31"/>
      <c r="C146" s="136" t="s">
        <v>183</v>
      </c>
      <c r="D146" s="136" t="s">
        <v>165</v>
      </c>
      <c r="E146" s="137" t="s">
        <v>735</v>
      </c>
      <c r="F146" s="138" t="s">
        <v>736</v>
      </c>
      <c r="G146" s="139" t="s">
        <v>684</v>
      </c>
      <c r="H146" s="140">
        <v>1</v>
      </c>
      <c r="I146" s="141"/>
      <c r="J146" s="142">
        <f>ROUND(I146*H146,2)</f>
        <v>0</v>
      </c>
      <c r="K146" s="143"/>
      <c r="L146" s="31"/>
      <c r="M146" s="144" t="s">
        <v>1</v>
      </c>
      <c r="N146" s="145" t="s">
        <v>39</v>
      </c>
      <c r="P146" s="146">
        <f>O146*H146</f>
        <v>0</v>
      </c>
      <c r="Q146" s="146">
        <v>0</v>
      </c>
      <c r="R146" s="146">
        <f>Q146*H146</f>
        <v>0</v>
      </c>
      <c r="S146" s="146">
        <v>0</v>
      </c>
      <c r="T146" s="147">
        <f>S146*H146</f>
        <v>0</v>
      </c>
      <c r="AR146" s="148" t="s">
        <v>169</v>
      </c>
      <c r="AT146" s="148" t="s">
        <v>165</v>
      </c>
      <c r="AU146" s="148" t="s">
        <v>84</v>
      </c>
      <c r="AY146" s="16" t="s">
        <v>163</v>
      </c>
      <c r="BE146" s="149">
        <f>IF(N146="základní",J146,0)</f>
        <v>0</v>
      </c>
      <c r="BF146" s="149">
        <f>IF(N146="snížená",J146,0)</f>
        <v>0</v>
      </c>
      <c r="BG146" s="149">
        <f>IF(N146="zákl. přenesená",J146,0)</f>
        <v>0</v>
      </c>
      <c r="BH146" s="149">
        <f>IF(N146="sníž. přenesená",J146,0)</f>
        <v>0</v>
      </c>
      <c r="BI146" s="149">
        <f>IF(N146="nulová",J146,0)</f>
        <v>0</v>
      </c>
      <c r="BJ146" s="16" t="s">
        <v>82</v>
      </c>
      <c r="BK146" s="149">
        <f>ROUND(I146*H146,2)</f>
        <v>0</v>
      </c>
      <c r="BL146" s="16" t="s">
        <v>169</v>
      </c>
      <c r="BM146" s="148" t="s">
        <v>250</v>
      </c>
    </row>
    <row r="147" spans="2:65" s="1" customFormat="1" ht="126.75">
      <c r="B147" s="31"/>
      <c r="D147" s="151" t="s">
        <v>433</v>
      </c>
      <c r="F147" s="165" t="s">
        <v>737</v>
      </c>
      <c r="I147" s="166"/>
      <c r="L147" s="31"/>
      <c r="M147" s="167"/>
      <c r="T147" s="55"/>
      <c r="AT147" s="16" t="s">
        <v>433</v>
      </c>
      <c r="AU147" s="16" t="s">
        <v>84</v>
      </c>
    </row>
    <row r="148" spans="2:65" s="11" customFormat="1" ht="22.9" customHeight="1">
      <c r="B148" s="124"/>
      <c r="D148" s="125" t="s">
        <v>73</v>
      </c>
      <c r="E148" s="134" t="s">
        <v>711</v>
      </c>
      <c r="F148" s="134" t="s">
        <v>711</v>
      </c>
      <c r="I148" s="127"/>
      <c r="J148" s="135">
        <f>BK148</f>
        <v>0</v>
      </c>
      <c r="L148" s="124"/>
      <c r="M148" s="129"/>
      <c r="P148" s="130">
        <f>SUM(P149:P152)</f>
        <v>0</v>
      </c>
      <c r="R148" s="130">
        <f>SUM(R149:R152)</f>
        <v>0</v>
      </c>
      <c r="T148" s="131">
        <f>SUM(T149:T152)</f>
        <v>0</v>
      </c>
      <c r="AR148" s="125" t="s">
        <v>82</v>
      </c>
      <c r="AT148" s="132" t="s">
        <v>73</v>
      </c>
      <c r="AU148" s="132" t="s">
        <v>82</v>
      </c>
      <c r="AY148" s="125" t="s">
        <v>163</v>
      </c>
      <c r="BK148" s="133">
        <f>SUM(BK149:BK152)</f>
        <v>0</v>
      </c>
    </row>
    <row r="149" spans="2:65" s="1" customFormat="1" ht="55.5" customHeight="1">
      <c r="B149" s="31"/>
      <c r="C149" s="136" t="s">
        <v>201</v>
      </c>
      <c r="D149" s="136" t="s">
        <v>165</v>
      </c>
      <c r="E149" s="137" t="s">
        <v>712</v>
      </c>
      <c r="F149" s="138" t="s">
        <v>738</v>
      </c>
      <c r="G149" s="139" t="s">
        <v>179</v>
      </c>
      <c r="H149" s="140">
        <v>11</v>
      </c>
      <c r="I149" s="141"/>
      <c r="J149" s="142">
        <f>ROUND(I149*H149,2)</f>
        <v>0</v>
      </c>
      <c r="K149" s="143"/>
      <c r="L149" s="31"/>
      <c r="M149" s="144" t="s">
        <v>1</v>
      </c>
      <c r="N149" s="145" t="s">
        <v>39</v>
      </c>
      <c r="P149" s="146">
        <f>O149*H149</f>
        <v>0</v>
      </c>
      <c r="Q149" s="146">
        <v>0</v>
      </c>
      <c r="R149" s="146">
        <f>Q149*H149</f>
        <v>0</v>
      </c>
      <c r="S149" s="146">
        <v>0</v>
      </c>
      <c r="T149" s="147">
        <f>S149*H149</f>
        <v>0</v>
      </c>
      <c r="AR149" s="148" t="s">
        <v>169</v>
      </c>
      <c r="AT149" s="148" t="s">
        <v>165</v>
      </c>
      <c r="AU149" s="148" t="s">
        <v>84</v>
      </c>
      <c r="AY149" s="16" t="s">
        <v>163</v>
      </c>
      <c r="BE149" s="149">
        <f>IF(N149="základní",J149,0)</f>
        <v>0</v>
      </c>
      <c r="BF149" s="149">
        <f>IF(N149="snížená",J149,0)</f>
        <v>0</v>
      </c>
      <c r="BG149" s="149">
        <f>IF(N149="zákl. přenesená",J149,0)</f>
        <v>0</v>
      </c>
      <c r="BH149" s="149">
        <f>IF(N149="sníž. přenesená",J149,0)</f>
        <v>0</v>
      </c>
      <c r="BI149" s="149">
        <f>IF(N149="nulová",J149,0)</f>
        <v>0</v>
      </c>
      <c r="BJ149" s="16" t="s">
        <v>82</v>
      </c>
      <c r="BK149" s="149">
        <f>ROUND(I149*H149,2)</f>
        <v>0</v>
      </c>
      <c r="BL149" s="16" t="s">
        <v>169</v>
      </c>
      <c r="BM149" s="148" t="s">
        <v>258</v>
      </c>
    </row>
    <row r="150" spans="2:65" s="1" customFormat="1" ht="97.5">
      <c r="B150" s="31"/>
      <c r="D150" s="151" t="s">
        <v>433</v>
      </c>
      <c r="F150" s="165" t="s">
        <v>739</v>
      </c>
      <c r="I150" s="166"/>
      <c r="L150" s="31"/>
      <c r="M150" s="167"/>
      <c r="T150" s="55"/>
      <c r="AT150" s="16" t="s">
        <v>433</v>
      </c>
      <c r="AU150" s="16" t="s">
        <v>84</v>
      </c>
    </row>
    <row r="151" spans="2:65" s="1" customFormat="1" ht="24.2" customHeight="1">
      <c r="B151" s="31"/>
      <c r="C151" s="136" t="s">
        <v>210</v>
      </c>
      <c r="D151" s="136" t="s">
        <v>165</v>
      </c>
      <c r="E151" s="137" t="s">
        <v>715</v>
      </c>
      <c r="F151" s="138" t="s">
        <v>716</v>
      </c>
      <c r="G151" s="139" t="s">
        <v>204</v>
      </c>
      <c r="H151" s="140">
        <v>15</v>
      </c>
      <c r="I151" s="141"/>
      <c r="J151" s="142">
        <f>ROUND(I151*H151,2)</f>
        <v>0</v>
      </c>
      <c r="K151" s="143"/>
      <c r="L151" s="31"/>
      <c r="M151" s="144" t="s">
        <v>1</v>
      </c>
      <c r="N151" s="145" t="s">
        <v>39</v>
      </c>
      <c r="P151" s="146">
        <f>O151*H151</f>
        <v>0</v>
      </c>
      <c r="Q151" s="146">
        <v>0</v>
      </c>
      <c r="R151" s="146">
        <f>Q151*H151</f>
        <v>0</v>
      </c>
      <c r="S151" s="146">
        <v>0</v>
      </c>
      <c r="T151" s="147">
        <f>S151*H151</f>
        <v>0</v>
      </c>
      <c r="AR151" s="148" t="s">
        <v>169</v>
      </c>
      <c r="AT151" s="148" t="s">
        <v>165</v>
      </c>
      <c r="AU151" s="148" t="s">
        <v>84</v>
      </c>
      <c r="AY151" s="16" t="s">
        <v>163</v>
      </c>
      <c r="BE151" s="149">
        <f>IF(N151="základní",J151,0)</f>
        <v>0</v>
      </c>
      <c r="BF151" s="149">
        <f>IF(N151="snížená",J151,0)</f>
        <v>0</v>
      </c>
      <c r="BG151" s="149">
        <f>IF(N151="zákl. přenesená",J151,0)</f>
        <v>0</v>
      </c>
      <c r="BH151" s="149">
        <f>IF(N151="sníž. přenesená",J151,0)</f>
        <v>0</v>
      </c>
      <c r="BI151" s="149">
        <f>IF(N151="nulová",J151,0)</f>
        <v>0</v>
      </c>
      <c r="BJ151" s="16" t="s">
        <v>82</v>
      </c>
      <c r="BK151" s="149">
        <f>ROUND(I151*H151,2)</f>
        <v>0</v>
      </c>
      <c r="BL151" s="16" t="s">
        <v>169</v>
      </c>
      <c r="BM151" s="148" t="s">
        <v>266</v>
      </c>
    </row>
    <row r="152" spans="2:65" s="1" customFormat="1" ht="68.25">
      <c r="B152" s="31"/>
      <c r="D152" s="151" t="s">
        <v>433</v>
      </c>
      <c r="F152" s="165" t="s">
        <v>701</v>
      </c>
      <c r="I152" s="166"/>
      <c r="L152" s="31"/>
      <c r="M152" s="193"/>
      <c r="N152" s="176"/>
      <c r="O152" s="176"/>
      <c r="P152" s="176"/>
      <c r="Q152" s="176"/>
      <c r="R152" s="176"/>
      <c r="S152" s="176"/>
      <c r="T152" s="194"/>
      <c r="AT152" s="16" t="s">
        <v>433</v>
      </c>
      <c r="AU152" s="16" t="s">
        <v>84</v>
      </c>
    </row>
    <row r="153" spans="2:65" s="1" customFormat="1" ht="6.95" customHeight="1">
      <c r="B153" s="43"/>
      <c r="C153" s="44"/>
      <c r="D153" s="44"/>
      <c r="E153" s="44"/>
      <c r="F153" s="44"/>
      <c r="G153" s="44"/>
      <c r="H153" s="44"/>
      <c r="I153" s="44"/>
      <c r="J153" s="44"/>
      <c r="K153" s="44"/>
      <c r="L153" s="31"/>
    </row>
  </sheetData>
  <sheetProtection algorithmName="SHA-512" hashValue="BvtWXju0WMnsU20jbx88/F2TWrvt+QCXRpMq/auPP+H+Ku3GWBAFpSiTXNjucuKiqoXfTTx5l8fa5WTSGinZKA==" saltValue="EyQ9RzXovwRp4+BZOLDCkKbkyUX8TBUZrWpf69eKiFfmSHcB9TJthst9jHpmzF1LxxdRwNterIROvt2g81QFtA==" spinCount="100000" sheet="1" objects="1" scenarios="1" formatColumns="0" formatRows="0" autoFilter="0"/>
  <autoFilter ref="C129:K152" xr:uid="{00000000-0009-0000-0000-000004000000}"/>
  <mergeCells count="15">
    <mergeCell ref="E116:H116"/>
    <mergeCell ref="E120:H120"/>
    <mergeCell ref="E118:H118"/>
    <mergeCell ref="E122:H122"/>
    <mergeCell ref="L2:V2"/>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scale="88" fitToHeight="100" orientation="portrait" blackAndWhite="1" r:id="rId1"/>
  <headerFooter>
    <oddFooter>&amp;CStrana &amp;P z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2:BM155"/>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06"/>
      <c r="M2" s="206"/>
      <c r="N2" s="206"/>
      <c r="O2" s="206"/>
      <c r="P2" s="206"/>
      <c r="Q2" s="206"/>
      <c r="R2" s="206"/>
      <c r="S2" s="206"/>
      <c r="T2" s="206"/>
      <c r="U2" s="206"/>
      <c r="V2" s="206"/>
      <c r="AT2" s="16" t="s">
        <v>104</v>
      </c>
    </row>
    <row r="3" spans="2:46" ht="6.95" customHeight="1">
      <c r="B3" s="17"/>
      <c r="C3" s="18"/>
      <c r="D3" s="18"/>
      <c r="E3" s="18"/>
      <c r="F3" s="18"/>
      <c r="G3" s="18"/>
      <c r="H3" s="18"/>
      <c r="I3" s="18"/>
      <c r="J3" s="18"/>
      <c r="K3" s="18"/>
      <c r="L3" s="19"/>
      <c r="AT3" s="16" t="s">
        <v>84</v>
      </c>
    </row>
    <row r="4" spans="2:46" ht="24.95" customHeight="1">
      <c r="B4" s="19"/>
      <c r="D4" s="20" t="s">
        <v>120</v>
      </c>
      <c r="L4" s="19"/>
      <c r="M4" s="92" t="s">
        <v>10</v>
      </c>
      <c r="AT4" s="16" t="s">
        <v>4</v>
      </c>
    </row>
    <row r="5" spans="2:46" ht="6.95" customHeight="1">
      <c r="B5" s="19"/>
      <c r="L5" s="19"/>
    </row>
    <row r="6" spans="2:46" ht="12" customHeight="1">
      <c r="B6" s="19"/>
      <c r="D6" s="26" t="s">
        <v>16</v>
      </c>
      <c r="L6" s="19"/>
    </row>
    <row r="7" spans="2:46" ht="26.25" customHeight="1">
      <c r="B7" s="19"/>
      <c r="E7" s="238" t="str">
        <f>'Rekapitulace stavby'!K6</f>
        <v>Obnova septického chirurgického sálu, Nemocniční 429, 381 01 Český Krumlov</v>
      </c>
      <c r="F7" s="239"/>
      <c r="G7" s="239"/>
      <c r="H7" s="239"/>
      <c r="L7" s="19"/>
    </row>
    <row r="8" spans="2:46" ht="12.75">
      <c r="B8" s="19"/>
      <c r="D8" s="26" t="s">
        <v>121</v>
      </c>
      <c r="L8" s="19"/>
    </row>
    <row r="9" spans="2:46" ht="16.5" customHeight="1">
      <c r="B9" s="19"/>
      <c r="E9" s="238" t="s">
        <v>560</v>
      </c>
      <c r="F9" s="206"/>
      <c r="G9" s="206"/>
      <c r="H9" s="206"/>
      <c r="L9" s="19"/>
    </row>
    <row r="10" spans="2:46" ht="12" customHeight="1">
      <c r="B10" s="19"/>
      <c r="D10" s="26" t="s">
        <v>561</v>
      </c>
      <c r="L10" s="19"/>
    </row>
    <row r="11" spans="2:46" s="1" customFormat="1" ht="16.5" customHeight="1">
      <c r="B11" s="31"/>
      <c r="E11" s="235" t="s">
        <v>660</v>
      </c>
      <c r="F11" s="240"/>
      <c r="G11" s="240"/>
      <c r="H11" s="240"/>
      <c r="L11" s="31"/>
    </row>
    <row r="12" spans="2:46" s="1" customFormat="1" ht="12" customHeight="1">
      <c r="B12" s="31"/>
      <c r="D12" s="26" t="s">
        <v>661</v>
      </c>
      <c r="L12" s="31"/>
    </row>
    <row r="13" spans="2:46" s="1" customFormat="1" ht="16.5" customHeight="1">
      <c r="B13" s="31"/>
      <c r="E13" s="200" t="s">
        <v>740</v>
      </c>
      <c r="F13" s="240"/>
      <c r="G13" s="240"/>
      <c r="H13" s="240"/>
      <c r="L13" s="31"/>
    </row>
    <row r="14" spans="2:46" s="1" customFormat="1" ht="11.25">
      <c r="B14" s="31"/>
      <c r="L14" s="31"/>
    </row>
    <row r="15" spans="2:46" s="1" customFormat="1" ht="12" customHeight="1">
      <c r="B15" s="31"/>
      <c r="D15" s="26" t="s">
        <v>18</v>
      </c>
      <c r="F15" s="24" t="s">
        <v>1</v>
      </c>
      <c r="I15" s="26" t="s">
        <v>19</v>
      </c>
      <c r="J15" s="24" t="s">
        <v>1</v>
      </c>
      <c r="L15" s="31"/>
    </row>
    <row r="16" spans="2:46" s="1" customFormat="1" ht="12" customHeight="1">
      <c r="B16" s="31"/>
      <c r="D16" s="26" t="s">
        <v>20</v>
      </c>
      <c r="F16" s="24" t="s">
        <v>26</v>
      </c>
      <c r="I16" s="26" t="s">
        <v>22</v>
      </c>
      <c r="J16" s="51" t="str">
        <f>'Rekapitulace stavby'!AN8</f>
        <v>5. 8. 2024</v>
      </c>
      <c r="L16" s="31"/>
    </row>
    <row r="17" spans="2:12" s="1" customFormat="1" ht="10.9" customHeight="1">
      <c r="B17" s="31"/>
      <c r="L17" s="31"/>
    </row>
    <row r="18" spans="2:12" s="1" customFormat="1" ht="12" customHeight="1">
      <c r="B18" s="31"/>
      <c r="D18" s="26" t="s">
        <v>24</v>
      </c>
      <c r="I18" s="26" t="s">
        <v>25</v>
      </c>
      <c r="J18" s="24" t="str">
        <f>IF('Rekapitulace stavby'!AN10="","",'Rekapitulace stavby'!AN10)</f>
        <v/>
      </c>
      <c r="L18" s="31"/>
    </row>
    <row r="19" spans="2:12" s="1" customFormat="1" ht="18" customHeight="1">
      <c r="B19" s="31"/>
      <c r="E19" s="24" t="str">
        <f>IF('Rekapitulace stavby'!E11="","",'Rekapitulace stavby'!E11)</f>
        <v xml:space="preserve"> </v>
      </c>
      <c r="I19" s="26" t="s">
        <v>27</v>
      </c>
      <c r="J19" s="24" t="str">
        <f>IF('Rekapitulace stavby'!AN11="","",'Rekapitulace stavby'!AN11)</f>
        <v/>
      </c>
      <c r="L19" s="31"/>
    </row>
    <row r="20" spans="2:12" s="1" customFormat="1" ht="6.95" customHeight="1">
      <c r="B20" s="31"/>
      <c r="L20" s="31"/>
    </row>
    <row r="21" spans="2:12" s="1" customFormat="1" ht="12" customHeight="1">
      <c r="B21" s="31"/>
      <c r="D21" s="26" t="s">
        <v>28</v>
      </c>
      <c r="I21" s="26" t="s">
        <v>25</v>
      </c>
      <c r="J21" s="27" t="str">
        <f>'Rekapitulace stavby'!AN13</f>
        <v>Vyplň údaj</v>
      </c>
      <c r="L21" s="31"/>
    </row>
    <row r="22" spans="2:12" s="1" customFormat="1" ht="18" customHeight="1">
      <c r="B22" s="31"/>
      <c r="E22" s="241" t="str">
        <f>'Rekapitulace stavby'!E14</f>
        <v>Vyplň údaj</v>
      </c>
      <c r="F22" s="205"/>
      <c r="G22" s="205"/>
      <c r="H22" s="205"/>
      <c r="I22" s="26" t="s">
        <v>27</v>
      </c>
      <c r="J22" s="27" t="str">
        <f>'Rekapitulace stavby'!AN14</f>
        <v>Vyplň údaj</v>
      </c>
      <c r="L22" s="31"/>
    </row>
    <row r="23" spans="2:12" s="1" customFormat="1" ht="6.95" customHeight="1">
      <c r="B23" s="31"/>
      <c r="L23" s="31"/>
    </row>
    <row r="24" spans="2:12" s="1" customFormat="1" ht="12" customHeight="1">
      <c r="B24" s="31"/>
      <c r="D24" s="26" t="s">
        <v>30</v>
      </c>
      <c r="I24" s="26" t="s">
        <v>25</v>
      </c>
      <c r="J24" s="24" t="str">
        <f>IF('Rekapitulace stavby'!AN16="","",'Rekapitulace stavby'!AN16)</f>
        <v/>
      </c>
      <c r="L24" s="31"/>
    </row>
    <row r="25" spans="2:12" s="1" customFormat="1" ht="18" customHeight="1">
      <c r="B25" s="31"/>
      <c r="E25" s="24" t="str">
        <f>IF('Rekapitulace stavby'!E17="","",'Rekapitulace stavby'!E17)</f>
        <v xml:space="preserve"> </v>
      </c>
      <c r="I25" s="26" t="s">
        <v>27</v>
      </c>
      <c r="J25" s="24" t="str">
        <f>IF('Rekapitulace stavby'!AN17="","",'Rekapitulace stavby'!AN17)</f>
        <v/>
      </c>
      <c r="L25" s="31"/>
    </row>
    <row r="26" spans="2:12" s="1" customFormat="1" ht="6.95" customHeight="1">
      <c r="B26" s="31"/>
      <c r="L26" s="31"/>
    </row>
    <row r="27" spans="2:12" s="1" customFormat="1" ht="12" customHeight="1">
      <c r="B27" s="31"/>
      <c r="D27" s="26" t="s">
        <v>32</v>
      </c>
      <c r="I27" s="26" t="s">
        <v>25</v>
      </c>
      <c r="J27" s="24" t="str">
        <f>IF('Rekapitulace stavby'!AN19="","",'Rekapitulace stavby'!AN19)</f>
        <v/>
      </c>
      <c r="L27" s="31"/>
    </row>
    <row r="28" spans="2:12" s="1" customFormat="1" ht="18" customHeight="1">
      <c r="B28" s="31"/>
      <c r="E28" s="24" t="str">
        <f>IF('Rekapitulace stavby'!E20="","",'Rekapitulace stavby'!E20)</f>
        <v xml:space="preserve"> </v>
      </c>
      <c r="I28" s="26" t="s">
        <v>27</v>
      </c>
      <c r="J28" s="24" t="str">
        <f>IF('Rekapitulace stavby'!AN20="","",'Rekapitulace stavby'!AN20)</f>
        <v/>
      </c>
      <c r="L28" s="31"/>
    </row>
    <row r="29" spans="2:12" s="1" customFormat="1" ht="6.95" customHeight="1">
      <c r="B29" s="31"/>
      <c r="L29" s="31"/>
    </row>
    <row r="30" spans="2:12" s="1" customFormat="1" ht="12" customHeight="1">
      <c r="B30" s="31"/>
      <c r="D30" s="26" t="s">
        <v>33</v>
      </c>
      <c r="L30" s="31"/>
    </row>
    <row r="31" spans="2:12" s="7" customFormat="1" ht="16.5" customHeight="1">
      <c r="B31" s="93"/>
      <c r="E31" s="210" t="s">
        <v>663</v>
      </c>
      <c r="F31" s="210"/>
      <c r="G31" s="210"/>
      <c r="H31" s="210"/>
      <c r="L31" s="93"/>
    </row>
    <row r="32" spans="2:12" s="1" customFormat="1" ht="6.95" customHeight="1">
      <c r="B32" s="31"/>
      <c r="L32" s="31"/>
    </row>
    <row r="33" spans="2:12" s="1" customFormat="1" ht="6.95" customHeight="1">
      <c r="B33" s="31"/>
      <c r="D33" s="52"/>
      <c r="E33" s="52"/>
      <c r="F33" s="52"/>
      <c r="G33" s="52"/>
      <c r="H33" s="52"/>
      <c r="I33" s="52"/>
      <c r="J33" s="52"/>
      <c r="K33" s="52"/>
      <c r="L33" s="31"/>
    </row>
    <row r="34" spans="2:12" s="1" customFormat="1" ht="25.35" customHeight="1">
      <c r="B34" s="31"/>
      <c r="D34" s="94" t="s">
        <v>34</v>
      </c>
      <c r="J34" s="65">
        <f>ROUND(J130, 2)</f>
        <v>0</v>
      </c>
      <c r="L34" s="31"/>
    </row>
    <row r="35" spans="2:12" s="1" customFormat="1" ht="6.95" customHeight="1">
      <c r="B35" s="31"/>
      <c r="D35" s="52"/>
      <c r="E35" s="52"/>
      <c r="F35" s="52"/>
      <c r="G35" s="52"/>
      <c r="H35" s="52"/>
      <c r="I35" s="52"/>
      <c r="J35" s="52"/>
      <c r="K35" s="52"/>
      <c r="L35" s="31"/>
    </row>
    <row r="36" spans="2:12" s="1" customFormat="1" ht="14.45" customHeight="1">
      <c r="B36" s="31"/>
      <c r="F36" s="34" t="s">
        <v>36</v>
      </c>
      <c r="I36" s="34" t="s">
        <v>35</v>
      </c>
      <c r="J36" s="34" t="s">
        <v>37</v>
      </c>
      <c r="L36" s="31"/>
    </row>
    <row r="37" spans="2:12" s="1" customFormat="1" ht="14.45" customHeight="1">
      <c r="B37" s="31"/>
      <c r="D37" s="54" t="s">
        <v>38</v>
      </c>
      <c r="E37" s="26" t="s">
        <v>39</v>
      </c>
      <c r="F37" s="85">
        <f>ROUND((SUM(BE130:BE154)),  2)</f>
        <v>0</v>
      </c>
      <c r="I37" s="95">
        <v>0.21</v>
      </c>
      <c r="J37" s="85">
        <f>ROUND(((SUM(BE130:BE154))*I37),  2)</f>
        <v>0</v>
      </c>
      <c r="L37" s="31"/>
    </row>
    <row r="38" spans="2:12" s="1" customFormat="1" ht="14.45" customHeight="1">
      <c r="B38" s="31"/>
      <c r="E38" s="26" t="s">
        <v>40</v>
      </c>
      <c r="F38" s="85">
        <f>ROUND((SUM(BF130:BF154)),  2)</f>
        <v>0</v>
      </c>
      <c r="I38" s="95">
        <v>0.12</v>
      </c>
      <c r="J38" s="85">
        <f>ROUND(((SUM(BF130:BF154))*I38),  2)</f>
        <v>0</v>
      </c>
      <c r="L38" s="31"/>
    </row>
    <row r="39" spans="2:12" s="1" customFormat="1" ht="14.45" hidden="1" customHeight="1">
      <c r="B39" s="31"/>
      <c r="E39" s="26" t="s">
        <v>41</v>
      </c>
      <c r="F39" s="85">
        <f>ROUND((SUM(BG130:BG154)),  2)</f>
        <v>0</v>
      </c>
      <c r="I39" s="95">
        <v>0.21</v>
      </c>
      <c r="J39" s="85">
        <f>0</f>
        <v>0</v>
      </c>
      <c r="L39" s="31"/>
    </row>
    <row r="40" spans="2:12" s="1" customFormat="1" ht="14.45" hidden="1" customHeight="1">
      <c r="B40" s="31"/>
      <c r="E40" s="26" t="s">
        <v>42</v>
      </c>
      <c r="F40" s="85">
        <f>ROUND((SUM(BH130:BH154)),  2)</f>
        <v>0</v>
      </c>
      <c r="I40" s="95">
        <v>0.12</v>
      </c>
      <c r="J40" s="85">
        <f>0</f>
        <v>0</v>
      </c>
      <c r="L40" s="31"/>
    </row>
    <row r="41" spans="2:12" s="1" customFormat="1" ht="14.45" hidden="1" customHeight="1">
      <c r="B41" s="31"/>
      <c r="E41" s="26" t="s">
        <v>43</v>
      </c>
      <c r="F41" s="85">
        <f>ROUND((SUM(BI130:BI154)),  2)</f>
        <v>0</v>
      </c>
      <c r="I41" s="95">
        <v>0</v>
      </c>
      <c r="J41" s="85">
        <f>0</f>
        <v>0</v>
      </c>
      <c r="L41" s="31"/>
    </row>
    <row r="42" spans="2:12" s="1" customFormat="1" ht="6.95" customHeight="1">
      <c r="B42" s="31"/>
      <c r="L42" s="31"/>
    </row>
    <row r="43" spans="2:12" s="1" customFormat="1" ht="25.35" customHeight="1">
      <c r="B43" s="31"/>
      <c r="C43" s="96"/>
      <c r="D43" s="97" t="s">
        <v>44</v>
      </c>
      <c r="E43" s="56"/>
      <c r="F43" s="56"/>
      <c r="G43" s="98" t="s">
        <v>45</v>
      </c>
      <c r="H43" s="99" t="s">
        <v>46</v>
      </c>
      <c r="I43" s="56"/>
      <c r="J43" s="100">
        <f>SUM(J34:J41)</f>
        <v>0</v>
      </c>
      <c r="K43" s="101"/>
      <c r="L43" s="31"/>
    </row>
    <row r="44" spans="2:12" s="1" customFormat="1" ht="14.45" customHeight="1">
      <c r="B44" s="31"/>
      <c r="L44" s="31"/>
    </row>
    <row r="45" spans="2:12" ht="14.45" customHeight="1">
      <c r="B45" s="19"/>
      <c r="L45" s="19"/>
    </row>
    <row r="46" spans="2:12" ht="14.45" customHeight="1">
      <c r="B46" s="19"/>
      <c r="L46" s="19"/>
    </row>
    <row r="47" spans="2:12" ht="14.45" customHeight="1">
      <c r="B47" s="19"/>
      <c r="L47" s="19"/>
    </row>
    <row r="48" spans="2:12" ht="14.45" customHeight="1">
      <c r="B48" s="19"/>
      <c r="L48" s="19"/>
    </row>
    <row r="49" spans="2:12" ht="14.45" customHeight="1">
      <c r="B49" s="19"/>
      <c r="L49" s="19"/>
    </row>
    <row r="50" spans="2:12" s="1" customFormat="1" ht="14.45" customHeight="1">
      <c r="B50" s="31"/>
      <c r="D50" s="40" t="s">
        <v>47</v>
      </c>
      <c r="E50" s="41"/>
      <c r="F50" s="41"/>
      <c r="G50" s="40" t="s">
        <v>48</v>
      </c>
      <c r="H50" s="41"/>
      <c r="I50" s="41"/>
      <c r="J50" s="41"/>
      <c r="K50" s="41"/>
      <c r="L50" s="31"/>
    </row>
    <row r="51" spans="2:12" ht="11.25">
      <c r="B51" s="19"/>
      <c r="L51" s="19"/>
    </row>
    <row r="52" spans="2:12" ht="11.25">
      <c r="B52" s="19"/>
      <c r="L52" s="19"/>
    </row>
    <row r="53" spans="2:12" ht="11.25">
      <c r="B53" s="19"/>
      <c r="L53" s="19"/>
    </row>
    <row r="54" spans="2:12" ht="11.25">
      <c r="B54" s="19"/>
      <c r="L54" s="19"/>
    </row>
    <row r="55" spans="2:12" ht="11.25">
      <c r="B55" s="19"/>
      <c r="L55" s="19"/>
    </row>
    <row r="56" spans="2:12" ht="11.25">
      <c r="B56" s="19"/>
      <c r="L56" s="19"/>
    </row>
    <row r="57" spans="2:12" ht="11.25">
      <c r="B57" s="19"/>
      <c r="L57" s="19"/>
    </row>
    <row r="58" spans="2:12" ht="11.25">
      <c r="B58" s="19"/>
      <c r="L58" s="19"/>
    </row>
    <row r="59" spans="2:12" ht="11.25">
      <c r="B59" s="19"/>
      <c r="L59" s="19"/>
    </row>
    <row r="60" spans="2:12" ht="11.25">
      <c r="B60" s="19"/>
      <c r="L60" s="19"/>
    </row>
    <row r="61" spans="2:12" s="1" customFormat="1" ht="12.75">
      <c r="B61" s="31"/>
      <c r="D61" s="42" t="s">
        <v>49</v>
      </c>
      <c r="E61" s="33"/>
      <c r="F61" s="102" t="s">
        <v>50</v>
      </c>
      <c r="G61" s="42" t="s">
        <v>49</v>
      </c>
      <c r="H61" s="33"/>
      <c r="I61" s="33"/>
      <c r="J61" s="103" t="s">
        <v>50</v>
      </c>
      <c r="K61" s="33"/>
      <c r="L61" s="31"/>
    </row>
    <row r="62" spans="2:12" ht="11.25">
      <c r="B62" s="19"/>
      <c r="L62" s="19"/>
    </row>
    <row r="63" spans="2:12" ht="11.25">
      <c r="B63" s="19"/>
      <c r="L63" s="19"/>
    </row>
    <row r="64" spans="2:12" ht="11.25">
      <c r="B64" s="19"/>
      <c r="L64" s="19"/>
    </row>
    <row r="65" spans="2:12" s="1" customFormat="1" ht="12.75">
      <c r="B65" s="31"/>
      <c r="D65" s="40" t="s">
        <v>51</v>
      </c>
      <c r="E65" s="41"/>
      <c r="F65" s="41"/>
      <c r="G65" s="40" t="s">
        <v>52</v>
      </c>
      <c r="H65" s="41"/>
      <c r="I65" s="41"/>
      <c r="J65" s="41"/>
      <c r="K65" s="41"/>
      <c r="L65" s="31"/>
    </row>
    <row r="66" spans="2:12" ht="11.25">
      <c r="B66" s="19"/>
      <c r="L66" s="19"/>
    </row>
    <row r="67" spans="2:12" ht="11.25">
      <c r="B67" s="19"/>
      <c r="L67" s="19"/>
    </row>
    <row r="68" spans="2:12" ht="11.25">
      <c r="B68" s="19"/>
      <c r="L68" s="19"/>
    </row>
    <row r="69" spans="2:12" ht="11.25">
      <c r="B69" s="19"/>
      <c r="L69" s="19"/>
    </row>
    <row r="70" spans="2:12" ht="11.25">
      <c r="B70" s="19"/>
      <c r="L70" s="19"/>
    </row>
    <row r="71" spans="2:12" ht="11.25">
      <c r="B71" s="19"/>
      <c r="L71" s="19"/>
    </row>
    <row r="72" spans="2:12" ht="11.25">
      <c r="B72" s="19"/>
      <c r="L72" s="19"/>
    </row>
    <row r="73" spans="2:12" ht="11.25">
      <c r="B73" s="19"/>
      <c r="L73" s="19"/>
    </row>
    <row r="74" spans="2:12" ht="11.25">
      <c r="B74" s="19"/>
      <c r="L74" s="19"/>
    </row>
    <row r="75" spans="2:12" ht="11.25">
      <c r="B75" s="19"/>
      <c r="L75" s="19"/>
    </row>
    <row r="76" spans="2:12" s="1" customFormat="1" ht="12.75">
      <c r="B76" s="31"/>
      <c r="D76" s="42" t="s">
        <v>49</v>
      </c>
      <c r="E76" s="33"/>
      <c r="F76" s="102" t="s">
        <v>50</v>
      </c>
      <c r="G76" s="42" t="s">
        <v>49</v>
      </c>
      <c r="H76" s="33"/>
      <c r="I76" s="33"/>
      <c r="J76" s="103" t="s">
        <v>50</v>
      </c>
      <c r="K76" s="33"/>
      <c r="L76" s="31"/>
    </row>
    <row r="77" spans="2:12" s="1" customFormat="1" ht="14.45" customHeight="1">
      <c r="B77" s="43"/>
      <c r="C77" s="44"/>
      <c r="D77" s="44"/>
      <c r="E77" s="44"/>
      <c r="F77" s="44"/>
      <c r="G77" s="44"/>
      <c r="H77" s="44"/>
      <c r="I77" s="44"/>
      <c r="J77" s="44"/>
      <c r="K77" s="44"/>
      <c r="L77" s="31"/>
    </row>
    <row r="81" spans="2:12" s="1" customFormat="1" ht="6.95" customHeight="1">
      <c r="B81" s="45"/>
      <c r="C81" s="46"/>
      <c r="D81" s="46"/>
      <c r="E81" s="46"/>
      <c r="F81" s="46"/>
      <c r="G81" s="46"/>
      <c r="H81" s="46"/>
      <c r="I81" s="46"/>
      <c r="J81" s="46"/>
      <c r="K81" s="46"/>
      <c r="L81" s="31"/>
    </row>
    <row r="82" spans="2:12" s="1" customFormat="1" ht="24.95" customHeight="1">
      <c r="B82" s="31"/>
      <c r="C82" s="20" t="s">
        <v>124</v>
      </c>
      <c r="L82" s="31"/>
    </row>
    <row r="83" spans="2:12" s="1" customFormat="1" ht="6.95" customHeight="1">
      <c r="B83" s="31"/>
      <c r="L83" s="31"/>
    </row>
    <row r="84" spans="2:12" s="1" customFormat="1" ht="12" customHeight="1">
      <c r="B84" s="31"/>
      <c r="C84" s="26" t="s">
        <v>16</v>
      </c>
      <c r="L84" s="31"/>
    </row>
    <row r="85" spans="2:12" s="1" customFormat="1" ht="26.25" customHeight="1">
      <c r="B85" s="31"/>
      <c r="E85" s="238" t="str">
        <f>E7</f>
        <v>Obnova septického chirurgického sálu, Nemocniční 429, 381 01 Český Krumlov</v>
      </c>
      <c r="F85" s="239"/>
      <c r="G85" s="239"/>
      <c r="H85" s="239"/>
      <c r="L85" s="31"/>
    </row>
    <row r="86" spans="2:12" ht="12" customHeight="1">
      <c r="B86" s="19"/>
      <c r="C86" s="26" t="s">
        <v>121</v>
      </c>
      <c r="L86" s="19"/>
    </row>
    <row r="87" spans="2:12" ht="16.5" customHeight="1">
      <c r="B87" s="19"/>
      <c r="E87" s="238" t="s">
        <v>560</v>
      </c>
      <c r="F87" s="206"/>
      <c r="G87" s="206"/>
      <c r="H87" s="206"/>
      <c r="L87" s="19"/>
    </row>
    <row r="88" spans="2:12" ht="12" customHeight="1">
      <c r="B88" s="19"/>
      <c r="C88" s="26" t="s">
        <v>561</v>
      </c>
      <c r="L88" s="19"/>
    </row>
    <row r="89" spans="2:12" s="1" customFormat="1" ht="16.5" customHeight="1">
      <c r="B89" s="31"/>
      <c r="E89" s="235" t="s">
        <v>660</v>
      </c>
      <c r="F89" s="240"/>
      <c r="G89" s="240"/>
      <c r="H89" s="240"/>
      <c r="L89" s="31"/>
    </row>
    <row r="90" spans="2:12" s="1" customFormat="1" ht="12" customHeight="1">
      <c r="B90" s="31"/>
      <c r="C90" s="26" t="s">
        <v>661</v>
      </c>
      <c r="L90" s="31"/>
    </row>
    <row r="91" spans="2:12" s="1" customFormat="1" ht="16.5" customHeight="1">
      <c r="B91" s="31"/>
      <c r="E91" s="200" t="str">
        <f>E13</f>
        <v>2.NP_ČP.3 - Lékárna</v>
      </c>
      <c r="F91" s="240"/>
      <c r="G91" s="240"/>
      <c r="H91" s="240"/>
      <c r="L91" s="31"/>
    </row>
    <row r="92" spans="2:12" s="1" customFormat="1" ht="6.95" customHeight="1">
      <c r="B92" s="31"/>
      <c r="L92" s="31"/>
    </row>
    <row r="93" spans="2:12" s="1" customFormat="1" ht="12" customHeight="1">
      <c r="B93" s="31"/>
      <c r="C93" s="26" t="s">
        <v>20</v>
      </c>
      <c r="F93" s="24" t="str">
        <f>F16</f>
        <v xml:space="preserve"> </v>
      </c>
      <c r="I93" s="26" t="s">
        <v>22</v>
      </c>
      <c r="J93" s="51" t="str">
        <f>IF(J16="","",J16)</f>
        <v>5. 8. 2024</v>
      </c>
      <c r="L93" s="31"/>
    </row>
    <row r="94" spans="2:12" s="1" customFormat="1" ht="6.95" customHeight="1">
      <c r="B94" s="31"/>
      <c r="L94" s="31"/>
    </row>
    <row r="95" spans="2:12" s="1" customFormat="1" ht="15.2" customHeight="1">
      <c r="B95" s="31"/>
      <c r="C95" s="26" t="s">
        <v>24</v>
      </c>
      <c r="F95" s="24" t="str">
        <f>E19</f>
        <v xml:space="preserve"> </v>
      </c>
      <c r="I95" s="26" t="s">
        <v>30</v>
      </c>
      <c r="J95" s="29" t="str">
        <f>E25</f>
        <v xml:space="preserve"> </v>
      </c>
      <c r="L95" s="31"/>
    </row>
    <row r="96" spans="2:12" s="1" customFormat="1" ht="15.2" customHeight="1">
      <c r="B96" s="31"/>
      <c r="C96" s="26" t="s">
        <v>28</v>
      </c>
      <c r="F96" s="24" t="str">
        <f>IF(E22="","",E22)</f>
        <v>Vyplň údaj</v>
      </c>
      <c r="I96" s="26" t="s">
        <v>32</v>
      </c>
      <c r="J96" s="29" t="str">
        <f>E28</f>
        <v xml:space="preserve"> </v>
      </c>
      <c r="L96" s="31"/>
    </row>
    <row r="97" spans="2:47" s="1" customFormat="1" ht="10.35" customHeight="1">
      <c r="B97" s="31"/>
      <c r="L97" s="31"/>
    </row>
    <row r="98" spans="2:47" s="1" customFormat="1" ht="29.25" customHeight="1">
      <c r="B98" s="31"/>
      <c r="C98" s="104" t="s">
        <v>125</v>
      </c>
      <c r="D98" s="96"/>
      <c r="E98" s="96"/>
      <c r="F98" s="96"/>
      <c r="G98" s="96"/>
      <c r="H98" s="96"/>
      <c r="I98" s="96"/>
      <c r="J98" s="105" t="s">
        <v>126</v>
      </c>
      <c r="K98" s="96"/>
      <c r="L98" s="31"/>
    </row>
    <row r="99" spans="2:47" s="1" customFormat="1" ht="10.35" customHeight="1">
      <c r="B99" s="31"/>
      <c r="L99" s="31"/>
    </row>
    <row r="100" spans="2:47" s="1" customFormat="1" ht="22.9" customHeight="1">
      <c r="B100" s="31"/>
      <c r="C100" s="106" t="s">
        <v>127</v>
      </c>
      <c r="J100" s="65">
        <f>J130</f>
        <v>0</v>
      </c>
      <c r="L100" s="31"/>
      <c r="AU100" s="16" t="s">
        <v>128</v>
      </c>
    </row>
    <row r="101" spans="2:47" s="8" customFormat="1" ht="24.95" customHeight="1">
      <c r="B101" s="107"/>
      <c r="D101" s="108" t="s">
        <v>741</v>
      </c>
      <c r="E101" s="109"/>
      <c r="F101" s="109"/>
      <c r="G101" s="109"/>
      <c r="H101" s="109"/>
      <c r="I101" s="109"/>
      <c r="J101" s="110">
        <f>J131</f>
        <v>0</v>
      </c>
      <c r="L101" s="107"/>
    </row>
    <row r="102" spans="2:47" s="9" customFormat="1" ht="19.899999999999999" customHeight="1">
      <c r="B102" s="111"/>
      <c r="D102" s="112" t="s">
        <v>665</v>
      </c>
      <c r="E102" s="113"/>
      <c r="F102" s="113"/>
      <c r="G102" s="113"/>
      <c r="H102" s="113"/>
      <c r="I102" s="113"/>
      <c r="J102" s="114">
        <f>J132</f>
        <v>0</v>
      </c>
      <c r="L102" s="111"/>
    </row>
    <row r="103" spans="2:47" s="9" customFormat="1" ht="19.899999999999999" customHeight="1">
      <c r="B103" s="111"/>
      <c r="D103" s="112" t="s">
        <v>666</v>
      </c>
      <c r="E103" s="113"/>
      <c r="F103" s="113"/>
      <c r="G103" s="113"/>
      <c r="H103" s="113"/>
      <c r="I103" s="113"/>
      <c r="J103" s="114">
        <f>J137</f>
        <v>0</v>
      </c>
      <c r="L103" s="111"/>
    </row>
    <row r="104" spans="2:47" s="9" customFormat="1" ht="19.899999999999999" customHeight="1">
      <c r="B104" s="111"/>
      <c r="D104" s="112" t="s">
        <v>667</v>
      </c>
      <c r="E104" s="113"/>
      <c r="F104" s="113"/>
      <c r="G104" s="113"/>
      <c r="H104" s="113"/>
      <c r="I104" s="113"/>
      <c r="J104" s="114">
        <f>J140</f>
        <v>0</v>
      </c>
      <c r="L104" s="111"/>
    </row>
    <row r="105" spans="2:47" s="9" customFormat="1" ht="19.899999999999999" customHeight="1">
      <c r="B105" s="111"/>
      <c r="D105" s="112" t="s">
        <v>668</v>
      </c>
      <c r="E105" s="113"/>
      <c r="F105" s="113"/>
      <c r="G105" s="113"/>
      <c r="H105" s="113"/>
      <c r="I105" s="113"/>
      <c r="J105" s="114">
        <f>J145</f>
        <v>0</v>
      </c>
      <c r="L105" s="111"/>
    </row>
    <row r="106" spans="2:47" s="9" customFormat="1" ht="19.899999999999999" customHeight="1">
      <c r="B106" s="111"/>
      <c r="D106" s="112" t="s">
        <v>669</v>
      </c>
      <c r="E106" s="113"/>
      <c r="F106" s="113"/>
      <c r="G106" s="113"/>
      <c r="H106" s="113"/>
      <c r="I106" s="113"/>
      <c r="J106" s="114">
        <f>J150</f>
        <v>0</v>
      </c>
      <c r="L106" s="111"/>
    </row>
    <row r="107" spans="2:47" s="1" customFormat="1" ht="21.75" customHeight="1">
      <c r="B107" s="31"/>
      <c r="L107" s="31"/>
    </row>
    <row r="108" spans="2:47" s="1" customFormat="1" ht="6.95" customHeight="1">
      <c r="B108" s="43"/>
      <c r="C108" s="44"/>
      <c r="D108" s="44"/>
      <c r="E108" s="44"/>
      <c r="F108" s="44"/>
      <c r="G108" s="44"/>
      <c r="H108" s="44"/>
      <c r="I108" s="44"/>
      <c r="J108" s="44"/>
      <c r="K108" s="44"/>
      <c r="L108" s="31"/>
    </row>
    <row r="112" spans="2:47" s="1" customFormat="1" ht="6.95" customHeight="1">
      <c r="B112" s="45"/>
      <c r="C112" s="46"/>
      <c r="D112" s="46"/>
      <c r="E112" s="46"/>
      <c r="F112" s="46"/>
      <c r="G112" s="46"/>
      <c r="H112" s="46"/>
      <c r="I112" s="46"/>
      <c r="J112" s="46"/>
      <c r="K112" s="46"/>
      <c r="L112" s="31"/>
    </row>
    <row r="113" spans="2:12" s="1" customFormat="1" ht="24.95" customHeight="1">
      <c r="B113" s="31"/>
      <c r="C113" s="20" t="s">
        <v>148</v>
      </c>
      <c r="L113" s="31"/>
    </row>
    <row r="114" spans="2:12" s="1" customFormat="1" ht="6.95" customHeight="1">
      <c r="B114" s="31"/>
      <c r="L114" s="31"/>
    </row>
    <row r="115" spans="2:12" s="1" customFormat="1" ht="12" customHeight="1">
      <c r="B115" s="31"/>
      <c r="C115" s="26" t="s">
        <v>16</v>
      </c>
      <c r="L115" s="31"/>
    </row>
    <row r="116" spans="2:12" s="1" customFormat="1" ht="26.25" customHeight="1">
      <c r="B116" s="31"/>
      <c r="E116" s="238" t="str">
        <f>E7</f>
        <v>Obnova septického chirurgického sálu, Nemocniční 429, 381 01 Český Krumlov</v>
      </c>
      <c r="F116" s="239"/>
      <c r="G116" s="239"/>
      <c r="H116" s="239"/>
      <c r="L116" s="31"/>
    </row>
    <row r="117" spans="2:12" ht="12" customHeight="1">
      <c r="B117" s="19"/>
      <c r="C117" s="26" t="s">
        <v>121</v>
      </c>
      <c r="L117" s="19"/>
    </row>
    <row r="118" spans="2:12" ht="16.5" customHeight="1">
      <c r="B118" s="19"/>
      <c r="E118" s="238" t="s">
        <v>560</v>
      </c>
      <c r="F118" s="206"/>
      <c r="G118" s="206"/>
      <c r="H118" s="206"/>
      <c r="L118" s="19"/>
    </row>
    <row r="119" spans="2:12" ht="12" customHeight="1">
      <c r="B119" s="19"/>
      <c r="C119" s="26" t="s">
        <v>561</v>
      </c>
      <c r="L119" s="19"/>
    </row>
    <row r="120" spans="2:12" s="1" customFormat="1" ht="16.5" customHeight="1">
      <c r="B120" s="31"/>
      <c r="E120" s="235" t="s">
        <v>660</v>
      </c>
      <c r="F120" s="240"/>
      <c r="G120" s="240"/>
      <c r="H120" s="240"/>
      <c r="L120" s="31"/>
    </row>
    <row r="121" spans="2:12" s="1" customFormat="1" ht="12" customHeight="1">
      <c r="B121" s="31"/>
      <c r="C121" s="26" t="s">
        <v>661</v>
      </c>
      <c r="L121" s="31"/>
    </row>
    <row r="122" spans="2:12" s="1" customFormat="1" ht="16.5" customHeight="1">
      <c r="B122" s="31"/>
      <c r="E122" s="200" t="str">
        <f>E13</f>
        <v>2.NP_ČP.3 - Lékárna</v>
      </c>
      <c r="F122" s="240"/>
      <c r="G122" s="240"/>
      <c r="H122" s="240"/>
      <c r="L122" s="31"/>
    </row>
    <row r="123" spans="2:12" s="1" customFormat="1" ht="6.95" customHeight="1">
      <c r="B123" s="31"/>
      <c r="L123" s="31"/>
    </row>
    <row r="124" spans="2:12" s="1" customFormat="1" ht="12" customHeight="1">
      <c r="B124" s="31"/>
      <c r="C124" s="26" t="s">
        <v>20</v>
      </c>
      <c r="F124" s="24" t="str">
        <f>F16</f>
        <v xml:space="preserve"> </v>
      </c>
      <c r="I124" s="26" t="s">
        <v>22</v>
      </c>
      <c r="J124" s="51" t="str">
        <f>IF(J16="","",J16)</f>
        <v>5. 8. 2024</v>
      </c>
      <c r="L124" s="31"/>
    </row>
    <row r="125" spans="2:12" s="1" customFormat="1" ht="6.95" customHeight="1">
      <c r="B125" s="31"/>
      <c r="L125" s="31"/>
    </row>
    <row r="126" spans="2:12" s="1" customFormat="1" ht="15.2" customHeight="1">
      <c r="B126" s="31"/>
      <c r="C126" s="26" t="s">
        <v>24</v>
      </c>
      <c r="F126" s="24" t="str">
        <f>E19</f>
        <v xml:space="preserve"> </v>
      </c>
      <c r="I126" s="26" t="s">
        <v>30</v>
      </c>
      <c r="J126" s="29" t="str">
        <f>E25</f>
        <v xml:space="preserve"> </v>
      </c>
      <c r="L126" s="31"/>
    </row>
    <row r="127" spans="2:12" s="1" customFormat="1" ht="15.2" customHeight="1">
      <c r="B127" s="31"/>
      <c r="C127" s="26" t="s">
        <v>28</v>
      </c>
      <c r="F127" s="24" t="str">
        <f>IF(E22="","",E22)</f>
        <v>Vyplň údaj</v>
      </c>
      <c r="I127" s="26" t="s">
        <v>32</v>
      </c>
      <c r="J127" s="29" t="str">
        <f>E28</f>
        <v xml:space="preserve"> </v>
      </c>
      <c r="L127" s="31"/>
    </row>
    <row r="128" spans="2:12" s="1" customFormat="1" ht="10.35" customHeight="1">
      <c r="B128" s="31"/>
      <c r="L128" s="31"/>
    </row>
    <row r="129" spans="2:65" s="10" customFormat="1" ht="29.25" customHeight="1">
      <c r="B129" s="115"/>
      <c r="C129" s="116" t="s">
        <v>149</v>
      </c>
      <c r="D129" s="117" t="s">
        <v>59</v>
      </c>
      <c r="E129" s="117" t="s">
        <v>55</v>
      </c>
      <c r="F129" s="117" t="s">
        <v>56</v>
      </c>
      <c r="G129" s="117" t="s">
        <v>150</v>
      </c>
      <c r="H129" s="117" t="s">
        <v>151</v>
      </c>
      <c r="I129" s="117" t="s">
        <v>152</v>
      </c>
      <c r="J129" s="118" t="s">
        <v>126</v>
      </c>
      <c r="K129" s="119" t="s">
        <v>153</v>
      </c>
      <c r="L129" s="115"/>
      <c r="M129" s="58" t="s">
        <v>1</v>
      </c>
      <c r="N129" s="59" t="s">
        <v>38</v>
      </c>
      <c r="O129" s="59" t="s">
        <v>154</v>
      </c>
      <c r="P129" s="59" t="s">
        <v>155</v>
      </c>
      <c r="Q129" s="59" t="s">
        <v>156</v>
      </c>
      <c r="R129" s="59" t="s">
        <v>157</v>
      </c>
      <c r="S129" s="59" t="s">
        <v>158</v>
      </c>
      <c r="T129" s="60" t="s">
        <v>159</v>
      </c>
    </row>
    <row r="130" spans="2:65" s="1" customFormat="1" ht="22.9" customHeight="1">
      <c r="B130" s="31"/>
      <c r="C130" s="63" t="s">
        <v>160</v>
      </c>
      <c r="J130" s="120">
        <f>BK130</f>
        <v>0</v>
      </c>
      <c r="L130" s="31"/>
      <c r="M130" s="61"/>
      <c r="N130" s="52"/>
      <c r="O130" s="52"/>
      <c r="P130" s="121">
        <f>P131</f>
        <v>0</v>
      </c>
      <c r="Q130" s="52"/>
      <c r="R130" s="121">
        <f>R131</f>
        <v>0</v>
      </c>
      <c r="S130" s="52"/>
      <c r="T130" s="122">
        <f>T131</f>
        <v>0</v>
      </c>
      <c r="AT130" s="16" t="s">
        <v>73</v>
      </c>
      <c r="AU130" s="16" t="s">
        <v>128</v>
      </c>
      <c r="BK130" s="123">
        <f>BK131</f>
        <v>0</v>
      </c>
    </row>
    <row r="131" spans="2:65" s="11" customFormat="1" ht="25.9" customHeight="1">
      <c r="B131" s="124"/>
      <c r="D131" s="125" t="s">
        <v>73</v>
      </c>
      <c r="E131" s="126" t="s">
        <v>742</v>
      </c>
      <c r="F131" s="126" t="s">
        <v>742</v>
      </c>
      <c r="I131" s="127"/>
      <c r="J131" s="128">
        <f>BK131</f>
        <v>0</v>
      </c>
      <c r="L131" s="124"/>
      <c r="M131" s="129"/>
      <c r="P131" s="130">
        <f>P132+P137+P140+P145+P150</f>
        <v>0</v>
      </c>
      <c r="R131" s="130">
        <f>R132+R137+R140+R145+R150</f>
        <v>0</v>
      </c>
      <c r="T131" s="131">
        <f>T132+T137+T140+T145+T150</f>
        <v>0</v>
      </c>
      <c r="AR131" s="125" t="s">
        <v>82</v>
      </c>
      <c r="AT131" s="132" t="s">
        <v>73</v>
      </c>
      <c r="AU131" s="132" t="s">
        <v>74</v>
      </c>
      <c r="AY131" s="125" t="s">
        <v>163</v>
      </c>
      <c r="BK131" s="133">
        <f>BK132+BK137+BK140+BK145+BK150</f>
        <v>0</v>
      </c>
    </row>
    <row r="132" spans="2:65" s="11" customFormat="1" ht="22.9" customHeight="1">
      <c r="B132" s="124"/>
      <c r="D132" s="125" t="s">
        <v>73</v>
      </c>
      <c r="E132" s="134" t="s">
        <v>671</v>
      </c>
      <c r="F132" s="134" t="s">
        <v>671</v>
      </c>
      <c r="I132" s="127"/>
      <c r="J132" s="135">
        <f>BK132</f>
        <v>0</v>
      </c>
      <c r="L132" s="124"/>
      <c r="M132" s="129"/>
      <c r="P132" s="130">
        <f>SUM(P133:P136)</f>
        <v>0</v>
      </c>
      <c r="R132" s="130">
        <f>SUM(R133:R136)</f>
        <v>0</v>
      </c>
      <c r="T132" s="131">
        <f>SUM(T133:T136)</f>
        <v>0</v>
      </c>
      <c r="AR132" s="125" t="s">
        <v>82</v>
      </c>
      <c r="AT132" s="132" t="s">
        <v>73</v>
      </c>
      <c r="AU132" s="132" t="s">
        <v>82</v>
      </c>
      <c r="AY132" s="125" t="s">
        <v>163</v>
      </c>
      <c r="BK132" s="133">
        <f>SUM(BK133:BK136)</f>
        <v>0</v>
      </c>
    </row>
    <row r="133" spans="2:65" s="1" customFormat="1" ht="16.5" customHeight="1">
      <c r="B133" s="31"/>
      <c r="C133" s="136" t="s">
        <v>82</v>
      </c>
      <c r="D133" s="136" t="s">
        <v>165</v>
      </c>
      <c r="E133" s="137" t="s">
        <v>672</v>
      </c>
      <c r="F133" s="138" t="s">
        <v>673</v>
      </c>
      <c r="G133" s="139" t="s">
        <v>179</v>
      </c>
      <c r="H133" s="140">
        <v>36</v>
      </c>
      <c r="I133" s="141"/>
      <c r="J133" s="142">
        <f>ROUND(I133*H133,2)</f>
        <v>0</v>
      </c>
      <c r="K133" s="143"/>
      <c r="L133" s="31"/>
      <c r="M133" s="144" t="s">
        <v>1</v>
      </c>
      <c r="N133" s="145" t="s">
        <v>39</v>
      </c>
      <c r="P133" s="146">
        <f>O133*H133</f>
        <v>0</v>
      </c>
      <c r="Q133" s="146">
        <v>0</v>
      </c>
      <c r="R133" s="146">
        <f>Q133*H133</f>
        <v>0</v>
      </c>
      <c r="S133" s="146">
        <v>0</v>
      </c>
      <c r="T133" s="147">
        <f>S133*H133</f>
        <v>0</v>
      </c>
      <c r="AR133" s="148" t="s">
        <v>169</v>
      </c>
      <c r="AT133" s="148" t="s">
        <v>165</v>
      </c>
      <c r="AU133" s="148" t="s">
        <v>84</v>
      </c>
      <c r="AY133" s="16" t="s">
        <v>163</v>
      </c>
      <c r="BE133" s="149">
        <f>IF(N133="základní",J133,0)</f>
        <v>0</v>
      </c>
      <c r="BF133" s="149">
        <f>IF(N133="snížená",J133,0)</f>
        <v>0</v>
      </c>
      <c r="BG133" s="149">
        <f>IF(N133="zákl. přenesená",J133,0)</f>
        <v>0</v>
      </c>
      <c r="BH133" s="149">
        <f>IF(N133="sníž. přenesená",J133,0)</f>
        <v>0</v>
      </c>
      <c r="BI133" s="149">
        <f>IF(N133="nulová",J133,0)</f>
        <v>0</v>
      </c>
      <c r="BJ133" s="16" t="s">
        <v>82</v>
      </c>
      <c r="BK133" s="149">
        <f>ROUND(I133*H133,2)</f>
        <v>0</v>
      </c>
      <c r="BL133" s="16" t="s">
        <v>169</v>
      </c>
      <c r="BM133" s="148" t="s">
        <v>84</v>
      </c>
    </row>
    <row r="134" spans="2:65" s="1" customFormat="1" ht="165.75">
      <c r="B134" s="31"/>
      <c r="D134" s="151" t="s">
        <v>433</v>
      </c>
      <c r="F134" s="165" t="s">
        <v>674</v>
      </c>
      <c r="I134" s="166"/>
      <c r="L134" s="31"/>
      <c r="M134" s="167"/>
      <c r="T134" s="55"/>
      <c r="AT134" s="16" t="s">
        <v>433</v>
      </c>
      <c r="AU134" s="16" t="s">
        <v>84</v>
      </c>
    </row>
    <row r="135" spans="2:65" s="1" customFormat="1" ht="24.2" customHeight="1">
      <c r="B135" s="31"/>
      <c r="C135" s="136" t="s">
        <v>84</v>
      </c>
      <c r="D135" s="136" t="s">
        <v>165</v>
      </c>
      <c r="E135" s="137" t="s">
        <v>731</v>
      </c>
      <c r="F135" s="138" t="s">
        <v>676</v>
      </c>
      <c r="G135" s="139" t="s">
        <v>179</v>
      </c>
      <c r="H135" s="140">
        <v>30</v>
      </c>
      <c r="I135" s="141"/>
      <c r="J135" s="142">
        <f>ROUND(I135*H135,2)</f>
        <v>0</v>
      </c>
      <c r="K135" s="143"/>
      <c r="L135" s="31"/>
      <c r="M135" s="144" t="s">
        <v>1</v>
      </c>
      <c r="N135" s="145" t="s">
        <v>39</v>
      </c>
      <c r="P135" s="146">
        <f>O135*H135</f>
        <v>0</v>
      </c>
      <c r="Q135" s="146">
        <v>0</v>
      </c>
      <c r="R135" s="146">
        <f>Q135*H135</f>
        <v>0</v>
      </c>
      <c r="S135" s="146">
        <v>0</v>
      </c>
      <c r="T135" s="147">
        <f>S135*H135</f>
        <v>0</v>
      </c>
      <c r="AR135" s="148" t="s">
        <v>169</v>
      </c>
      <c r="AT135" s="148" t="s">
        <v>165</v>
      </c>
      <c r="AU135" s="148" t="s">
        <v>84</v>
      </c>
      <c r="AY135" s="16" t="s">
        <v>163</v>
      </c>
      <c r="BE135" s="149">
        <f>IF(N135="základní",J135,0)</f>
        <v>0</v>
      </c>
      <c r="BF135" s="149">
        <f>IF(N135="snížená",J135,0)</f>
        <v>0</v>
      </c>
      <c r="BG135" s="149">
        <f>IF(N135="zákl. přenesená",J135,0)</f>
        <v>0</v>
      </c>
      <c r="BH135" s="149">
        <f>IF(N135="sníž. přenesená",J135,0)</f>
        <v>0</v>
      </c>
      <c r="BI135" s="149">
        <f>IF(N135="nulová",J135,0)</f>
        <v>0</v>
      </c>
      <c r="BJ135" s="16" t="s">
        <v>82</v>
      </c>
      <c r="BK135" s="149">
        <f>ROUND(I135*H135,2)</f>
        <v>0</v>
      </c>
      <c r="BL135" s="16" t="s">
        <v>169</v>
      </c>
      <c r="BM135" s="148" t="s">
        <v>169</v>
      </c>
    </row>
    <row r="136" spans="2:65" s="1" customFormat="1" ht="185.25">
      <c r="B136" s="31"/>
      <c r="D136" s="151" t="s">
        <v>433</v>
      </c>
      <c r="F136" s="165" t="s">
        <v>743</v>
      </c>
      <c r="I136" s="166"/>
      <c r="L136" s="31"/>
      <c r="M136" s="167"/>
      <c r="T136" s="55"/>
      <c r="AT136" s="16" t="s">
        <v>433</v>
      </c>
      <c r="AU136" s="16" t="s">
        <v>84</v>
      </c>
    </row>
    <row r="137" spans="2:65" s="11" customFormat="1" ht="22.9" customHeight="1">
      <c r="B137" s="124"/>
      <c r="D137" s="125" t="s">
        <v>73</v>
      </c>
      <c r="E137" s="134" t="s">
        <v>681</v>
      </c>
      <c r="F137" s="134" t="s">
        <v>681</v>
      </c>
      <c r="I137" s="127"/>
      <c r="J137" s="135">
        <f>BK137</f>
        <v>0</v>
      </c>
      <c r="L137" s="124"/>
      <c r="M137" s="129"/>
      <c r="P137" s="130">
        <f>SUM(P138:P139)</f>
        <v>0</v>
      </c>
      <c r="R137" s="130">
        <f>SUM(R138:R139)</f>
        <v>0</v>
      </c>
      <c r="T137" s="131">
        <f>SUM(T138:T139)</f>
        <v>0</v>
      </c>
      <c r="AR137" s="125" t="s">
        <v>82</v>
      </c>
      <c r="AT137" s="132" t="s">
        <v>73</v>
      </c>
      <c r="AU137" s="132" t="s">
        <v>82</v>
      </c>
      <c r="AY137" s="125" t="s">
        <v>163</v>
      </c>
      <c r="BK137" s="133">
        <f>SUM(BK138:BK139)</f>
        <v>0</v>
      </c>
    </row>
    <row r="138" spans="2:65" s="1" customFormat="1" ht="24.2" customHeight="1">
      <c r="B138" s="31"/>
      <c r="C138" s="136" t="s">
        <v>97</v>
      </c>
      <c r="D138" s="136" t="s">
        <v>165</v>
      </c>
      <c r="E138" s="137" t="s">
        <v>689</v>
      </c>
      <c r="F138" s="138" t="s">
        <v>744</v>
      </c>
      <c r="G138" s="139" t="s">
        <v>684</v>
      </c>
      <c r="H138" s="140">
        <v>1</v>
      </c>
      <c r="I138" s="141"/>
      <c r="J138" s="142">
        <f>ROUND(I138*H138,2)</f>
        <v>0</v>
      </c>
      <c r="K138" s="143"/>
      <c r="L138" s="31"/>
      <c r="M138" s="144" t="s">
        <v>1</v>
      </c>
      <c r="N138" s="145" t="s">
        <v>39</v>
      </c>
      <c r="P138" s="146">
        <f>O138*H138</f>
        <v>0</v>
      </c>
      <c r="Q138" s="146">
        <v>0</v>
      </c>
      <c r="R138" s="146">
        <f>Q138*H138</f>
        <v>0</v>
      </c>
      <c r="S138" s="146">
        <v>0</v>
      </c>
      <c r="T138" s="147">
        <f>S138*H138</f>
        <v>0</v>
      </c>
      <c r="AR138" s="148" t="s">
        <v>169</v>
      </c>
      <c r="AT138" s="148" t="s">
        <v>165</v>
      </c>
      <c r="AU138" s="148" t="s">
        <v>84</v>
      </c>
      <c r="AY138" s="16" t="s">
        <v>163</v>
      </c>
      <c r="BE138" s="149">
        <f>IF(N138="základní",J138,0)</f>
        <v>0</v>
      </c>
      <c r="BF138" s="149">
        <f>IF(N138="snížená",J138,0)</f>
        <v>0</v>
      </c>
      <c r="BG138" s="149">
        <f>IF(N138="zákl. přenesená",J138,0)</f>
        <v>0</v>
      </c>
      <c r="BH138" s="149">
        <f>IF(N138="sníž. přenesená",J138,0)</f>
        <v>0</v>
      </c>
      <c r="BI138" s="149">
        <f>IF(N138="nulová",J138,0)</f>
        <v>0</v>
      </c>
      <c r="BJ138" s="16" t="s">
        <v>82</v>
      </c>
      <c r="BK138" s="149">
        <f>ROUND(I138*H138,2)</f>
        <v>0</v>
      </c>
      <c r="BL138" s="16" t="s">
        <v>169</v>
      </c>
      <c r="BM138" s="148" t="s">
        <v>183</v>
      </c>
    </row>
    <row r="139" spans="2:65" s="1" customFormat="1" ht="136.5">
      <c r="B139" s="31"/>
      <c r="D139" s="151" t="s">
        <v>433</v>
      </c>
      <c r="F139" s="165" t="s">
        <v>745</v>
      </c>
      <c r="I139" s="166"/>
      <c r="L139" s="31"/>
      <c r="M139" s="167"/>
      <c r="T139" s="55"/>
      <c r="AT139" s="16" t="s">
        <v>433</v>
      </c>
      <c r="AU139" s="16" t="s">
        <v>84</v>
      </c>
    </row>
    <row r="140" spans="2:65" s="11" customFormat="1" ht="22.9" customHeight="1">
      <c r="B140" s="124"/>
      <c r="D140" s="125" t="s">
        <v>73</v>
      </c>
      <c r="E140" s="134" t="s">
        <v>698</v>
      </c>
      <c r="F140" s="134" t="s">
        <v>698</v>
      </c>
      <c r="I140" s="127"/>
      <c r="J140" s="135">
        <f>BK140</f>
        <v>0</v>
      </c>
      <c r="L140" s="124"/>
      <c r="M140" s="129"/>
      <c r="P140" s="130">
        <f>SUM(P141:P144)</f>
        <v>0</v>
      </c>
      <c r="R140" s="130">
        <f>SUM(R141:R144)</f>
        <v>0</v>
      </c>
      <c r="T140" s="131">
        <f>SUM(T141:T144)</f>
        <v>0</v>
      </c>
      <c r="AR140" s="125" t="s">
        <v>82</v>
      </c>
      <c r="AT140" s="132" t="s">
        <v>73</v>
      </c>
      <c r="AU140" s="132" t="s">
        <v>82</v>
      </c>
      <c r="AY140" s="125" t="s">
        <v>163</v>
      </c>
      <c r="BK140" s="133">
        <f>SUM(BK141:BK144)</f>
        <v>0</v>
      </c>
    </row>
    <row r="141" spans="2:65" s="1" customFormat="1" ht="37.9" customHeight="1">
      <c r="B141" s="31"/>
      <c r="C141" s="136" t="s">
        <v>169</v>
      </c>
      <c r="D141" s="136" t="s">
        <v>165</v>
      </c>
      <c r="E141" s="137" t="s">
        <v>699</v>
      </c>
      <c r="F141" s="138" t="s">
        <v>746</v>
      </c>
      <c r="G141" s="139" t="s">
        <v>179</v>
      </c>
      <c r="H141" s="140">
        <v>10</v>
      </c>
      <c r="I141" s="141"/>
      <c r="J141" s="142">
        <f>ROUND(I141*H141,2)</f>
        <v>0</v>
      </c>
      <c r="K141" s="143"/>
      <c r="L141" s="31"/>
      <c r="M141" s="144" t="s">
        <v>1</v>
      </c>
      <c r="N141" s="145" t="s">
        <v>39</v>
      </c>
      <c r="P141" s="146">
        <f>O141*H141</f>
        <v>0</v>
      </c>
      <c r="Q141" s="146">
        <v>0</v>
      </c>
      <c r="R141" s="146">
        <f>Q141*H141</f>
        <v>0</v>
      </c>
      <c r="S141" s="146">
        <v>0</v>
      </c>
      <c r="T141" s="147">
        <f>S141*H141</f>
        <v>0</v>
      </c>
      <c r="AR141" s="148" t="s">
        <v>169</v>
      </c>
      <c r="AT141" s="148" t="s">
        <v>165</v>
      </c>
      <c r="AU141" s="148" t="s">
        <v>84</v>
      </c>
      <c r="AY141" s="16" t="s">
        <v>163</v>
      </c>
      <c r="BE141" s="149">
        <f>IF(N141="základní",J141,0)</f>
        <v>0</v>
      </c>
      <c r="BF141" s="149">
        <f>IF(N141="snížená",J141,0)</f>
        <v>0</v>
      </c>
      <c r="BG141" s="149">
        <f>IF(N141="zákl. přenesená",J141,0)</f>
        <v>0</v>
      </c>
      <c r="BH141" s="149">
        <f>IF(N141="sníž. přenesená",J141,0)</f>
        <v>0</v>
      </c>
      <c r="BI141" s="149">
        <f>IF(N141="nulová",J141,0)</f>
        <v>0</v>
      </c>
      <c r="BJ141" s="16" t="s">
        <v>82</v>
      </c>
      <c r="BK141" s="149">
        <f>ROUND(I141*H141,2)</f>
        <v>0</v>
      </c>
      <c r="BL141" s="16" t="s">
        <v>169</v>
      </c>
      <c r="BM141" s="148" t="s">
        <v>210</v>
      </c>
    </row>
    <row r="142" spans="2:65" s="1" customFormat="1" ht="68.25">
      <c r="B142" s="31"/>
      <c r="D142" s="151" t="s">
        <v>433</v>
      </c>
      <c r="F142" s="165" t="s">
        <v>701</v>
      </c>
      <c r="I142" s="166"/>
      <c r="L142" s="31"/>
      <c r="M142" s="167"/>
      <c r="T142" s="55"/>
      <c r="AT142" s="16" t="s">
        <v>433</v>
      </c>
      <c r="AU142" s="16" t="s">
        <v>84</v>
      </c>
    </row>
    <row r="143" spans="2:65" s="1" customFormat="1" ht="24.2" customHeight="1">
      <c r="B143" s="31"/>
      <c r="C143" s="136" t="s">
        <v>185</v>
      </c>
      <c r="D143" s="136" t="s">
        <v>165</v>
      </c>
      <c r="E143" s="137" t="s">
        <v>702</v>
      </c>
      <c r="F143" s="138" t="s">
        <v>703</v>
      </c>
      <c r="G143" s="139" t="s">
        <v>179</v>
      </c>
      <c r="H143" s="140">
        <v>5</v>
      </c>
      <c r="I143" s="141"/>
      <c r="J143" s="142">
        <f>ROUND(I143*H143,2)</f>
        <v>0</v>
      </c>
      <c r="K143" s="143"/>
      <c r="L143" s="31"/>
      <c r="M143" s="144" t="s">
        <v>1</v>
      </c>
      <c r="N143" s="145" t="s">
        <v>39</v>
      </c>
      <c r="P143" s="146">
        <f>O143*H143</f>
        <v>0</v>
      </c>
      <c r="Q143" s="146">
        <v>0</v>
      </c>
      <c r="R143" s="146">
        <f>Q143*H143</f>
        <v>0</v>
      </c>
      <c r="S143" s="146">
        <v>0</v>
      </c>
      <c r="T143" s="147">
        <f>S143*H143</f>
        <v>0</v>
      </c>
      <c r="AR143" s="148" t="s">
        <v>169</v>
      </c>
      <c r="AT143" s="148" t="s">
        <v>165</v>
      </c>
      <c r="AU143" s="148" t="s">
        <v>84</v>
      </c>
      <c r="AY143" s="16" t="s">
        <v>163</v>
      </c>
      <c r="BE143" s="149">
        <f>IF(N143="základní",J143,0)</f>
        <v>0</v>
      </c>
      <c r="BF143" s="149">
        <f>IF(N143="snížená",J143,0)</f>
        <v>0</v>
      </c>
      <c r="BG143" s="149">
        <f>IF(N143="zákl. přenesená",J143,0)</f>
        <v>0</v>
      </c>
      <c r="BH143" s="149">
        <f>IF(N143="sníž. přenesená",J143,0)</f>
        <v>0</v>
      </c>
      <c r="BI143" s="149">
        <f>IF(N143="nulová",J143,0)</f>
        <v>0</v>
      </c>
      <c r="BJ143" s="16" t="s">
        <v>82</v>
      </c>
      <c r="BK143" s="149">
        <f>ROUND(I143*H143,2)</f>
        <v>0</v>
      </c>
      <c r="BL143" s="16" t="s">
        <v>169</v>
      </c>
      <c r="BM143" s="148" t="s">
        <v>217</v>
      </c>
    </row>
    <row r="144" spans="2:65" s="1" customFormat="1" ht="68.25">
      <c r="B144" s="31"/>
      <c r="D144" s="151" t="s">
        <v>433</v>
      </c>
      <c r="F144" s="165" t="s">
        <v>701</v>
      </c>
      <c r="I144" s="166"/>
      <c r="L144" s="31"/>
      <c r="M144" s="167"/>
      <c r="T144" s="55"/>
      <c r="AT144" s="16" t="s">
        <v>433</v>
      </c>
      <c r="AU144" s="16" t="s">
        <v>84</v>
      </c>
    </row>
    <row r="145" spans="2:65" s="11" customFormat="1" ht="22.9" customHeight="1">
      <c r="B145" s="124"/>
      <c r="D145" s="125" t="s">
        <v>73</v>
      </c>
      <c r="E145" s="134" t="s">
        <v>704</v>
      </c>
      <c r="F145" s="134" t="s">
        <v>704</v>
      </c>
      <c r="I145" s="127"/>
      <c r="J145" s="135">
        <f>BK145</f>
        <v>0</v>
      </c>
      <c r="L145" s="124"/>
      <c r="M145" s="129"/>
      <c r="P145" s="130">
        <f>SUM(P146:P149)</f>
        <v>0</v>
      </c>
      <c r="R145" s="130">
        <f>SUM(R146:R149)</f>
        <v>0</v>
      </c>
      <c r="T145" s="131">
        <f>SUM(T146:T149)</f>
        <v>0</v>
      </c>
      <c r="AR145" s="125" t="s">
        <v>82</v>
      </c>
      <c r="AT145" s="132" t="s">
        <v>73</v>
      </c>
      <c r="AU145" s="132" t="s">
        <v>82</v>
      </c>
      <c r="AY145" s="125" t="s">
        <v>163</v>
      </c>
      <c r="BK145" s="133">
        <f>SUM(BK146:BK149)</f>
        <v>0</v>
      </c>
    </row>
    <row r="146" spans="2:65" s="1" customFormat="1" ht="16.5" customHeight="1">
      <c r="B146" s="31"/>
      <c r="C146" s="136" t="s">
        <v>183</v>
      </c>
      <c r="D146" s="136" t="s">
        <v>165</v>
      </c>
      <c r="E146" s="137" t="s">
        <v>705</v>
      </c>
      <c r="F146" s="138" t="s">
        <v>706</v>
      </c>
      <c r="G146" s="139" t="s">
        <v>684</v>
      </c>
      <c r="H146" s="140">
        <v>1</v>
      </c>
      <c r="I146" s="141"/>
      <c r="J146" s="142">
        <f>ROUND(I146*H146,2)</f>
        <v>0</v>
      </c>
      <c r="K146" s="143"/>
      <c r="L146" s="31"/>
      <c r="M146" s="144" t="s">
        <v>1</v>
      </c>
      <c r="N146" s="145" t="s">
        <v>39</v>
      </c>
      <c r="P146" s="146">
        <f>O146*H146</f>
        <v>0</v>
      </c>
      <c r="Q146" s="146">
        <v>0</v>
      </c>
      <c r="R146" s="146">
        <f>Q146*H146</f>
        <v>0</v>
      </c>
      <c r="S146" s="146">
        <v>0</v>
      </c>
      <c r="T146" s="147">
        <f>S146*H146</f>
        <v>0</v>
      </c>
      <c r="AR146" s="148" t="s">
        <v>169</v>
      </c>
      <c r="AT146" s="148" t="s">
        <v>165</v>
      </c>
      <c r="AU146" s="148" t="s">
        <v>84</v>
      </c>
      <c r="AY146" s="16" t="s">
        <v>163</v>
      </c>
      <c r="BE146" s="149">
        <f>IF(N146="základní",J146,0)</f>
        <v>0</v>
      </c>
      <c r="BF146" s="149">
        <f>IF(N146="snížená",J146,0)</f>
        <v>0</v>
      </c>
      <c r="BG146" s="149">
        <f>IF(N146="zákl. přenesená",J146,0)</f>
        <v>0</v>
      </c>
      <c r="BH146" s="149">
        <f>IF(N146="sníž. přenesená",J146,0)</f>
        <v>0</v>
      </c>
      <c r="BI146" s="149">
        <f>IF(N146="nulová",J146,0)</f>
        <v>0</v>
      </c>
      <c r="BJ146" s="16" t="s">
        <v>82</v>
      </c>
      <c r="BK146" s="149">
        <f>ROUND(I146*H146,2)</f>
        <v>0</v>
      </c>
      <c r="BL146" s="16" t="s">
        <v>169</v>
      </c>
      <c r="BM146" s="148" t="s">
        <v>250</v>
      </c>
    </row>
    <row r="147" spans="2:65" s="1" customFormat="1" ht="136.5">
      <c r="B147" s="31"/>
      <c r="D147" s="151" t="s">
        <v>433</v>
      </c>
      <c r="F147" s="165" t="s">
        <v>707</v>
      </c>
      <c r="I147" s="166"/>
      <c r="L147" s="31"/>
      <c r="M147" s="167"/>
      <c r="T147" s="55"/>
      <c r="AT147" s="16" t="s">
        <v>433</v>
      </c>
      <c r="AU147" s="16" t="s">
        <v>84</v>
      </c>
    </row>
    <row r="148" spans="2:65" s="1" customFormat="1" ht="21.75" customHeight="1">
      <c r="B148" s="31"/>
      <c r="C148" s="136" t="s">
        <v>201</v>
      </c>
      <c r="D148" s="136" t="s">
        <v>165</v>
      </c>
      <c r="E148" s="137" t="s">
        <v>735</v>
      </c>
      <c r="F148" s="138" t="s">
        <v>736</v>
      </c>
      <c r="G148" s="139" t="s">
        <v>684</v>
      </c>
      <c r="H148" s="140">
        <v>1</v>
      </c>
      <c r="I148" s="141"/>
      <c r="J148" s="142">
        <f>ROUND(I148*H148,2)</f>
        <v>0</v>
      </c>
      <c r="K148" s="143"/>
      <c r="L148" s="31"/>
      <c r="M148" s="144" t="s">
        <v>1</v>
      </c>
      <c r="N148" s="145" t="s">
        <v>39</v>
      </c>
      <c r="P148" s="146">
        <f>O148*H148</f>
        <v>0</v>
      </c>
      <c r="Q148" s="146">
        <v>0</v>
      </c>
      <c r="R148" s="146">
        <f>Q148*H148</f>
        <v>0</v>
      </c>
      <c r="S148" s="146">
        <v>0</v>
      </c>
      <c r="T148" s="147">
        <f>S148*H148</f>
        <v>0</v>
      </c>
      <c r="AR148" s="148" t="s">
        <v>169</v>
      </c>
      <c r="AT148" s="148" t="s">
        <v>165</v>
      </c>
      <c r="AU148" s="148" t="s">
        <v>84</v>
      </c>
      <c r="AY148" s="16" t="s">
        <v>163</v>
      </c>
      <c r="BE148" s="149">
        <f>IF(N148="základní",J148,0)</f>
        <v>0</v>
      </c>
      <c r="BF148" s="149">
        <f>IF(N148="snížená",J148,0)</f>
        <v>0</v>
      </c>
      <c r="BG148" s="149">
        <f>IF(N148="zákl. přenesená",J148,0)</f>
        <v>0</v>
      </c>
      <c r="BH148" s="149">
        <f>IF(N148="sníž. přenesená",J148,0)</f>
        <v>0</v>
      </c>
      <c r="BI148" s="149">
        <f>IF(N148="nulová",J148,0)</f>
        <v>0</v>
      </c>
      <c r="BJ148" s="16" t="s">
        <v>82</v>
      </c>
      <c r="BK148" s="149">
        <f>ROUND(I148*H148,2)</f>
        <v>0</v>
      </c>
      <c r="BL148" s="16" t="s">
        <v>169</v>
      </c>
      <c r="BM148" s="148" t="s">
        <v>258</v>
      </c>
    </row>
    <row r="149" spans="2:65" s="1" customFormat="1" ht="126.75">
      <c r="B149" s="31"/>
      <c r="D149" s="151" t="s">
        <v>433</v>
      </c>
      <c r="F149" s="165" t="s">
        <v>737</v>
      </c>
      <c r="I149" s="166"/>
      <c r="L149" s="31"/>
      <c r="M149" s="167"/>
      <c r="T149" s="55"/>
      <c r="AT149" s="16" t="s">
        <v>433</v>
      </c>
      <c r="AU149" s="16" t="s">
        <v>84</v>
      </c>
    </row>
    <row r="150" spans="2:65" s="11" customFormat="1" ht="22.9" customHeight="1">
      <c r="B150" s="124"/>
      <c r="D150" s="125" t="s">
        <v>73</v>
      </c>
      <c r="E150" s="134" t="s">
        <v>711</v>
      </c>
      <c r="F150" s="134" t="s">
        <v>711</v>
      </c>
      <c r="I150" s="127"/>
      <c r="J150" s="135">
        <f>BK150</f>
        <v>0</v>
      </c>
      <c r="L150" s="124"/>
      <c r="M150" s="129"/>
      <c r="P150" s="130">
        <f>SUM(P151:P154)</f>
        <v>0</v>
      </c>
      <c r="R150" s="130">
        <f>SUM(R151:R154)</f>
        <v>0</v>
      </c>
      <c r="T150" s="131">
        <f>SUM(T151:T154)</f>
        <v>0</v>
      </c>
      <c r="AR150" s="125" t="s">
        <v>82</v>
      </c>
      <c r="AT150" s="132" t="s">
        <v>73</v>
      </c>
      <c r="AU150" s="132" t="s">
        <v>82</v>
      </c>
      <c r="AY150" s="125" t="s">
        <v>163</v>
      </c>
      <c r="BK150" s="133">
        <f>SUM(BK151:BK154)</f>
        <v>0</v>
      </c>
    </row>
    <row r="151" spans="2:65" s="1" customFormat="1" ht="55.5" customHeight="1">
      <c r="B151" s="31"/>
      <c r="C151" s="136" t="s">
        <v>210</v>
      </c>
      <c r="D151" s="136" t="s">
        <v>165</v>
      </c>
      <c r="E151" s="137" t="s">
        <v>712</v>
      </c>
      <c r="F151" s="138" t="s">
        <v>747</v>
      </c>
      <c r="G151" s="139" t="s">
        <v>179</v>
      </c>
      <c r="H151" s="140">
        <v>10</v>
      </c>
      <c r="I151" s="141"/>
      <c r="J151" s="142">
        <f>ROUND(I151*H151,2)</f>
        <v>0</v>
      </c>
      <c r="K151" s="143"/>
      <c r="L151" s="31"/>
      <c r="M151" s="144" t="s">
        <v>1</v>
      </c>
      <c r="N151" s="145" t="s">
        <v>39</v>
      </c>
      <c r="P151" s="146">
        <f>O151*H151</f>
        <v>0</v>
      </c>
      <c r="Q151" s="146">
        <v>0</v>
      </c>
      <c r="R151" s="146">
        <f>Q151*H151</f>
        <v>0</v>
      </c>
      <c r="S151" s="146">
        <v>0</v>
      </c>
      <c r="T151" s="147">
        <f>S151*H151</f>
        <v>0</v>
      </c>
      <c r="AR151" s="148" t="s">
        <v>169</v>
      </c>
      <c r="AT151" s="148" t="s">
        <v>165</v>
      </c>
      <c r="AU151" s="148" t="s">
        <v>84</v>
      </c>
      <c r="AY151" s="16" t="s">
        <v>163</v>
      </c>
      <c r="BE151" s="149">
        <f>IF(N151="základní",J151,0)</f>
        <v>0</v>
      </c>
      <c r="BF151" s="149">
        <f>IF(N151="snížená",J151,0)</f>
        <v>0</v>
      </c>
      <c r="BG151" s="149">
        <f>IF(N151="zákl. přenesená",J151,0)</f>
        <v>0</v>
      </c>
      <c r="BH151" s="149">
        <f>IF(N151="sníž. přenesená",J151,0)</f>
        <v>0</v>
      </c>
      <c r="BI151" s="149">
        <f>IF(N151="nulová",J151,0)</f>
        <v>0</v>
      </c>
      <c r="BJ151" s="16" t="s">
        <v>82</v>
      </c>
      <c r="BK151" s="149">
        <f>ROUND(I151*H151,2)</f>
        <v>0</v>
      </c>
      <c r="BL151" s="16" t="s">
        <v>169</v>
      </c>
      <c r="BM151" s="148" t="s">
        <v>266</v>
      </c>
    </row>
    <row r="152" spans="2:65" s="1" customFormat="1" ht="97.5">
      <c r="B152" s="31"/>
      <c r="D152" s="151" t="s">
        <v>433</v>
      </c>
      <c r="F152" s="165" t="s">
        <v>739</v>
      </c>
      <c r="I152" s="166"/>
      <c r="L152" s="31"/>
      <c r="M152" s="167"/>
      <c r="T152" s="55"/>
      <c r="AT152" s="16" t="s">
        <v>433</v>
      </c>
      <c r="AU152" s="16" t="s">
        <v>84</v>
      </c>
    </row>
    <row r="153" spans="2:65" s="1" customFormat="1" ht="24.2" customHeight="1">
      <c r="B153" s="31"/>
      <c r="C153" s="136" t="s">
        <v>208</v>
      </c>
      <c r="D153" s="136" t="s">
        <v>165</v>
      </c>
      <c r="E153" s="137" t="s">
        <v>715</v>
      </c>
      <c r="F153" s="138" t="s">
        <v>716</v>
      </c>
      <c r="G153" s="139" t="s">
        <v>204</v>
      </c>
      <c r="H153" s="140">
        <v>13</v>
      </c>
      <c r="I153" s="141"/>
      <c r="J153" s="142">
        <f>ROUND(I153*H153,2)</f>
        <v>0</v>
      </c>
      <c r="K153" s="143"/>
      <c r="L153" s="31"/>
      <c r="M153" s="144" t="s">
        <v>1</v>
      </c>
      <c r="N153" s="145" t="s">
        <v>39</v>
      </c>
      <c r="P153" s="146">
        <f>O153*H153</f>
        <v>0</v>
      </c>
      <c r="Q153" s="146">
        <v>0</v>
      </c>
      <c r="R153" s="146">
        <f>Q153*H153</f>
        <v>0</v>
      </c>
      <c r="S153" s="146">
        <v>0</v>
      </c>
      <c r="T153" s="147">
        <f>S153*H153</f>
        <v>0</v>
      </c>
      <c r="AR153" s="148" t="s">
        <v>169</v>
      </c>
      <c r="AT153" s="148" t="s">
        <v>165</v>
      </c>
      <c r="AU153" s="148" t="s">
        <v>84</v>
      </c>
      <c r="AY153" s="16" t="s">
        <v>163</v>
      </c>
      <c r="BE153" s="149">
        <f>IF(N153="základní",J153,0)</f>
        <v>0</v>
      </c>
      <c r="BF153" s="149">
        <f>IF(N153="snížená",J153,0)</f>
        <v>0</v>
      </c>
      <c r="BG153" s="149">
        <f>IF(N153="zákl. přenesená",J153,0)</f>
        <v>0</v>
      </c>
      <c r="BH153" s="149">
        <f>IF(N153="sníž. přenesená",J153,0)</f>
        <v>0</v>
      </c>
      <c r="BI153" s="149">
        <f>IF(N153="nulová",J153,0)</f>
        <v>0</v>
      </c>
      <c r="BJ153" s="16" t="s">
        <v>82</v>
      </c>
      <c r="BK153" s="149">
        <f>ROUND(I153*H153,2)</f>
        <v>0</v>
      </c>
      <c r="BL153" s="16" t="s">
        <v>169</v>
      </c>
      <c r="BM153" s="148" t="s">
        <v>273</v>
      </c>
    </row>
    <row r="154" spans="2:65" s="1" customFormat="1" ht="68.25">
      <c r="B154" s="31"/>
      <c r="D154" s="151" t="s">
        <v>433</v>
      </c>
      <c r="F154" s="165" t="s">
        <v>701</v>
      </c>
      <c r="I154" s="166"/>
      <c r="L154" s="31"/>
      <c r="M154" s="193"/>
      <c r="N154" s="176"/>
      <c r="O154" s="176"/>
      <c r="P154" s="176"/>
      <c r="Q154" s="176"/>
      <c r="R154" s="176"/>
      <c r="S154" s="176"/>
      <c r="T154" s="194"/>
      <c r="AT154" s="16" t="s">
        <v>433</v>
      </c>
      <c r="AU154" s="16" t="s">
        <v>84</v>
      </c>
    </row>
    <row r="155" spans="2:65" s="1" customFormat="1" ht="6.95" customHeight="1">
      <c r="B155" s="43"/>
      <c r="C155" s="44"/>
      <c r="D155" s="44"/>
      <c r="E155" s="44"/>
      <c r="F155" s="44"/>
      <c r="G155" s="44"/>
      <c r="H155" s="44"/>
      <c r="I155" s="44"/>
      <c r="J155" s="44"/>
      <c r="K155" s="44"/>
      <c r="L155" s="31"/>
    </row>
  </sheetData>
  <sheetProtection algorithmName="SHA-512" hashValue="TzoYPfIs2H193yZ7CHVEQKv9N8Cq5Mmwp2uJKnA9eouAj6e+6vyqGNg3TbaqVh5dlLNp0vNdaeMSbkfJB/Q7Qw==" saltValue="b1svOGuxHdUZoGOpR+rhTYM7FKNPSKg1zy8aObaJgvmGcQaRBtM/RczsiJQ5eecGQxO9JvouLl/LS4GEQLp0Hw==" spinCount="100000" sheet="1" objects="1" scenarios="1" formatColumns="0" formatRows="0" autoFilter="0"/>
  <autoFilter ref="C129:K154" xr:uid="{00000000-0009-0000-0000-000005000000}"/>
  <mergeCells count="15">
    <mergeCell ref="E116:H116"/>
    <mergeCell ref="E120:H120"/>
    <mergeCell ref="E118:H118"/>
    <mergeCell ref="E122:H122"/>
    <mergeCell ref="L2:V2"/>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scale="88" fitToHeight="100" orientation="portrait" blackAndWhite="1" r:id="rId1"/>
  <headerFooter>
    <oddFooter>&amp;CStrana &amp;P z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2:BM155"/>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06"/>
      <c r="M2" s="206"/>
      <c r="N2" s="206"/>
      <c r="O2" s="206"/>
      <c r="P2" s="206"/>
      <c r="Q2" s="206"/>
      <c r="R2" s="206"/>
      <c r="S2" s="206"/>
      <c r="T2" s="206"/>
      <c r="U2" s="206"/>
      <c r="V2" s="206"/>
      <c r="AT2" s="16" t="s">
        <v>107</v>
      </c>
    </row>
    <row r="3" spans="2:46" ht="6.95" customHeight="1">
      <c r="B3" s="17"/>
      <c r="C3" s="18"/>
      <c r="D3" s="18"/>
      <c r="E3" s="18"/>
      <c r="F3" s="18"/>
      <c r="G3" s="18"/>
      <c r="H3" s="18"/>
      <c r="I3" s="18"/>
      <c r="J3" s="18"/>
      <c r="K3" s="18"/>
      <c r="L3" s="19"/>
      <c r="AT3" s="16" t="s">
        <v>84</v>
      </c>
    </row>
    <row r="4" spans="2:46" ht="24.95" customHeight="1">
      <c r="B4" s="19"/>
      <c r="D4" s="20" t="s">
        <v>120</v>
      </c>
      <c r="L4" s="19"/>
      <c r="M4" s="92" t="s">
        <v>10</v>
      </c>
      <c r="AT4" s="16" t="s">
        <v>4</v>
      </c>
    </row>
    <row r="5" spans="2:46" ht="6.95" customHeight="1">
      <c r="B5" s="19"/>
      <c r="L5" s="19"/>
    </row>
    <row r="6" spans="2:46" ht="12" customHeight="1">
      <c r="B6" s="19"/>
      <c r="D6" s="26" t="s">
        <v>16</v>
      </c>
      <c r="L6" s="19"/>
    </row>
    <row r="7" spans="2:46" ht="26.25" customHeight="1">
      <c r="B7" s="19"/>
      <c r="E7" s="238" t="str">
        <f>'Rekapitulace stavby'!K6</f>
        <v>Obnova septického chirurgického sálu, Nemocniční 429, 381 01 Český Krumlov</v>
      </c>
      <c r="F7" s="239"/>
      <c r="G7" s="239"/>
      <c r="H7" s="239"/>
      <c r="L7" s="19"/>
    </row>
    <row r="8" spans="2:46" ht="12.75">
      <c r="B8" s="19"/>
      <c r="D8" s="26" t="s">
        <v>121</v>
      </c>
      <c r="L8" s="19"/>
    </row>
    <row r="9" spans="2:46" ht="16.5" customHeight="1">
      <c r="B9" s="19"/>
      <c r="E9" s="238" t="s">
        <v>560</v>
      </c>
      <c r="F9" s="206"/>
      <c r="G9" s="206"/>
      <c r="H9" s="206"/>
      <c r="L9" s="19"/>
    </row>
    <row r="10" spans="2:46" ht="12" customHeight="1">
      <c r="B10" s="19"/>
      <c r="D10" s="26" t="s">
        <v>561</v>
      </c>
      <c r="L10" s="19"/>
    </row>
    <row r="11" spans="2:46" s="1" customFormat="1" ht="16.5" customHeight="1">
      <c r="B11" s="31"/>
      <c r="E11" s="235" t="s">
        <v>660</v>
      </c>
      <c r="F11" s="240"/>
      <c r="G11" s="240"/>
      <c r="H11" s="240"/>
      <c r="L11" s="31"/>
    </row>
    <row r="12" spans="2:46" s="1" customFormat="1" ht="12" customHeight="1">
      <c r="B12" s="31"/>
      <c r="D12" s="26" t="s">
        <v>661</v>
      </c>
      <c r="L12" s="31"/>
    </row>
    <row r="13" spans="2:46" s="1" customFormat="1" ht="16.5" customHeight="1">
      <c r="B13" s="31"/>
      <c r="E13" s="200" t="s">
        <v>748</v>
      </c>
      <c r="F13" s="240"/>
      <c r="G13" s="240"/>
      <c r="H13" s="240"/>
      <c r="L13" s="31"/>
    </row>
    <row r="14" spans="2:46" s="1" customFormat="1" ht="11.25">
      <c r="B14" s="31"/>
      <c r="L14" s="31"/>
    </row>
    <row r="15" spans="2:46" s="1" customFormat="1" ht="12" customHeight="1">
      <c r="B15" s="31"/>
      <c r="D15" s="26" t="s">
        <v>18</v>
      </c>
      <c r="F15" s="24" t="s">
        <v>1</v>
      </c>
      <c r="I15" s="26" t="s">
        <v>19</v>
      </c>
      <c r="J15" s="24" t="s">
        <v>1</v>
      </c>
      <c r="L15" s="31"/>
    </row>
    <row r="16" spans="2:46" s="1" customFormat="1" ht="12" customHeight="1">
      <c r="B16" s="31"/>
      <c r="D16" s="26" t="s">
        <v>20</v>
      </c>
      <c r="F16" s="24" t="s">
        <v>26</v>
      </c>
      <c r="I16" s="26" t="s">
        <v>22</v>
      </c>
      <c r="J16" s="51" t="str">
        <f>'Rekapitulace stavby'!AN8</f>
        <v>5. 8. 2024</v>
      </c>
      <c r="L16" s="31"/>
    </row>
    <row r="17" spans="2:12" s="1" customFormat="1" ht="10.9" customHeight="1">
      <c r="B17" s="31"/>
      <c r="L17" s="31"/>
    </row>
    <row r="18" spans="2:12" s="1" customFormat="1" ht="12" customHeight="1">
      <c r="B18" s="31"/>
      <c r="D18" s="26" t="s">
        <v>24</v>
      </c>
      <c r="I18" s="26" t="s">
        <v>25</v>
      </c>
      <c r="J18" s="24" t="str">
        <f>IF('Rekapitulace stavby'!AN10="","",'Rekapitulace stavby'!AN10)</f>
        <v/>
      </c>
      <c r="L18" s="31"/>
    </row>
    <row r="19" spans="2:12" s="1" customFormat="1" ht="18" customHeight="1">
      <c r="B19" s="31"/>
      <c r="E19" s="24" t="str">
        <f>IF('Rekapitulace stavby'!E11="","",'Rekapitulace stavby'!E11)</f>
        <v xml:space="preserve"> </v>
      </c>
      <c r="I19" s="26" t="s">
        <v>27</v>
      </c>
      <c r="J19" s="24" t="str">
        <f>IF('Rekapitulace stavby'!AN11="","",'Rekapitulace stavby'!AN11)</f>
        <v/>
      </c>
      <c r="L19" s="31"/>
    </row>
    <row r="20" spans="2:12" s="1" customFormat="1" ht="6.95" customHeight="1">
      <c r="B20" s="31"/>
      <c r="L20" s="31"/>
    </row>
    <row r="21" spans="2:12" s="1" customFormat="1" ht="12" customHeight="1">
      <c r="B21" s="31"/>
      <c r="D21" s="26" t="s">
        <v>28</v>
      </c>
      <c r="I21" s="26" t="s">
        <v>25</v>
      </c>
      <c r="J21" s="27" t="str">
        <f>'Rekapitulace stavby'!AN13</f>
        <v>Vyplň údaj</v>
      </c>
      <c r="L21" s="31"/>
    </row>
    <row r="22" spans="2:12" s="1" customFormat="1" ht="18" customHeight="1">
      <c r="B22" s="31"/>
      <c r="E22" s="241" t="str">
        <f>'Rekapitulace stavby'!E14</f>
        <v>Vyplň údaj</v>
      </c>
      <c r="F22" s="205"/>
      <c r="G22" s="205"/>
      <c r="H22" s="205"/>
      <c r="I22" s="26" t="s">
        <v>27</v>
      </c>
      <c r="J22" s="27" t="str">
        <f>'Rekapitulace stavby'!AN14</f>
        <v>Vyplň údaj</v>
      </c>
      <c r="L22" s="31"/>
    </row>
    <row r="23" spans="2:12" s="1" customFormat="1" ht="6.95" customHeight="1">
      <c r="B23" s="31"/>
      <c r="L23" s="31"/>
    </row>
    <row r="24" spans="2:12" s="1" customFormat="1" ht="12" customHeight="1">
      <c r="B24" s="31"/>
      <c r="D24" s="26" t="s">
        <v>30</v>
      </c>
      <c r="I24" s="26" t="s">
        <v>25</v>
      </c>
      <c r="J24" s="24" t="str">
        <f>IF('Rekapitulace stavby'!AN16="","",'Rekapitulace stavby'!AN16)</f>
        <v/>
      </c>
      <c r="L24" s="31"/>
    </row>
    <row r="25" spans="2:12" s="1" customFormat="1" ht="18" customHeight="1">
      <c r="B25" s="31"/>
      <c r="E25" s="24" t="str">
        <f>IF('Rekapitulace stavby'!E17="","",'Rekapitulace stavby'!E17)</f>
        <v xml:space="preserve"> </v>
      </c>
      <c r="I25" s="26" t="s">
        <v>27</v>
      </c>
      <c r="J25" s="24" t="str">
        <f>IF('Rekapitulace stavby'!AN17="","",'Rekapitulace stavby'!AN17)</f>
        <v/>
      </c>
      <c r="L25" s="31"/>
    </row>
    <row r="26" spans="2:12" s="1" customFormat="1" ht="6.95" customHeight="1">
      <c r="B26" s="31"/>
      <c r="L26" s="31"/>
    </row>
    <row r="27" spans="2:12" s="1" customFormat="1" ht="12" customHeight="1">
      <c r="B27" s="31"/>
      <c r="D27" s="26" t="s">
        <v>32</v>
      </c>
      <c r="I27" s="26" t="s">
        <v>25</v>
      </c>
      <c r="J27" s="24" t="str">
        <f>IF('Rekapitulace stavby'!AN19="","",'Rekapitulace stavby'!AN19)</f>
        <v/>
      </c>
      <c r="L27" s="31"/>
    </row>
    <row r="28" spans="2:12" s="1" customFormat="1" ht="18" customHeight="1">
      <c r="B28" s="31"/>
      <c r="E28" s="24" t="str">
        <f>IF('Rekapitulace stavby'!E20="","",'Rekapitulace stavby'!E20)</f>
        <v xml:space="preserve"> </v>
      </c>
      <c r="I28" s="26" t="s">
        <v>27</v>
      </c>
      <c r="J28" s="24" t="str">
        <f>IF('Rekapitulace stavby'!AN20="","",'Rekapitulace stavby'!AN20)</f>
        <v/>
      </c>
      <c r="L28" s="31"/>
    </row>
    <row r="29" spans="2:12" s="1" customFormat="1" ht="6.95" customHeight="1">
      <c r="B29" s="31"/>
      <c r="L29" s="31"/>
    </row>
    <row r="30" spans="2:12" s="1" customFormat="1" ht="12" customHeight="1">
      <c r="B30" s="31"/>
      <c r="D30" s="26" t="s">
        <v>33</v>
      </c>
      <c r="L30" s="31"/>
    </row>
    <row r="31" spans="2:12" s="7" customFormat="1" ht="16.5" customHeight="1">
      <c r="B31" s="93"/>
      <c r="E31" s="210" t="s">
        <v>663</v>
      </c>
      <c r="F31" s="210"/>
      <c r="G31" s="210"/>
      <c r="H31" s="210"/>
      <c r="L31" s="93"/>
    </row>
    <row r="32" spans="2:12" s="1" customFormat="1" ht="6.95" customHeight="1">
      <c r="B32" s="31"/>
      <c r="L32" s="31"/>
    </row>
    <row r="33" spans="2:12" s="1" customFormat="1" ht="6.95" customHeight="1">
      <c r="B33" s="31"/>
      <c r="D33" s="52"/>
      <c r="E33" s="52"/>
      <c r="F33" s="52"/>
      <c r="G33" s="52"/>
      <c r="H33" s="52"/>
      <c r="I33" s="52"/>
      <c r="J33" s="52"/>
      <c r="K33" s="52"/>
      <c r="L33" s="31"/>
    </row>
    <row r="34" spans="2:12" s="1" customFormat="1" ht="25.35" customHeight="1">
      <c r="B34" s="31"/>
      <c r="D34" s="94" t="s">
        <v>34</v>
      </c>
      <c r="J34" s="65">
        <f>ROUND(J130, 2)</f>
        <v>0</v>
      </c>
      <c r="L34" s="31"/>
    </row>
    <row r="35" spans="2:12" s="1" customFormat="1" ht="6.95" customHeight="1">
      <c r="B35" s="31"/>
      <c r="D35" s="52"/>
      <c r="E35" s="52"/>
      <c r="F35" s="52"/>
      <c r="G35" s="52"/>
      <c r="H35" s="52"/>
      <c r="I35" s="52"/>
      <c r="J35" s="52"/>
      <c r="K35" s="52"/>
      <c r="L35" s="31"/>
    </row>
    <row r="36" spans="2:12" s="1" customFormat="1" ht="14.45" customHeight="1">
      <c r="B36" s="31"/>
      <c r="F36" s="34" t="s">
        <v>36</v>
      </c>
      <c r="I36" s="34" t="s">
        <v>35</v>
      </c>
      <c r="J36" s="34" t="s">
        <v>37</v>
      </c>
      <c r="L36" s="31"/>
    </row>
    <row r="37" spans="2:12" s="1" customFormat="1" ht="14.45" customHeight="1">
      <c r="B37" s="31"/>
      <c r="D37" s="54" t="s">
        <v>38</v>
      </c>
      <c r="E37" s="26" t="s">
        <v>39</v>
      </c>
      <c r="F37" s="85">
        <f>ROUND((SUM(BE130:BE154)),  2)</f>
        <v>0</v>
      </c>
      <c r="I37" s="95">
        <v>0.21</v>
      </c>
      <c r="J37" s="85">
        <f>ROUND(((SUM(BE130:BE154))*I37),  2)</f>
        <v>0</v>
      </c>
      <c r="L37" s="31"/>
    </row>
    <row r="38" spans="2:12" s="1" customFormat="1" ht="14.45" customHeight="1">
      <c r="B38" s="31"/>
      <c r="E38" s="26" t="s">
        <v>40</v>
      </c>
      <c r="F38" s="85">
        <f>ROUND((SUM(BF130:BF154)),  2)</f>
        <v>0</v>
      </c>
      <c r="I38" s="95">
        <v>0.12</v>
      </c>
      <c r="J38" s="85">
        <f>ROUND(((SUM(BF130:BF154))*I38),  2)</f>
        <v>0</v>
      </c>
      <c r="L38" s="31"/>
    </row>
    <row r="39" spans="2:12" s="1" customFormat="1" ht="14.45" hidden="1" customHeight="1">
      <c r="B39" s="31"/>
      <c r="E39" s="26" t="s">
        <v>41</v>
      </c>
      <c r="F39" s="85">
        <f>ROUND((SUM(BG130:BG154)),  2)</f>
        <v>0</v>
      </c>
      <c r="I39" s="95">
        <v>0.21</v>
      </c>
      <c r="J39" s="85">
        <f>0</f>
        <v>0</v>
      </c>
      <c r="L39" s="31"/>
    </row>
    <row r="40" spans="2:12" s="1" customFormat="1" ht="14.45" hidden="1" customHeight="1">
      <c r="B40" s="31"/>
      <c r="E40" s="26" t="s">
        <v>42</v>
      </c>
      <c r="F40" s="85">
        <f>ROUND((SUM(BH130:BH154)),  2)</f>
        <v>0</v>
      </c>
      <c r="I40" s="95">
        <v>0.12</v>
      </c>
      <c r="J40" s="85">
        <f>0</f>
        <v>0</v>
      </c>
      <c r="L40" s="31"/>
    </row>
    <row r="41" spans="2:12" s="1" customFormat="1" ht="14.45" hidden="1" customHeight="1">
      <c r="B41" s="31"/>
      <c r="E41" s="26" t="s">
        <v>43</v>
      </c>
      <c r="F41" s="85">
        <f>ROUND((SUM(BI130:BI154)),  2)</f>
        <v>0</v>
      </c>
      <c r="I41" s="95">
        <v>0</v>
      </c>
      <c r="J41" s="85">
        <f>0</f>
        <v>0</v>
      </c>
      <c r="L41" s="31"/>
    </row>
    <row r="42" spans="2:12" s="1" customFormat="1" ht="6.95" customHeight="1">
      <c r="B42" s="31"/>
      <c r="L42" s="31"/>
    </row>
    <row r="43" spans="2:12" s="1" customFormat="1" ht="25.35" customHeight="1">
      <c r="B43" s="31"/>
      <c r="C43" s="96"/>
      <c r="D43" s="97" t="s">
        <v>44</v>
      </c>
      <c r="E43" s="56"/>
      <c r="F43" s="56"/>
      <c r="G43" s="98" t="s">
        <v>45</v>
      </c>
      <c r="H43" s="99" t="s">
        <v>46</v>
      </c>
      <c r="I43" s="56"/>
      <c r="J43" s="100">
        <f>SUM(J34:J41)</f>
        <v>0</v>
      </c>
      <c r="K43" s="101"/>
      <c r="L43" s="31"/>
    </row>
    <row r="44" spans="2:12" s="1" customFormat="1" ht="14.45" customHeight="1">
      <c r="B44" s="31"/>
      <c r="L44" s="31"/>
    </row>
    <row r="45" spans="2:12" ht="14.45" customHeight="1">
      <c r="B45" s="19"/>
      <c r="L45" s="19"/>
    </row>
    <row r="46" spans="2:12" ht="14.45" customHeight="1">
      <c r="B46" s="19"/>
      <c r="L46" s="19"/>
    </row>
    <row r="47" spans="2:12" ht="14.45" customHeight="1">
      <c r="B47" s="19"/>
      <c r="L47" s="19"/>
    </row>
    <row r="48" spans="2:12" ht="14.45" customHeight="1">
      <c r="B48" s="19"/>
      <c r="L48" s="19"/>
    </row>
    <row r="49" spans="2:12" ht="14.45" customHeight="1">
      <c r="B49" s="19"/>
      <c r="L49" s="19"/>
    </row>
    <row r="50" spans="2:12" s="1" customFormat="1" ht="14.45" customHeight="1">
      <c r="B50" s="31"/>
      <c r="D50" s="40" t="s">
        <v>47</v>
      </c>
      <c r="E50" s="41"/>
      <c r="F50" s="41"/>
      <c r="G50" s="40" t="s">
        <v>48</v>
      </c>
      <c r="H50" s="41"/>
      <c r="I50" s="41"/>
      <c r="J50" s="41"/>
      <c r="K50" s="41"/>
      <c r="L50" s="31"/>
    </row>
    <row r="51" spans="2:12" ht="11.25">
      <c r="B51" s="19"/>
      <c r="L51" s="19"/>
    </row>
    <row r="52" spans="2:12" ht="11.25">
      <c r="B52" s="19"/>
      <c r="L52" s="19"/>
    </row>
    <row r="53" spans="2:12" ht="11.25">
      <c r="B53" s="19"/>
      <c r="L53" s="19"/>
    </row>
    <row r="54" spans="2:12" ht="11.25">
      <c r="B54" s="19"/>
      <c r="L54" s="19"/>
    </row>
    <row r="55" spans="2:12" ht="11.25">
      <c r="B55" s="19"/>
      <c r="L55" s="19"/>
    </row>
    <row r="56" spans="2:12" ht="11.25">
      <c r="B56" s="19"/>
      <c r="L56" s="19"/>
    </row>
    <row r="57" spans="2:12" ht="11.25">
      <c r="B57" s="19"/>
      <c r="L57" s="19"/>
    </row>
    <row r="58" spans="2:12" ht="11.25">
      <c r="B58" s="19"/>
      <c r="L58" s="19"/>
    </row>
    <row r="59" spans="2:12" ht="11.25">
      <c r="B59" s="19"/>
      <c r="L59" s="19"/>
    </row>
    <row r="60" spans="2:12" ht="11.25">
      <c r="B60" s="19"/>
      <c r="L60" s="19"/>
    </row>
    <row r="61" spans="2:12" s="1" customFormat="1" ht="12.75">
      <c r="B61" s="31"/>
      <c r="D61" s="42" t="s">
        <v>49</v>
      </c>
      <c r="E61" s="33"/>
      <c r="F61" s="102" t="s">
        <v>50</v>
      </c>
      <c r="G61" s="42" t="s">
        <v>49</v>
      </c>
      <c r="H61" s="33"/>
      <c r="I61" s="33"/>
      <c r="J61" s="103" t="s">
        <v>50</v>
      </c>
      <c r="K61" s="33"/>
      <c r="L61" s="31"/>
    </row>
    <row r="62" spans="2:12" ht="11.25">
      <c r="B62" s="19"/>
      <c r="L62" s="19"/>
    </row>
    <row r="63" spans="2:12" ht="11.25">
      <c r="B63" s="19"/>
      <c r="L63" s="19"/>
    </row>
    <row r="64" spans="2:12" ht="11.25">
      <c r="B64" s="19"/>
      <c r="L64" s="19"/>
    </row>
    <row r="65" spans="2:12" s="1" customFormat="1" ht="12.75">
      <c r="B65" s="31"/>
      <c r="D65" s="40" t="s">
        <v>51</v>
      </c>
      <c r="E65" s="41"/>
      <c r="F65" s="41"/>
      <c r="G65" s="40" t="s">
        <v>52</v>
      </c>
      <c r="H65" s="41"/>
      <c r="I65" s="41"/>
      <c r="J65" s="41"/>
      <c r="K65" s="41"/>
      <c r="L65" s="31"/>
    </row>
    <row r="66" spans="2:12" ht="11.25">
      <c r="B66" s="19"/>
      <c r="L66" s="19"/>
    </row>
    <row r="67" spans="2:12" ht="11.25">
      <c r="B67" s="19"/>
      <c r="L67" s="19"/>
    </row>
    <row r="68" spans="2:12" ht="11.25">
      <c r="B68" s="19"/>
      <c r="L68" s="19"/>
    </row>
    <row r="69" spans="2:12" ht="11.25">
      <c r="B69" s="19"/>
      <c r="L69" s="19"/>
    </row>
    <row r="70" spans="2:12" ht="11.25">
      <c r="B70" s="19"/>
      <c r="L70" s="19"/>
    </row>
    <row r="71" spans="2:12" ht="11.25">
      <c r="B71" s="19"/>
      <c r="L71" s="19"/>
    </row>
    <row r="72" spans="2:12" ht="11.25">
      <c r="B72" s="19"/>
      <c r="L72" s="19"/>
    </row>
    <row r="73" spans="2:12" ht="11.25">
      <c r="B73" s="19"/>
      <c r="L73" s="19"/>
    </row>
    <row r="74" spans="2:12" ht="11.25">
      <c r="B74" s="19"/>
      <c r="L74" s="19"/>
    </row>
    <row r="75" spans="2:12" ht="11.25">
      <c r="B75" s="19"/>
      <c r="L75" s="19"/>
    </row>
    <row r="76" spans="2:12" s="1" customFormat="1" ht="12.75">
      <c r="B76" s="31"/>
      <c r="D76" s="42" t="s">
        <v>49</v>
      </c>
      <c r="E76" s="33"/>
      <c r="F76" s="102" t="s">
        <v>50</v>
      </c>
      <c r="G76" s="42" t="s">
        <v>49</v>
      </c>
      <c r="H76" s="33"/>
      <c r="I76" s="33"/>
      <c r="J76" s="103" t="s">
        <v>50</v>
      </c>
      <c r="K76" s="33"/>
      <c r="L76" s="31"/>
    </row>
    <row r="77" spans="2:12" s="1" customFormat="1" ht="14.45" customHeight="1">
      <c r="B77" s="43"/>
      <c r="C77" s="44"/>
      <c r="D77" s="44"/>
      <c r="E77" s="44"/>
      <c r="F77" s="44"/>
      <c r="G77" s="44"/>
      <c r="H77" s="44"/>
      <c r="I77" s="44"/>
      <c r="J77" s="44"/>
      <c r="K77" s="44"/>
      <c r="L77" s="31"/>
    </row>
    <row r="81" spans="2:12" s="1" customFormat="1" ht="6.95" customHeight="1">
      <c r="B81" s="45"/>
      <c r="C81" s="46"/>
      <c r="D81" s="46"/>
      <c r="E81" s="46"/>
      <c r="F81" s="46"/>
      <c r="G81" s="46"/>
      <c r="H81" s="46"/>
      <c r="I81" s="46"/>
      <c r="J81" s="46"/>
      <c r="K81" s="46"/>
      <c r="L81" s="31"/>
    </row>
    <row r="82" spans="2:12" s="1" customFormat="1" ht="24.95" customHeight="1">
      <c r="B82" s="31"/>
      <c r="C82" s="20" t="s">
        <v>124</v>
      </c>
      <c r="L82" s="31"/>
    </row>
    <row r="83" spans="2:12" s="1" customFormat="1" ht="6.95" customHeight="1">
      <c r="B83" s="31"/>
      <c r="L83" s="31"/>
    </row>
    <row r="84" spans="2:12" s="1" customFormat="1" ht="12" customHeight="1">
      <c r="B84" s="31"/>
      <c r="C84" s="26" t="s">
        <v>16</v>
      </c>
      <c r="L84" s="31"/>
    </row>
    <row r="85" spans="2:12" s="1" customFormat="1" ht="26.25" customHeight="1">
      <c r="B85" s="31"/>
      <c r="E85" s="238" t="str">
        <f>E7</f>
        <v>Obnova septického chirurgického sálu, Nemocniční 429, 381 01 Český Krumlov</v>
      </c>
      <c r="F85" s="239"/>
      <c r="G85" s="239"/>
      <c r="H85" s="239"/>
      <c r="L85" s="31"/>
    </row>
    <row r="86" spans="2:12" ht="12" customHeight="1">
      <c r="B86" s="19"/>
      <c r="C86" s="26" t="s">
        <v>121</v>
      </c>
      <c r="L86" s="19"/>
    </row>
    <row r="87" spans="2:12" ht="16.5" customHeight="1">
      <c r="B87" s="19"/>
      <c r="E87" s="238" t="s">
        <v>560</v>
      </c>
      <c r="F87" s="206"/>
      <c r="G87" s="206"/>
      <c r="H87" s="206"/>
      <c r="L87" s="19"/>
    </row>
    <row r="88" spans="2:12" ht="12" customHeight="1">
      <c r="B88" s="19"/>
      <c r="C88" s="26" t="s">
        <v>561</v>
      </c>
      <c r="L88" s="19"/>
    </row>
    <row r="89" spans="2:12" s="1" customFormat="1" ht="16.5" customHeight="1">
      <c r="B89" s="31"/>
      <c r="E89" s="235" t="s">
        <v>660</v>
      </c>
      <c r="F89" s="240"/>
      <c r="G89" s="240"/>
      <c r="H89" s="240"/>
      <c r="L89" s="31"/>
    </row>
    <row r="90" spans="2:12" s="1" customFormat="1" ht="12" customHeight="1">
      <c r="B90" s="31"/>
      <c r="C90" s="26" t="s">
        <v>661</v>
      </c>
      <c r="L90" s="31"/>
    </row>
    <row r="91" spans="2:12" s="1" customFormat="1" ht="16.5" customHeight="1">
      <c r="B91" s="31"/>
      <c r="E91" s="200" t="str">
        <f>E13</f>
        <v>2.NP_ČP.4 - Příprava lékařů</v>
      </c>
      <c r="F91" s="240"/>
      <c r="G91" s="240"/>
      <c r="H91" s="240"/>
      <c r="L91" s="31"/>
    </row>
    <row r="92" spans="2:12" s="1" customFormat="1" ht="6.95" customHeight="1">
      <c r="B92" s="31"/>
      <c r="L92" s="31"/>
    </row>
    <row r="93" spans="2:12" s="1" customFormat="1" ht="12" customHeight="1">
      <c r="B93" s="31"/>
      <c r="C93" s="26" t="s">
        <v>20</v>
      </c>
      <c r="F93" s="24" t="str">
        <f>F16</f>
        <v xml:space="preserve"> </v>
      </c>
      <c r="I93" s="26" t="s">
        <v>22</v>
      </c>
      <c r="J93" s="51" t="str">
        <f>IF(J16="","",J16)</f>
        <v>5. 8. 2024</v>
      </c>
      <c r="L93" s="31"/>
    </row>
    <row r="94" spans="2:12" s="1" customFormat="1" ht="6.95" customHeight="1">
      <c r="B94" s="31"/>
      <c r="L94" s="31"/>
    </row>
    <row r="95" spans="2:12" s="1" customFormat="1" ht="15.2" customHeight="1">
      <c r="B95" s="31"/>
      <c r="C95" s="26" t="s">
        <v>24</v>
      </c>
      <c r="F95" s="24" t="str">
        <f>E19</f>
        <v xml:space="preserve"> </v>
      </c>
      <c r="I95" s="26" t="s">
        <v>30</v>
      </c>
      <c r="J95" s="29" t="str">
        <f>E25</f>
        <v xml:space="preserve"> </v>
      </c>
      <c r="L95" s="31"/>
    </row>
    <row r="96" spans="2:12" s="1" customFormat="1" ht="15.2" customHeight="1">
      <c r="B96" s="31"/>
      <c r="C96" s="26" t="s">
        <v>28</v>
      </c>
      <c r="F96" s="24" t="str">
        <f>IF(E22="","",E22)</f>
        <v>Vyplň údaj</v>
      </c>
      <c r="I96" s="26" t="s">
        <v>32</v>
      </c>
      <c r="J96" s="29" t="str">
        <f>E28</f>
        <v xml:space="preserve"> </v>
      </c>
      <c r="L96" s="31"/>
    </row>
    <row r="97" spans="2:47" s="1" customFormat="1" ht="10.35" customHeight="1">
      <c r="B97" s="31"/>
      <c r="L97" s="31"/>
    </row>
    <row r="98" spans="2:47" s="1" customFormat="1" ht="29.25" customHeight="1">
      <c r="B98" s="31"/>
      <c r="C98" s="104" t="s">
        <v>125</v>
      </c>
      <c r="D98" s="96"/>
      <c r="E98" s="96"/>
      <c r="F98" s="96"/>
      <c r="G98" s="96"/>
      <c r="H98" s="96"/>
      <c r="I98" s="96"/>
      <c r="J98" s="105" t="s">
        <v>126</v>
      </c>
      <c r="K98" s="96"/>
      <c r="L98" s="31"/>
    </row>
    <row r="99" spans="2:47" s="1" customFormat="1" ht="10.35" customHeight="1">
      <c r="B99" s="31"/>
      <c r="L99" s="31"/>
    </row>
    <row r="100" spans="2:47" s="1" customFormat="1" ht="22.9" customHeight="1">
      <c r="B100" s="31"/>
      <c r="C100" s="106" t="s">
        <v>127</v>
      </c>
      <c r="J100" s="65">
        <f>J130</f>
        <v>0</v>
      </c>
      <c r="L100" s="31"/>
      <c r="AU100" s="16" t="s">
        <v>128</v>
      </c>
    </row>
    <row r="101" spans="2:47" s="8" customFormat="1" ht="24.95" customHeight="1">
      <c r="B101" s="107"/>
      <c r="D101" s="108" t="s">
        <v>749</v>
      </c>
      <c r="E101" s="109"/>
      <c r="F101" s="109"/>
      <c r="G101" s="109"/>
      <c r="H101" s="109"/>
      <c r="I101" s="109"/>
      <c r="J101" s="110">
        <f>J131</f>
        <v>0</v>
      </c>
      <c r="L101" s="107"/>
    </row>
    <row r="102" spans="2:47" s="9" customFormat="1" ht="19.899999999999999" customHeight="1">
      <c r="B102" s="111"/>
      <c r="D102" s="112" t="s">
        <v>665</v>
      </c>
      <c r="E102" s="113"/>
      <c r="F102" s="113"/>
      <c r="G102" s="113"/>
      <c r="H102" s="113"/>
      <c r="I102" s="113"/>
      <c r="J102" s="114">
        <f>J132</f>
        <v>0</v>
      </c>
      <c r="L102" s="111"/>
    </row>
    <row r="103" spans="2:47" s="9" customFormat="1" ht="19.899999999999999" customHeight="1">
      <c r="B103" s="111"/>
      <c r="D103" s="112" t="s">
        <v>666</v>
      </c>
      <c r="E103" s="113"/>
      <c r="F103" s="113"/>
      <c r="G103" s="113"/>
      <c r="H103" s="113"/>
      <c r="I103" s="113"/>
      <c r="J103" s="114">
        <f>J137</f>
        <v>0</v>
      </c>
      <c r="L103" s="111"/>
    </row>
    <row r="104" spans="2:47" s="9" customFormat="1" ht="19.899999999999999" customHeight="1">
      <c r="B104" s="111"/>
      <c r="D104" s="112" t="s">
        <v>667</v>
      </c>
      <c r="E104" s="113"/>
      <c r="F104" s="113"/>
      <c r="G104" s="113"/>
      <c r="H104" s="113"/>
      <c r="I104" s="113"/>
      <c r="J104" s="114">
        <f>J140</f>
        <v>0</v>
      </c>
      <c r="L104" s="111"/>
    </row>
    <row r="105" spans="2:47" s="9" customFormat="1" ht="19.899999999999999" customHeight="1">
      <c r="B105" s="111"/>
      <c r="D105" s="112" t="s">
        <v>668</v>
      </c>
      <c r="E105" s="113"/>
      <c r="F105" s="113"/>
      <c r="G105" s="113"/>
      <c r="H105" s="113"/>
      <c r="I105" s="113"/>
      <c r="J105" s="114">
        <f>J145</f>
        <v>0</v>
      </c>
      <c r="L105" s="111"/>
    </row>
    <row r="106" spans="2:47" s="9" customFormat="1" ht="19.899999999999999" customHeight="1">
      <c r="B106" s="111"/>
      <c r="D106" s="112" t="s">
        <v>669</v>
      </c>
      <c r="E106" s="113"/>
      <c r="F106" s="113"/>
      <c r="G106" s="113"/>
      <c r="H106" s="113"/>
      <c r="I106" s="113"/>
      <c r="J106" s="114">
        <f>J150</f>
        <v>0</v>
      </c>
      <c r="L106" s="111"/>
    </row>
    <row r="107" spans="2:47" s="1" customFormat="1" ht="21.75" customHeight="1">
      <c r="B107" s="31"/>
      <c r="L107" s="31"/>
    </row>
    <row r="108" spans="2:47" s="1" customFormat="1" ht="6.95" customHeight="1">
      <c r="B108" s="43"/>
      <c r="C108" s="44"/>
      <c r="D108" s="44"/>
      <c r="E108" s="44"/>
      <c r="F108" s="44"/>
      <c r="G108" s="44"/>
      <c r="H108" s="44"/>
      <c r="I108" s="44"/>
      <c r="J108" s="44"/>
      <c r="K108" s="44"/>
      <c r="L108" s="31"/>
    </row>
    <row r="112" spans="2:47" s="1" customFormat="1" ht="6.95" customHeight="1">
      <c r="B112" s="45"/>
      <c r="C112" s="46"/>
      <c r="D112" s="46"/>
      <c r="E112" s="46"/>
      <c r="F112" s="46"/>
      <c r="G112" s="46"/>
      <c r="H112" s="46"/>
      <c r="I112" s="46"/>
      <c r="J112" s="46"/>
      <c r="K112" s="46"/>
      <c r="L112" s="31"/>
    </row>
    <row r="113" spans="2:12" s="1" customFormat="1" ht="24.95" customHeight="1">
      <c r="B113" s="31"/>
      <c r="C113" s="20" t="s">
        <v>148</v>
      </c>
      <c r="L113" s="31"/>
    </row>
    <row r="114" spans="2:12" s="1" customFormat="1" ht="6.95" customHeight="1">
      <c r="B114" s="31"/>
      <c r="L114" s="31"/>
    </row>
    <row r="115" spans="2:12" s="1" customFormat="1" ht="12" customHeight="1">
      <c r="B115" s="31"/>
      <c r="C115" s="26" t="s">
        <v>16</v>
      </c>
      <c r="L115" s="31"/>
    </row>
    <row r="116" spans="2:12" s="1" customFormat="1" ht="26.25" customHeight="1">
      <c r="B116" s="31"/>
      <c r="E116" s="238" t="str">
        <f>E7</f>
        <v>Obnova septického chirurgického sálu, Nemocniční 429, 381 01 Český Krumlov</v>
      </c>
      <c r="F116" s="239"/>
      <c r="G116" s="239"/>
      <c r="H116" s="239"/>
      <c r="L116" s="31"/>
    </row>
    <row r="117" spans="2:12" ht="12" customHeight="1">
      <c r="B117" s="19"/>
      <c r="C117" s="26" t="s">
        <v>121</v>
      </c>
      <c r="L117" s="19"/>
    </row>
    <row r="118" spans="2:12" ht="16.5" customHeight="1">
      <c r="B118" s="19"/>
      <c r="E118" s="238" t="s">
        <v>560</v>
      </c>
      <c r="F118" s="206"/>
      <c r="G118" s="206"/>
      <c r="H118" s="206"/>
      <c r="L118" s="19"/>
    </row>
    <row r="119" spans="2:12" ht="12" customHeight="1">
      <c r="B119" s="19"/>
      <c r="C119" s="26" t="s">
        <v>561</v>
      </c>
      <c r="L119" s="19"/>
    </row>
    <row r="120" spans="2:12" s="1" customFormat="1" ht="16.5" customHeight="1">
      <c r="B120" s="31"/>
      <c r="E120" s="235" t="s">
        <v>660</v>
      </c>
      <c r="F120" s="240"/>
      <c r="G120" s="240"/>
      <c r="H120" s="240"/>
      <c r="L120" s="31"/>
    </row>
    <row r="121" spans="2:12" s="1" customFormat="1" ht="12" customHeight="1">
      <c r="B121" s="31"/>
      <c r="C121" s="26" t="s">
        <v>661</v>
      </c>
      <c r="L121" s="31"/>
    </row>
    <row r="122" spans="2:12" s="1" customFormat="1" ht="16.5" customHeight="1">
      <c r="B122" s="31"/>
      <c r="E122" s="200" t="str">
        <f>E13</f>
        <v>2.NP_ČP.4 - Příprava lékařů</v>
      </c>
      <c r="F122" s="240"/>
      <c r="G122" s="240"/>
      <c r="H122" s="240"/>
      <c r="L122" s="31"/>
    </row>
    <row r="123" spans="2:12" s="1" customFormat="1" ht="6.95" customHeight="1">
      <c r="B123" s="31"/>
      <c r="L123" s="31"/>
    </row>
    <row r="124" spans="2:12" s="1" customFormat="1" ht="12" customHeight="1">
      <c r="B124" s="31"/>
      <c r="C124" s="26" t="s">
        <v>20</v>
      </c>
      <c r="F124" s="24" t="str">
        <f>F16</f>
        <v xml:space="preserve"> </v>
      </c>
      <c r="I124" s="26" t="s">
        <v>22</v>
      </c>
      <c r="J124" s="51" t="str">
        <f>IF(J16="","",J16)</f>
        <v>5. 8. 2024</v>
      </c>
      <c r="L124" s="31"/>
    </row>
    <row r="125" spans="2:12" s="1" customFormat="1" ht="6.95" customHeight="1">
      <c r="B125" s="31"/>
      <c r="L125" s="31"/>
    </row>
    <row r="126" spans="2:12" s="1" customFormat="1" ht="15.2" customHeight="1">
      <c r="B126" s="31"/>
      <c r="C126" s="26" t="s">
        <v>24</v>
      </c>
      <c r="F126" s="24" t="str">
        <f>E19</f>
        <v xml:space="preserve"> </v>
      </c>
      <c r="I126" s="26" t="s">
        <v>30</v>
      </c>
      <c r="J126" s="29" t="str">
        <f>E25</f>
        <v xml:space="preserve"> </v>
      </c>
      <c r="L126" s="31"/>
    </row>
    <row r="127" spans="2:12" s="1" customFormat="1" ht="15.2" customHeight="1">
      <c r="B127" s="31"/>
      <c r="C127" s="26" t="s">
        <v>28</v>
      </c>
      <c r="F127" s="24" t="str">
        <f>IF(E22="","",E22)</f>
        <v>Vyplň údaj</v>
      </c>
      <c r="I127" s="26" t="s">
        <v>32</v>
      </c>
      <c r="J127" s="29" t="str">
        <f>E28</f>
        <v xml:space="preserve"> </v>
      </c>
      <c r="L127" s="31"/>
    </row>
    <row r="128" spans="2:12" s="1" customFormat="1" ht="10.35" customHeight="1">
      <c r="B128" s="31"/>
      <c r="L128" s="31"/>
    </row>
    <row r="129" spans="2:65" s="10" customFormat="1" ht="29.25" customHeight="1">
      <c r="B129" s="115"/>
      <c r="C129" s="116" t="s">
        <v>149</v>
      </c>
      <c r="D129" s="117" t="s">
        <v>59</v>
      </c>
      <c r="E129" s="117" t="s">
        <v>55</v>
      </c>
      <c r="F129" s="117" t="s">
        <v>56</v>
      </c>
      <c r="G129" s="117" t="s">
        <v>150</v>
      </c>
      <c r="H129" s="117" t="s">
        <v>151</v>
      </c>
      <c r="I129" s="117" t="s">
        <v>152</v>
      </c>
      <c r="J129" s="118" t="s">
        <v>126</v>
      </c>
      <c r="K129" s="119" t="s">
        <v>153</v>
      </c>
      <c r="L129" s="115"/>
      <c r="M129" s="58" t="s">
        <v>1</v>
      </c>
      <c r="N129" s="59" t="s">
        <v>38</v>
      </c>
      <c r="O129" s="59" t="s">
        <v>154</v>
      </c>
      <c r="P129" s="59" t="s">
        <v>155</v>
      </c>
      <c r="Q129" s="59" t="s">
        <v>156</v>
      </c>
      <c r="R129" s="59" t="s">
        <v>157</v>
      </c>
      <c r="S129" s="59" t="s">
        <v>158</v>
      </c>
      <c r="T129" s="60" t="s">
        <v>159</v>
      </c>
    </row>
    <row r="130" spans="2:65" s="1" customFormat="1" ht="22.9" customHeight="1">
      <c r="B130" s="31"/>
      <c r="C130" s="63" t="s">
        <v>160</v>
      </c>
      <c r="J130" s="120">
        <f>BK130</f>
        <v>0</v>
      </c>
      <c r="L130" s="31"/>
      <c r="M130" s="61"/>
      <c r="N130" s="52"/>
      <c r="O130" s="52"/>
      <c r="P130" s="121">
        <f>P131</f>
        <v>0</v>
      </c>
      <c r="Q130" s="52"/>
      <c r="R130" s="121">
        <f>R131</f>
        <v>0</v>
      </c>
      <c r="S130" s="52"/>
      <c r="T130" s="122">
        <f>T131</f>
        <v>0</v>
      </c>
      <c r="AT130" s="16" t="s">
        <v>73</v>
      </c>
      <c r="AU130" s="16" t="s">
        <v>128</v>
      </c>
      <c r="BK130" s="123">
        <f>BK131</f>
        <v>0</v>
      </c>
    </row>
    <row r="131" spans="2:65" s="11" customFormat="1" ht="25.9" customHeight="1">
      <c r="B131" s="124"/>
      <c r="D131" s="125" t="s">
        <v>73</v>
      </c>
      <c r="E131" s="126" t="s">
        <v>750</v>
      </c>
      <c r="F131" s="126" t="s">
        <v>750</v>
      </c>
      <c r="I131" s="127"/>
      <c r="J131" s="128">
        <f>BK131</f>
        <v>0</v>
      </c>
      <c r="L131" s="124"/>
      <c r="M131" s="129"/>
      <c r="P131" s="130">
        <f>P132+P137+P140+P145+P150</f>
        <v>0</v>
      </c>
      <c r="R131" s="130">
        <f>R132+R137+R140+R145+R150</f>
        <v>0</v>
      </c>
      <c r="T131" s="131">
        <f>T132+T137+T140+T145+T150</f>
        <v>0</v>
      </c>
      <c r="AR131" s="125" t="s">
        <v>82</v>
      </c>
      <c r="AT131" s="132" t="s">
        <v>73</v>
      </c>
      <c r="AU131" s="132" t="s">
        <v>74</v>
      </c>
      <c r="AY131" s="125" t="s">
        <v>163</v>
      </c>
      <c r="BK131" s="133">
        <f>BK132+BK137+BK140+BK145+BK150</f>
        <v>0</v>
      </c>
    </row>
    <row r="132" spans="2:65" s="11" customFormat="1" ht="22.9" customHeight="1">
      <c r="B132" s="124"/>
      <c r="D132" s="125" t="s">
        <v>73</v>
      </c>
      <c r="E132" s="134" t="s">
        <v>671</v>
      </c>
      <c r="F132" s="134" t="s">
        <v>671</v>
      </c>
      <c r="I132" s="127"/>
      <c r="J132" s="135">
        <f>BK132</f>
        <v>0</v>
      </c>
      <c r="L132" s="124"/>
      <c r="M132" s="129"/>
      <c r="P132" s="130">
        <f>SUM(P133:P136)</f>
        <v>0</v>
      </c>
      <c r="R132" s="130">
        <f>SUM(R133:R136)</f>
        <v>0</v>
      </c>
      <c r="T132" s="131">
        <f>SUM(T133:T136)</f>
        <v>0</v>
      </c>
      <c r="AR132" s="125" t="s">
        <v>82</v>
      </c>
      <c r="AT132" s="132" t="s">
        <v>73</v>
      </c>
      <c r="AU132" s="132" t="s">
        <v>82</v>
      </c>
      <c r="AY132" s="125" t="s">
        <v>163</v>
      </c>
      <c r="BK132" s="133">
        <f>SUM(BK133:BK136)</f>
        <v>0</v>
      </c>
    </row>
    <row r="133" spans="2:65" s="1" customFormat="1" ht="16.5" customHeight="1">
      <c r="B133" s="31"/>
      <c r="C133" s="136" t="s">
        <v>82</v>
      </c>
      <c r="D133" s="136" t="s">
        <v>165</v>
      </c>
      <c r="E133" s="137" t="s">
        <v>672</v>
      </c>
      <c r="F133" s="138" t="s">
        <v>673</v>
      </c>
      <c r="G133" s="139" t="s">
        <v>179</v>
      </c>
      <c r="H133" s="140">
        <v>45</v>
      </c>
      <c r="I133" s="141"/>
      <c r="J133" s="142">
        <f>ROUND(I133*H133,2)</f>
        <v>0</v>
      </c>
      <c r="K133" s="143"/>
      <c r="L133" s="31"/>
      <c r="M133" s="144" t="s">
        <v>1</v>
      </c>
      <c r="N133" s="145" t="s">
        <v>39</v>
      </c>
      <c r="P133" s="146">
        <f>O133*H133</f>
        <v>0</v>
      </c>
      <c r="Q133" s="146">
        <v>0</v>
      </c>
      <c r="R133" s="146">
        <f>Q133*H133</f>
        <v>0</v>
      </c>
      <c r="S133" s="146">
        <v>0</v>
      </c>
      <c r="T133" s="147">
        <f>S133*H133</f>
        <v>0</v>
      </c>
      <c r="AR133" s="148" t="s">
        <v>169</v>
      </c>
      <c r="AT133" s="148" t="s">
        <v>165</v>
      </c>
      <c r="AU133" s="148" t="s">
        <v>84</v>
      </c>
      <c r="AY133" s="16" t="s">
        <v>163</v>
      </c>
      <c r="BE133" s="149">
        <f>IF(N133="základní",J133,0)</f>
        <v>0</v>
      </c>
      <c r="BF133" s="149">
        <f>IF(N133="snížená",J133,0)</f>
        <v>0</v>
      </c>
      <c r="BG133" s="149">
        <f>IF(N133="zákl. přenesená",J133,0)</f>
        <v>0</v>
      </c>
      <c r="BH133" s="149">
        <f>IF(N133="sníž. přenesená",J133,0)</f>
        <v>0</v>
      </c>
      <c r="BI133" s="149">
        <f>IF(N133="nulová",J133,0)</f>
        <v>0</v>
      </c>
      <c r="BJ133" s="16" t="s">
        <v>82</v>
      </c>
      <c r="BK133" s="149">
        <f>ROUND(I133*H133,2)</f>
        <v>0</v>
      </c>
      <c r="BL133" s="16" t="s">
        <v>169</v>
      </c>
      <c r="BM133" s="148" t="s">
        <v>84</v>
      </c>
    </row>
    <row r="134" spans="2:65" s="1" customFormat="1" ht="165.75">
      <c r="B134" s="31"/>
      <c r="D134" s="151" t="s">
        <v>433</v>
      </c>
      <c r="F134" s="165" t="s">
        <v>674</v>
      </c>
      <c r="I134" s="166"/>
      <c r="L134" s="31"/>
      <c r="M134" s="167"/>
      <c r="T134" s="55"/>
      <c r="AT134" s="16" t="s">
        <v>433</v>
      </c>
      <c r="AU134" s="16" t="s">
        <v>84</v>
      </c>
    </row>
    <row r="135" spans="2:65" s="1" customFormat="1" ht="24.2" customHeight="1">
      <c r="B135" s="31"/>
      <c r="C135" s="136" t="s">
        <v>84</v>
      </c>
      <c r="D135" s="136" t="s">
        <v>165</v>
      </c>
      <c r="E135" s="137" t="s">
        <v>731</v>
      </c>
      <c r="F135" s="138" t="s">
        <v>676</v>
      </c>
      <c r="G135" s="139" t="s">
        <v>179</v>
      </c>
      <c r="H135" s="140">
        <v>35</v>
      </c>
      <c r="I135" s="141"/>
      <c r="J135" s="142">
        <f>ROUND(I135*H135,2)</f>
        <v>0</v>
      </c>
      <c r="K135" s="143"/>
      <c r="L135" s="31"/>
      <c r="M135" s="144" t="s">
        <v>1</v>
      </c>
      <c r="N135" s="145" t="s">
        <v>39</v>
      </c>
      <c r="P135" s="146">
        <f>O135*H135</f>
        <v>0</v>
      </c>
      <c r="Q135" s="146">
        <v>0</v>
      </c>
      <c r="R135" s="146">
        <f>Q135*H135</f>
        <v>0</v>
      </c>
      <c r="S135" s="146">
        <v>0</v>
      </c>
      <c r="T135" s="147">
        <f>S135*H135</f>
        <v>0</v>
      </c>
      <c r="AR135" s="148" t="s">
        <v>169</v>
      </c>
      <c r="AT135" s="148" t="s">
        <v>165</v>
      </c>
      <c r="AU135" s="148" t="s">
        <v>84</v>
      </c>
      <c r="AY135" s="16" t="s">
        <v>163</v>
      </c>
      <c r="BE135" s="149">
        <f>IF(N135="základní",J135,0)</f>
        <v>0</v>
      </c>
      <c r="BF135" s="149">
        <f>IF(N135="snížená",J135,0)</f>
        <v>0</v>
      </c>
      <c r="BG135" s="149">
        <f>IF(N135="zákl. přenesená",J135,0)</f>
        <v>0</v>
      </c>
      <c r="BH135" s="149">
        <f>IF(N135="sníž. přenesená",J135,0)</f>
        <v>0</v>
      </c>
      <c r="BI135" s="149">
        <f>IF(N135="nulová",J135,0)</f>
        <v>0</v>
      </c>
      <c r="BJ135" s="16" t="s">
        <v>82</v>
      </c>
      <c r="BK135" s="149">
        <f>ROUND(I135*H135,2)</f>
        <v>0</v>
      </c>
      <c r="BL135" s="16" t="s">
        <v>169</v>
      </c>
      <c r="BM135" s="148" t="s">
        <v>169</v>
      </c>
    </row>
    <row r="136" spans="2:65" s="1" customFormat="1" ht="185.25">
      <c r="B136" s="31"/>
      <c r="D136" s="151" t="s">
        <v>433</v>
      </c>
      <c r="F136" s="165" t="s">
        <v>743</v>
      </c>
      <c r="I136" s="166"/>
      <c r="L136" s="31"/>
      <c r="M136" s="167"/>
      <c r="T136" s="55"/>
      <c r="AT136" s="16" t="s">
        <v>433</v>
      </c>
      <c r="AU136" s="16" t="s">
        <v>84</v>
      </c>
    </row>
    <row r="137" spans="2:65" s="11" customFormat="1" ht="22.9" customHeight="1">
      <c r="B137" s="124"/>
      <c r="D137" s="125" t="s">
        <v>73</v>
      </c>
      <c r="E137" s="134" t="s">
        <v>681</v>
      </c>
      <c r="F137" s="134" t="s">
        <v>681</v>
      </c>
      <c r="I137" s="127"/>
      <c r="J137" s="135">
        <f>BK137</f>
        <v>0</v>
      </c>
      <c r="L137" s="124"/>
      <c r="M137" s="129"/>
      <c r="P137" s="130">
        <f>SUM(P138:P139)</f>
        <v>0</v>
      </c>
      <c r="R137" s="130">
        <f>SUM(R138:R139)</f>
        <v>0</v>
      </c>
      <c r="T137" s="131">
        <f>SUM(T138:T139)</f>
        <v>0</v>
      </c>
      <c r="AR137" s="125" t="s">
        <v>82</v>
      </c>
      <c r="AT137" s="132" t="s">
        <v>73</v>
      </c>
      <c r="AU137" s="132" t="s">
        <v>82</v>
      </c>
      <c r="AY137" s="125" t="s">
        <v>163</v>
      </c>
      <c r="BK137" s="133">
        <f>SUM(BK138:BK139)</f>
        <v>0</v>
      </c>
    </row>
    <row r="138" spans="2:65" s="1" customFormat="1" ht="33" customHeight="1">
      <c r="B138" s="31"/>
      <c r="C138" s="136" t="s">
        <v>97</v>
      </c>
      <c r="D138" s="136" t="s">
        <v>165</v>
      </c>
      <c r="E138" s="137" t="s">
        <v>689</v>
      </c>
      <c r="F138" s="138" t="s">
        <v>751</v>
      </c>
      <c r="G138" s="139" t="s">
        <v>684</v>
      </c>
      <c r="H138" s="140">
        <v>2</v>
      </c>
      <c r="I138" s="141"/>
      <c r="J138" s="142">
        <f>ROUND(I138*H138,2)</f>
        <v>0</v>
      </c>
      <c r="K138" s="143"/>
      <c r="L138" s="31"/>
      <c r="M138" s="144" t="s">
        <v>1</v>
      </c>
      <c r="N138" s="145" t="s">
        <v>39</v>
      </c>
      <c r="P138" s="146">
        <f>O138*H138</f>
        <v>0</v>
      </c>
      <c r="Q138" s="146">
        <v>0</v>
      </c>
      <c r="R138" s="146">
        <f>Q138*H138</f>
        <v>0</v>
      </c>
      <c r="S138" s="146">
        <v>0</v>
      </c>
      <c r="T138" s="147">
        <f>S138*H138</f>
        <v>0</v>
      </c>
      <c r="AR138" s="148" t="s">
        <v>169</v>
      </c>
      <c r="AT138" s="148" t="s">
        <v>165</v>
      </c>
      <c r="AU138" s="148" t="s">
        <v>84</v>
      </c>
      <c r="AY138" s="16" t="s">
        <v>163</v>
      </c>
      <c r="BE138" s="149">
        <f>IF(N138="základní",J138,0)</f>
        <v>0</v>
      </c>
      <c r="BF138" s="149">
        <f>IF(N138="snížená",J138,0)</f>
        <v>0</v>
      </c>
      <c r="BG138" s="149">
        <f>IF(N138="zákl. přenesená",J138,0)</f>
        <v>0</v>
      </c>
      <c r="BH138" s="149">
        <f>IF(N138="sníž. přenesená",J138,0)</f>
        <v>0</v>
      </c>
      <c r="BI138" s="149">
        <f>IF(N138="nulová",J138,0)</f>
        <v>0</v>
      </c>
      <c r="BJ138" s="16" t="s">
        <v>82</v>
      </c>
      <c r="BK138" s="149">
        <f>ROUND(I138*H138,2)</f>
        <v>0</v>
      </c>
      <c r="BL138" s="16" t="s">
        <v>169</v>
      </c>
      <c r="BM138" s="148" t="s">
        <v>183</v>
      </c>
    </row>
    <row r="139" spans="2:65" s="1" customFormat="1" ht="136.5">
      <c r="B139" s="31"/>
      <c r="D139" s="151" t="s">
        <v>433</v>
      </c>
      <c r="F139" s="165" t="s">
        <v>752</v>
      </c>
      <c r="I139" s="166"/>
      <c r="L139" s="31"/>
      <c r="M139" s="167"/>
      <c r="T139" s="55"/>
      <c r="AT139" s="16" t="s">
        <v>433</v>
      </c>
      <c r="AU139" s="16" t="s">
        <v>84</v>
      </c>
    </row>
    <row r="140" spans="2:65" s="11" customFormat="1" ht="22.9" customHeight="1">
      <c r="B140" s="124"/>
      <c r="D140" s="125" t="s">
        <v>73</v>
      </c>
      <c r="E140" s="134" t="s">
        <v>698</v>
      </c>
      <c r="F140" s="134" t="s">
        <v>698</v>
      </c>
      <c r="I140" s="127"/>
      <c r="J140" s="135">
        <f>BK140</f>
        <v>0</v>
      </c>
      <c r="L140" s="124"/>
      <c r="M140" s="129"/>
      <c r="P140" s="130">
        <f>SUM(P141:P144)</f>
        <v>0</v>
      </c>
      <c r="R140" s="130">
        <f>SUM(R141:R144)</f>
        <v>0</v>
      </c>
      <c r="T140" s="131">
        <f>SUM(T141:T144)</f>
        <v>0</v>
      </c>
      <c r="AR140" s="125" t="s">
        <v>82</v>
      </c>
      <c r="AT140" s="132" t="s">
        <v>73</v>
      </c>
      <c r="AU140" s="132" t="s">
        <v>82</v>
      </c>
      <c r="AY140" s="125" t="s">
        <v>163</v>
      </c>
      <c r="BK140" s="133">
        <f>SUM(BK141:BK144)</f>
        <v>0</v>
      </c>
    </row>
    <row r="141" spans="2:65" s="1" customFormat="1" ht="44.25" customHeight="1">
      <c r="B141" s="31"/>
      <c r="C141" s="136" t="s">
        <v>169</v>
      </c>
      <c r="D141" s="136" t="s">
        <v>165</v>
      </c>
      <c r="E141" s="137" t="s">
        <v>699</v>
      </c>
      <c r="F141" s="138" t="s">
        <v>700</v>
      </c>
      <c r="G141" s="139" t="s">
        <v>179</v>
      </c>
      <c r="H141" s="140">
        <v>10</v>
      </c>
      <c r="I141" s="141"/>
      <c r="J141" s="142">
        <f>ROUND(I141*H141,2)</f>
        <v>0</v>
      </c>
      <c r="K141" s="143"/>
      <c r="L141" s="31"/>
      <c r="M141" s="144" t="s">
        <v>1</v>
      </c>
      <c r="N141" s="145" t="s">
        <v>39</v>
      </c>
      <c r="P141" s="146">
        <f>O141*H141</f>
        <v>0</v>
      </c>
      <c r="Q141" s="146">
        <v>0</v>
      </c>
      <c r="R141" s="146">
        <f>Q141*H141</f>
        <v>0</v>
      </c>
      <c r="S141" s="146">
        <v>0</v>
      </c>
      <c r="T141" s="147">
        <f>S141*H141</f>
        <v>0</v>
      </c>
      <c r="AR141" s="148" t="s">
        <v>169</v>
      </c>
      <c r="AT141" s="148" t="s">
        <v>165</v>
      </c>
      <c r="AU141" s="148" t="s">
        <v>84</v>
      </c>
      <c r="AY141" s="16" t="s">
        <v>163</v>
      </c>
      <c r="BE141" s="149">
        <f>IF(N141="základní",J141,0)</f>
        <v>0</v>
      </c>
      <c r="BF141" s="149">
        <f>IF(N141="snížená",J141,0)</f>
        <v>0</v>
      </c>
      <c r="BG141" s="149">
        <f>IF(N141="zákl. přenesená",J141,0)</f>
        <v>0</v>
      </c>
      <c r="BH141" s="149">
        <f>IF(N141="sníž. přenesená",J141,0)</f>
        <v>0</v>
      </c>
      <c r="BI141" s="149">
        <f>IF(N141="nulová",J141,0)</f>
        <v>0</v>
      </c>
      <c r="BJ141" s="16" t="s">
        <v>82</v>
      </c>
      <c r="BK141" s="149">
        <f>ROUND(I141*H141,2)</f>
        <v>0</v>
      </c>
      <c r="BL141" s="16" t="s">
        <v>169</v>
      </c>
      <c r="BM141" s="148" t="s">
        <v>210</v>
      </c>
    </row>
    <row r="142" spans="2:65" s="1" customFormat="1" ht="68.25">
      <c r="B142" s="31"/>
      <c r="D142" s="151" t="s">
        <v>433</v>
      </c>
      <c r="F142" s="165" t="s">
        <v>701</v>
      </c>
      <c r="I142" s="166"/>
      <c r="L142" s="31"/>
      <c r="M142" s="167"/>
      <c r="T142" s="55"/>
      <c r="AT142" s="16" t="s">
        <v>433</v>
      </c>
      <c r="AU142" s="16" t="s">
        <v>84</v>
      </c>
    </row>
    <row r="143" spans="2:65" s="1" customFormat="1" ht="24.2" customHeight="1">
      <c r="B143" s="31"/>
      <c r="C143" s="136" t="s">
        <v>185</v>
      </c>
      <c r="D143" s="136" t="s">
        <v>165</v>
      </c>
      <c r="E143" s="137" t="s">
        <v>702</v>
      </c>
      <c r="F143" s="138" t="s">
        <v>703</v>
      </c>
      <c r="G143" s="139" t="s">
        <v>179</v>
      </c>
      <c r="H143" s="140">
        <v>5</v>
      </c>
      <c r="I143" s="141"/>
      <c r="J143" s="142">
        <f>ROUND(I143*H143,2)</f>
        <v>0</v>
      </c>
      <c r="K143" s="143"/>
      <c r="L143" s="31"/>
      <c r="M143" s="144" t="s">
        <v>1</v>
      </c>
      <c r="N143" s="145" t="s">
        <v>39</v>
      </c>
      <c r="P143" s="146">
        <f>O143*H143</f>
        <v>0</v>
      </c>
      <c r="Q143" s="146">
        <v>0</v>
      </c>
      <c r="R143" s="146">
        <f>Q143*H143</f>
        <v>0</v>
      </c>
      <c r="S143" s="146">
        <v>0</v>
      </c>
      <c r="T143" s="147">
        <f>S143*H143</f>
        <v>0</v>
      </c>
      <c r="AR143" s="148" t="s">
        <v>169</v>
      </c>
      <c r="AT143" s="148" t="s">
        <v>165</v>
      </c>
      <c r="AU143" s="148" t="s">
        <v>84</v>
      </c>
      <c r="AY143" s="16" t="s">
        <v>163</v>
      </c>
      <c r="BE143" s="149">
        <f>IF(N143="základní",J143,0)</f>
        <v>0</v>
      </c>
      <c r="BF143" s="149">
        <f>IF(N143="snížená",J143,0)</f>
        <v>0</v>
      </c>
      <c r="BG143" s="149">
        <f>IF(N143="zákl. přenesená",J143,0)</f>
        <v>0</v>
      </c>
      <c r="BH143" s="149">
        <f>IF(N143="sníž. přenesená",J143,0)</f>
        <v>0</v>
      </c>
      <c r="BI143" s="149">
        <f>IF(N143="nulová",J143,0)</f>
        <v>0</v>
      </c>
      <c r="BJ143" s="16" t="s">
        <v>82</v>
      </c>
      <c r="BK143" s="149">
        <f>ROUND(I143*H143,2)</f>
        <v>0</v>
      </c>
      <c r="BL143" s="16" t="s">
        <v>169</v>
      </c>
      <c r="BM143" s="148" t="s">
        <v>217</v>
      </c>
    </row>
    <row r="144" spans="2:65" s="1" customFormat="1" ht="68.25">
      <c r="B144" s="31"/>
      <c r="D144" s="151" t="s">
        <v>433</v>
      </c>
      <c r="F144" s="165" t="s">
        <v>701</v>
      </c>
      <c r="I144" s="166"/>
      <c r="L144" s="31"/>
      <c r="M144" s="167"/>
      <c r="T144" s="55"/>
      <c r="AT144" s="16" t="s">
        <v>433</v>
      </c>
      <c r="AU144" s="16" t="s">
        <v>84</v>
      </c>
    </row>
    <row r="145" spans="2:65" s="11" customFormat="1" ht="22.9" customHeight="1">
      <c r="B145" s="124"/>
      <c r="D145" s="125" t="s">
        <v>73</v>
      </c>
      <c r="E145" s="134" t="s">
        <v>704</v>
      </c>
      <c r="F145" s="134" t="s">
        <v>704</v>
      </c>
      <c r="I145" s="127"/>
      <c r="J145" s="135">
        <f>BK145</f>
        <v>0</v>
      </c>
      <c r="L145" s="124"/>
      <c r="M145" s="129"/>
      <c r="P145" s="130">
        <f>SUM(P146:P149)</f>
        <v>0</v>
      </c>
      <c r="R145" s="130">
        <f>SUM(R146:R149)</f>
        <v>0</v>
      </c>
      <c r="T145" s="131">
        <f>SUM(T146:T149)</f>
        <v>0</v>
      </c>
      <c r="AR145" s="125" t="s">
        <v>82</v>
      </c>
      <c r="AT145" s="132" t="s">
        <v>73</v>
      </c>
      <c r="AU145" s="132" t="s">
        <v>82</v>
      </c>
      <c r="AY145" s="125" t="s">
        <v>163</v>
      </c>
      <c r="BK145" s="133">
        <f>SUM(BK146:BK149)</f>
        <v>0</v>
      </c>
    </row>
    <row r="146" spans="2:65" s="1" customFormat="1" ht="16.5" customHeight="1">
      <c r="B146" s="31"/>
      <c r="C146" s="136" t="s">
        <v>183</v>
      </c>
      <c r="D146" s="136" t="s">
        <v>165</v>
      </c>
      <c r="E146" s="137" t="s">
        <v>705</v>
      </c>
      <c r="F146" s="138" t="s">
        <v>706</v>
      </c>
      <c r="G146" s="139" t="s">
        <v>684</v>
      </c>
      <c r="H146" s="140">
        <v>1</v>
      </c>
      <c r="I146" s="141"/>
      <c r="J146" s="142">
        <f>ROUND(I146*H146,2)</f>
        <v>0</v>
      </c>
      <c r="K146" s="143"/>
      <c r="L146" s="31"/>
      <c r="M146" s="144" t="s">
        <v>1</v>
      </c>
      <c r="N146" s="145" t="s">
        <v>39</v>
      </c>
      <c r="P146" s="146">
        <f>O146*H146</f>
        <v>0</v>
      </c>
      <c r="Q146" s="146">
        <v>0</v>
      </c>
      <c r="R146" s="146">
        <f>Q146*H146</f>
        <v>0</v>
      </c>
      <c r="S146" s="146">
        <v>0</v>
      </c>
      <c r="T146" s="147">
        <f>S146*H146</f>
        <v>0</v>
      </c>
      <c r="AR146" s="148" t="s">
        <v>169</v>
      </c>
      <c r="AT146" s="148" t="s">
        <v>165</v>
      </c>
      <c r="AU146" s="148" t="s">
        <v>84</v>
      </c>
      <c r="AY146" s="16" t="s">
        <v>163</v>
      </c>
      <c r="BE146" s="149">
        <f>IF(N146="základní",J146,0)</f>
        <v>0</v>
      </c>
      <c r="BF146" s="149">
        <f>IF(N146="snížená",J146,0)</f>
        <v>0</v>
      </c>
      <c r="BG146" s="149">
        <f>IF(N146="zákl. přenesená",J146,0)</f>
        <v>0</v>
      </c>
      <c r="BH146" s="149">
        <f>IF(N146="sníž. přenesená",J146,0)</f>
        <v>0</v>
      </c>
      <c r="BI146" s="149">
        <f>IF(N146="nulová",J146,0)</f>
        <v>0</v>
      </c>
      <c r="BJ146" s="16" t="s">
        <v>82</v>
      </c>
      <c r="BK146" s="149">
        <f>ROUND(I146*H146,2)</f>
        <v>0</v>
      </c>
      <c r="BL146" s="16" t="s">
        <v>169</v>
      </c>
      <c r="BM146" s="148" t="s">
        <v>250</v>
      </c>
    </row>
    <row r="147" spans="2:65" s="1" customFormat="1" ht="136.5">
      <c r="B147" s="31"/>
      <c r="D147" s="151" t="s">
        <v>433</v>
      </c>
      <c r="F147" s="165" t="s">
        <v>707</v>
      </c>
      <c r="I147" s="166"/>
      <c r="L147" s="31"/>
      <c r="M147" s="167"/>
      <c r="T147" s="55"/>
      <c r="AT147" s="16" t="s">
        <v>433</v>
      </c>
      <c r="AU147" s="16" t="s">
        <v>84</v>
      </c>
    </row>
    <row r="148" spans="2:65" s="1" customFormat="1" ht="21.75" customHeight="1">
      <c r="B148" s="31"/>
      <c r="C148" s="136" t="s">
        <v>201</v>
      </c>
      <c r="D148" s="136" t="s">
        <v>165</v>
      </c>
      <c r="E148" s="137" t="s">
        <v>735</v>
      </c>
      <c r="F148" s="138" t="s">
        <v>736</v>
      </c>
      <c r="G148" s="139" t="s">
        <v>684</v>
      </c>
      <c r="H148" s="140">
        <v>1</v>
      </c>
      <c r="I148" s="141"/>
      <c r="J148" s="142">
        <f>ROUND(I148*H148,2)</f>
        <v>0</v>
      </c>
      <c r="K148" s="143"/>
      <c r="L148" s="31"/>
      <c r="M148" s="144" t="s">
        <v>1</v>
      </c>
      <c r="N148" s="145" t="s">
        <v>39</v>
      </c>
      <c r="P148" s="146">
        <f>O148*H148</f>
        <v>0</v>
      </c>
      <c r="Q148" s="146">
        <v>0</v>
      </c>
      <c r="R148" s="146">
        <f>Q148*H148</f>
        <v>0</v>
      </c>
      <c r="S148" s="146">
        <v>0</v>
      </c>
      <c r="T148" s="147">
        <f>S148*H148</f>
        <v>0</v>
      </c>
      <c r="AR148" s="148" t="s">
        <v>169</v>
      </c>
      <c r="AT148" s="148" t="s">
        <v>165</v>
      </c>
      <c r="AU148" s="148" t="s">
        <v>84</v>
      </c>
      <c r="AY148" s="16" t="s">
        <v>163</v>
      </c>
      <c r="BE148" s="149">
        <f>IF(N148="základní",J148,0)</f>
        <v>0</v>
      </c>
      <c r="BF148" s="149">
        <f>IF(N148="snížená",J148,0)</f>
        <v>0</v>
      </c>
      <c r="BG148" s="149">
        <f>IF(N148="zákl. přenesená",J148,0)</f>
        <v>0</v>
      </c>
      <c r="BH148" s="149">
        <f>IF(N148="sníž. přenesená",J148,0)</f>
        <v>0</v>
      </c>
      <c r="BI148" s="149">
        <f>IF(N148="nulová",J148,0)</f>
        <v>0</v>
      </c>
      <c r="BJ148" s="16" t="s">
        <v>82</v>
      </c>
      <c r="BK148" s="149">
        <f>ROUND(I148*H148,2)</f>
        <v>0</v>
      </c>
      <c r="BL148" s="16" t="s">
        <v>169</v>
      </c>
      <c r="BM148" s="148" t="s">
        <v>258</v>
      </c>
    </row>
    <row r="149" spans="2:65" s="1" customFormat="1" ht="126.75">
      <c r="B149" s="31"/>
      <c r="D149" s="151" t="s">
        <v>433</v>
      </c>
      <c r="F149" s="165" t="s">
        <v>737</v>
      </c>
      <c r="I149" s="166"/>
      <c r="L149" s="31"/>
      <c r="M149" s="167"/>
      <c r="T149" s="55"/>
      <c r="AT149" s="16" t="s">
        <v>433</v>
      </c>
      <c r="AU149" s="16" t="s">
        <v>84</v>
      </c>
    </row>
    <row r="150" spans="2:65" s="11" customFormat="1" ht="22.9" customHeight="1">
      <c r="B150" s="124"/>
      <c r="D150" s="125" t="s">
        <v>73</v>
      </c>
      <c r="E150" s="134" t="s">
        <v>711</v>
      </c>
      <c r="F150" s="134" t="s">
        <v>711</v>
      </c>
      <c r="I150" s="127"/>
      <c r="J150" s="135">
        <f>BK150</f>
        <v>0</v>
      </c>
      <c r="L150" s="124"/>
      <c r="M150" s="129"/>
      <c r="P150" s="130">
        <f>SUM(P151:P154)</f>
        <v>0</v>
      </c>
      <c r="R150" s="130">
        <f>SUM(R151:R154)</f>
        <v>0</v>
      </c>
      <c r="T150" s="131">
        <f>SUM(T151:T154)</f>
        <v>0</v>
      </c>
      <c r="AR150" s="125" t="s">
        <v>82</v>
      </c>
      <c r="AT150" s="132" t="s">
        <v>73</v>
      </c>
      <c r="AU150" s="132" t="s">
        <v>82</v>
      </c>
      <c r="AY150" s="125" t="s">
        <v>163</v>
      </c>
      <c r="BK150" s="133">
        <f>SUM(BK151:BK154)</f>
        <v>0</v>
      </c>
    </row>
    <row r="151" spans="2:65" s="1" customFormat="1" ht="55.5" customHeight="1">
      <c r="B151" s="31"/>
      <c r="C151" s="136" t="s">
        <v>210</v>
      </c>
      <c r="D151" s="136" t="s">
        <v>165</v>
      </c>
      <c r="E151" s="137" t="s">
        <v>712</v>
      </c>
      <c r="F151" s="138" t="s">
        <v>738</v>
      </c>
      <c r="G151" s="139" t="s">
        <v>179</v>
      </c>
      <c r="H151" s="140">
        <v>12</v>
      </c>
      <c r="I151" s="141"/>
      <c r="J151" s="142">
        <f>ROUND(I151*H151,2)</f>
        <v>0</v>
      </c>
      <c r="K151" s="143"/>
      <c r="L151" s="31"/>
      <c r="M151" s="144" t="s">
        <v>1</v>
      </c>
      <c r="N151" s="145" t="s">
        <v>39</v>
      </c>
      <c r="P151" s="146">
        <f>O151*H151</f>
        <v>0</v>
      </c>
      <c r="Q151" s="146">
        <v>0</v>
      </c>
      <c r="R151" s="146">
        <f>Q151*H151</f>
        <v>0</v>
      </c>
      <c r="S151" s="146">
        <v>0</v>
      </c>
      <c r="T151" s="147">
        <f>S151*H151</f>
        <v>0</v>
      </c>
      <c r="AR151" s="148" t="s">
        <v>169</v>
      </c>
      <c r="AT151" s="148" t="s">
        <v>165</v>
      </c>
      <c r="AU151" s="148" t="s">
        <v>84</v>
      </c>
      <c r="AY151" s="16" t="s">
        <v>163</v>
      </c>
      <c r="BE151" s="149">
        <f>IF(N151="základní",J151,0)</f>
        <v>0</v>
      </c>
      <c r="BF151" s="149">
        <f>IF(N151="snížená",J151,0)</f>
        <v>0</v>
      </c>
      <c r="BG151" s="149">
        <f>IF(N151="zákl. přenesená",J151,0)</f>
        <v>0</v>
      </c>
      <c r="BH151" s="149">
        <f>IF(N151="sníž. přenesená",J151,0)</f>
        <v>0</v>
      </c>
      <c r="BI151" s="149">
        <f>IF(N151="nulová",J151,0)</f>
        <v>0</v>
      </c>
      <c r="BJ151" s="16" t="s">
        <v>82</v>
      </c>
      <c r="BK151" s="149">
        <f>ROUND(I151*H151,2)</f>
        <v>0</v>
      </c>
      <c r="BL151" s="16" t="s">
        <v>169</v>
      </c>
      <c r="BM151" s="148" t="s">
        <v>266</v>
      </c>
    </row>
    <row r="152" spans="2:65" s="1" customFormat="1" ht="97.5">
      <c r="B152" s="31"/>
      <c r="D152" s="151" t="s">
        <v>433</v>
      </c>
      <c r="F152" s="165" t="s">
        <v>739</v>
      </c>
      <c r="I152" s="166"/>
      <c r="L152" s="31"/>
      <c r="M152" s="167"/>
      <c r="T152" s="55"/>
      <c r="AT152" s="16" t="s">
        <v>433</v>
      </c>
      <c r="AU152" s="16" t="s">
        <v>84</v>
      </c>
    </row>
    <row r="153" spans="2:65" s="1" customFormat="1" ht="24.2" customHeight="1">
      <c r="B153" s="31"/>
      <c r="C153" s="136" t="s">
        <v>208</v>
      </c>
      <c r="D153" s="136" t="s">
        <v>165</v>
      </c>
      <c r="E153" s="137" t="s">
        <v>715</v>
      </c>
      <c r="F153" s="138" t="s">
        <v>716</v>
      </c>
      <c r="G153" s="139" t="s">
        <v>204</v>
      </c>
      <c r="H153" s="140">
        <v>16</v>
      </c>
      <c r="I153" s="141"/>
      <c r="J153" s="142">
        <f>ROUND(I153*H153,2)</f>
        <v>0</v>
      </c>
      <c r="K153" s="143"/>
      <c r="L153" s="31"/>
      <c r="M153" s="144" t="s">
        <v>1</v>
      </c>
      <c r="N153" s="145" t="s">
        <v>39</v>
      </c>
      <c r="P153" s="146">
        <f>O153*H153</f>
        <v>0</v>
      </c>
      <c r="Q153" s="146">
        <v>0</v>
      </c>
      <c r="R153" s="146">
        <f>Q153*H153</f>
        <v>0</v>
      </c>
      <c r="S153" s="146">
        <v>0</v>
      </c>
      <c r="T153" s="147">
        <f>S153*H153</f>
        <v>0</v>
      </c>
      <c r="AR153" s="148" t="s">
        <v>169</v>
      </c>
      <c r="AT153" s="148" t="s">
        <v>165</v>
      </c>
      <c r="AU153" s="148" t="s">
        <v>84</v>
      </c>
      <c r="AY153" s="16" t="s">
        <v>163</v>
      </c>
      <c r="BE153" s="149">
        <f>IF(N153="základní",J153,0)</f>
        <v>0</v>
      </c>
      <c r="BF153" s="149">
        <f>IF(N153="snížená",J153,0)</f>
        <v>0</v>
      </c>
      <c r="BG153" s="149">
        <f>IF(N153="zákl. přenesená",J153,0)</f>
        <v>0</v>
      </c>
      <c r="BH153" s="149">
        <f>IF(N153="sníž. přenesená",J153,0)</f>
        <v>0</v>
      </c>
      <c r="BI153" s="149">
        <f>IF(N153="nulová",J153,0)</f>
        <v>0</v>
      </c>
      <c r="BJ153" s="16" t="s">
        <v>82</v>
      </c>
      <c r="BK153" s="149">
        <f>ROUND(I153*H153,2)</f>
        <v>0</v>
      </c>
      <c r="BL153" s="16" t="s">
        <v>169</v>
      </c>
      <c r="BM153" s="148" t="s">
        <v>273</v>
      </c>
    </row>
    <row r="154" spans="2:65" s="1" customFormat="1" ht="68.25">
      <c r="B154" s="31"/>
      <c r="D154" s="151" t="s">
        <v>433</v>
      </c>
      <c r="F154" s="165" t="s">
        <v>701</v>
      </c>
      <c r="I154" s="166"/>
      <c r="L154" s="31"/>
      <c r="M154" s="193"/>
      <c r="N154" s="176"/>
      <c r="O154" s="176"/>
      <c r="P154" s="176"/>
      <c r="Q154" s="176"/>
      <c r="R154" s="176"/>
      <c r="S154" s="176"/>
      <c r="T154" s="194"/>
      <c r="AT154" s="16" t="s">
        <v>433</v>
      </c>
      <c r="AU154" s="16" t="s">
        <v>84</v>
      </c>
    </row>
    <row r="155" spans="2:65" s="1" customFormat="1" ht="6.95" customHeight="1">
      <c r="B155" s="43"/>
      <c r="C155" s="44"/>
      <c r="D155" s="44"/>
      <c r="E155" s="44"/>
      <c r="F155" s="44"/>
      <c r="G155" s="44"/>
      <c r="H155" s="44"/>
      <c r="I155" s="44"/>
      <c r="J155" s="44"/>
      <c r="K155" s="44"/>
      <c r="L155" s="31"/>
    </row>
  </sheetData>
  <sheetProtection algorithmName="SHA-512" hashValue="i41m4o4Rs8oB6PBWYOd0k/v4JFOZPalAq91cHr55Zg4bLTi/nIn8tiuY41/oNIwsjk2CExYbXdC/S+uc+yVQ+A==" saltValue="y3YQGzYeYMfhG52usrJ9Aon1UUcBODPYUL6k36efg6Tx8hqyA78ic5Bcet4Hdk/eenCvrQdkRYXI2LXkdbDvpg==" spinCount="100000" sheet="1" objects="1" scenarios="1" formatColumns="0" formatRows="0" autoFilter="0"/>
  <autoFilter ref="C129:K154" xr:uid="{00000000-0009-0000-0000-000006000000}"/>
  <mergeCells count="15">
    <mergeCell ref="E116:H116"/>
    <mergeCell ref="E120:H120"/>
    <mergeCell ref="E118:H118"/>
    <mergeCell ref="E122:H122"/>
    <mergeCell ref="L2:V2"/>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scale="88" fitToHeight="100" orientation="portrait" blackAndWhite="1" r:id="rId1"/>
  <headerFooter>
    <oddFooter>&amp;CStrana &amp;P z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2:BM255"/>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06"/>
      <c r="M2" s="206"/>
      <c r="N2" s="206"/>
      <c r="O2" s="206"/>
      <c r="P2" s="206"/>
      <c r="Q2" s="206"/>
      <c r="R2" s="206"/>
      <c r="S2" s="206"/>
      <c r="T2" s="206"/>
      <c r="U2" s="206"/>
      <c r="V2" s="206"/>
      <c r="AT2" s="16" t="s">
        <v>110</v>
      </c>
    </row>
    <row r="3" spans="2:46" ht="6.95" customHeight="1">
      <c r="B3" s="17"/>
      <c r="C3" s="18"/>
      <c r="D3" s="18"/>
      <c r="E3" s="18"/>
      <c r="F3" s="18"/>
      <c r="G3" s="18"/>
      <c r="H3" s="18"/>
      <c r="I3" s="18"/>
      <c r="J3" s="18"/>
      <c r="K3" s="18"/>
      <c r="L3" s="19"/>
      <c r="AT3" s="16" t="s">
        <v>84</v>
      </c>
    </row>
    <row r="4" spans="2:46" ht="24.95" customHeight="1">
      <c r="B4" s="19"/>
      <c r="D4" s="20" t="s">
        <v>120</v>
      </c>
      <c r="L4" s="19"/>
      <c r="M4" s="92" t="s">
        <v>10</v>
      </c>
      <c r="AT4" s="16" t="s">
        <v>4</v>
      </c>
    </row>
    <row r="5" spans="2:46" ht="6.95" customHeight="1">
      <c r="B5" s="19"/>
      <c r="L5" s="19"/>
    </row>
    <row r="6" spans="2:46" ht="12" customHeight="1">
      <c r="B6" s="19"/>
      <c r="D6" s="26" t="s">
        <v>16</v>
      </c>
      <c r="L6" s="19"/>
    </row>
    <row r="7" spans="2:46" ht="26.25" customHeight="1">
      <c r="B7" s="19"/>
      <c r="E7" s="238" t="str">
        <f>'Rekapitulace stavby'!K6</f>
        <v>Obnova septického chirurgického sálu, Nemocniční 429, 381 01 Český Krumlov</v>
      </c>
      <c r="F7" s="239"/>
      <c r="G7" s="239"/>
      <c r="H7" s="239"/>
      <c r="L7" s="19"/>
    </row>
    <row r="8" spans="2:46" ht="12" customHeight="1">
      <c r="B8" s="19"/>
      <c r="D8" s="26" t="s">
        <v>121</v>
      </c>
      <c r="L8" s="19"/>
    </row>
    <row r="9" spans="2:46" s="1" customFormat="1" ht="16.5" customHeight="1">
      <c r="B9" s="31"/>
      <c r="E9" s="238" t="s">
        <v>560</v>
      </c>
      <c r="F9" s="240"/>
      <c r="G9" s="240"/>
      <c r="H9" s="240"/>
      <c r="L9" s="31"/>
    </row>
    <row r="10" spans="2:46" s="1" customFormat="1" ht="12" customHeight="1">
      <c r="B10" s="31"/>
      <c r="D10" s="26" t="s">
        <v>561</v>
      </c>
      <c r="L10" s="31"/>
    </row>
    <row r="11" spans="2:46" s="1" customFormat="1" ht="16.5" customHeight="1">
      <c r="B11" s="31"/>
      <c r="E11" s="200" t="s">
        <v>753</v>
      </c>
      <c r="F11" s="240"/>
      <c r="G11" s="240"/>
      <c r="H11" s="240"/>
      <c r="L11" s="31"/>
    </row>
    <row r="12" spans="2:46" s="1" customFormat="1" ht="11.25">
      <c r="B12" s="31"/>
      <c r="L12" s="31"/>
    </row>
    <row r="13" spans="2:46" s="1" customFormat="1" ht="12" customHeight="1">
      <c r="B13" s="31"/>
      <c r="D13" s="26" t="s">
        <v>18</v>
      </c>
      <c r="F13" s="24" t="s">
        <v>1</v>
      </c>
      <c r="I13" s="26" t="s">
        <v>19</v>
      </c>
      <c r="J13" s="24" t="s">
        <v>1</v>
      </c>
      <c r="L13" s="31"/>
    </row>
    <row r="14" spans="2:46" s="1" customFormat="1" ht="12" customHeight="1">
      <c r="B14" s="31"/>
      <c r="D14" s="26" t="s">
        <v>20</v>
      </c>
      <c r="F14" s="24" t="s">
        <v>26</v>
      </c>
      <c r="I14" s="26" t="s">
        <v>22</v>
      </c>
      <c r="J14" s="51" t="str">
        <f>'Rekapitulace stavby'!AN8</f>
        <v>5. 8. 2024</v>
      </c>
      <c r="L14" s="31"/>
    </row>
    <row r="15" spans="2:46" s="1" customFormat="1" ht="10.9" customHeight="1">
      <c r="B15" s="31"/>
      <c r="L15" s="31"/>
    </row>
    <row r="16" spans="2:46" s="1" customFormat="1" ht="12" customHeight="1">
      <c r="B16" s="31"/>
      <c r="D16" s="26" t="s">
        <v>24</v>
      </c>
      <c r="I16" s="26" t="s">
        <v>25</v>
      </c>
      <c r="J16" s="24" t="str">
        <f>IF('Rekapitulace stavby'!AN10="","",'Rekapitulace stavby'!AN10)</f>
        <v/>
      </c>
      <c r="L16" s="31"/>
    </row>
    <row r="17" spans="2:12" s="1" customFormat="1" ht="18" customHeight="1">
      <c r="B17" s="31"/>
      <c r="E17" s="24" t="str">
        <f>IF('Rekapitulace stavby'!E11="","",'Rekapitulace stavby'!E11)</f>
        <v xml:space="preserve"> </v>
      </c>
      <c r="I17" s="26" t="s">
        <v>27</v>
      </c>
      <c r="J17" s="24" t="str">
        <f>IF('Rekapitulace stavby'!AN11="","",'Rekapitulace stavby'!AN11)</f>
        <v/>
      </c>
      <c r="L17" s="31"/>
    </row>
    <row r="18" spans="2:12" s="1" customFormat="1" ht="6.95" customHeight="1">
      <c r="B18" s="31"/>
      <c r="L18" s="31"/>
    </row>
    <row r="19" spans="2:12" s="1" customFormat="1" ht="12" customHeight="1">
      <c r="B19" s="31"/>
      <c r="D19" s="26" t="s">
        <v>28</v>
      </c>
      <c r="I19" s="26" t="s">
        <v>25</v>
      </c>
      <c r="J19" s="27" t="str">
        <f>'Rekapitulace stavby'!AN13</f>
        <v>Vyplň údaj</v>
      </c>
      <c r="L19" s="31"/>
    </row>
    <row r="20" spans="2:12" s="1" customFormat="1" ht="18" customHeight="1">
      <c r="B20" s="31"/>
      <c r="E20" s="241" t="str">
        <f>'Rekapitulace stavby'!E14</f>
        <v>Vyplň údaj</v>
      </c>
      <c r="F20" s="205"/>
      <c r="G20" s="205"/>
      <c r="H20" s="205"/>
      <c r="I20" s="26" t="s">
        <v>27</v>
      </c>
      <c r="J20" s="27" t="str">
        <f>'Rekapitulace stavby'!AN14</f>
        <v>Vyplň údaj</v>
      </c>
      <c r="L20" s="31"/>
    </row>
    <row r="21" spans="2:12" s="1" customFormat="1" ht="6.95" customHeight="1">
      <c r="B21" s="31"/>
      <c r="L21" s="31"/>
    </row>
    <row r="22" spans="2:12" s="1" customFormat="1" ht="12" customHeight="1">
      <c r="B22" s="31"/>
      <c r="D22" s="26" t="s">
        <v>30</v>
      </c>
      <c r="I22" s="26" t="s">
        <v>25</v>
      </c>
      <c r="J22" s="24" t="str">
        <f>IF('Rekapitulace stavby'!AN16="","",'Rekapitulace stavby'!AN16)</f>
        <v/>
      </c>
      <c r="L22" s="31"/>
    </row>
    <row r="23" spans="2:12" s="1" customFormat="1" ht="18" customHeight="1">
      <c r="B23" s="31"/>
      <c r="E23" s="24" t="str">
        <f>IF('Rekapitulace stavby'!E17="","",'Rekapitulace stavby'!E17)</f>
        <v xml:space="preserve"> </v>
      </c>
      <c r="I23" s="26" t="s">
        <v>27</v>
      </c>
      <c r="J23" s="24" t="str">
        <f>IF('Rekapitulace stavby'!AN17="","",'Rekapitulace stavby'!AN17)</f>
        <v/>
      </c>
      <c r="L23" s="31"/>
    </row>
    <row r="24" spans="2:12" s="1" customFormat="1" ht="6.95" customHeight="1">
      <c r="B24" s="31"/>
      <c r="L24" s="31"/>
    </row>
    <row r="25" spans="2:12" s="1" customFormat="1" ht="12" customHeight="1">
      <c r="B25" s="31"/>
      <c r="D25" s="26" t="s">
        <v>32</v>
      </c>
      <c r="I25" s="26" t="s">
        <v>25</v>
      </c>
      <c r="J25" s="24" t="str">
        <f>IF('Rekapitulace stavby'!AN19="","",'Rekapitulace stavby'!AN19)</f>
        <v/>
      </c>
      <c r="L25" s="31"/>
    </row>
    <row r="26" spans="2:12" s="1" customFormat="1" ht="18" customHeight="1">
      <c r="B26" s="31"/>
      <c r="E26" s="24" t="str">
        <f>IF('Rekapitulace stavby'!E20="","",'Rekapitulace stavby'!E20)</f>
        <v xml:space="preserve"> </v>
      </c>
      <c r="I26" s="26" t="s">
        <v>27</v>
      </c>
      <c r="J26" s="24" t="str">
        <f>IF('Rekapitulace stavby'!AN20="","",'Rekapitulace stavby'!AN20)</f>
        <v/>
      </c>
      <c r="L26" s="31"/>
    </row>
    <row r="27" spans="2:12" s="1" customFormat="1" ht="6.95" customHeight="1">
      <c r="B27" s="31"/>
      <c r="L27" s="31"/>
    </row>
    <row r="28" spans="2:12" s="1" customFormat="1" ht="12" customHeight="1">
      <c r="B28" s="31"/>
      <c r="D28" s="26" t="s">
        <v>33</v>
      </c>
      <c r="L28" s="31"/>
    </row>
    <row r="29" spans="2:12" s="7" customFormat="1" ht="16.5" customHeight="1">
      <c r="B29" s="93"/>
      <c r="E29" s="210" t="s">
        <v>1</v>
      </c>
      <c r="F29" s="210"/>
      <c r="G29" s="210"/>
      <c r="H29" s="210"/>
      <c r="L29" s="93"/>
    </row>
    <row r="30" spans="2:12" s="1" customFormat="1" ht="6.95" customHeight="1">
      <c r="B30" s="31"/>
      <c r="L30" s="31"/>
    </row>
    <row r="31" spans="2:12" s="1" customFormat="1" ht="6.95" customHeight="1">
      <c r="B31" s="31"/>
      <c r="D31" s="52"/>
      <c r="E31" s="52"/>
      <c r="F31" s="52"/>
      <c r="G31" s="52"/>
      <c r="H31" s="52"/>
      <c r="I31" s="52"/>
      <c r="J31" s="52"/>
      <c r="K31" s="52"/>
      <c r="L31" s="31"/>
    </row>
    <row r="32" spans="2:12" s="1" customFormat="1" ht="25.35" customHeight="1">
      <c r="B32" s="31"/>
      <c r="D32" s="94" t="s">
        <v>34</v>
      </c>
      <c r="J32" s="65">
        <f>ROUND(J129, 2)</f>
        <v>0</v>
      </c>
      <c r="L32" s="31"/>
    </row>
    <row r="33" spans="2:12" s="1" customFormat="1" ht="6.95" customHeight="1">
      <c r="B33" s="31"/>
      <c r="D33" s="52"/>
      <c r="E33" s="52"/>
      <c r="F33" s="52"/>
      <c r="G33" s="52"/>
      <c r="H33" s="52"/>
      <c r="I33" s="52"/>
      <c r="J33" s="52"/>
      <c r="K33" s="52"/>
      <c r="L33" s="31"/>
    </row>
    <row r="34" spans="2:12" s="1" customFormat="1" ht="14.45" customHeight="1">
      <c r="B34" s="31"/>
      <c r="F34" s="34" t="s">
        <v>36</v>
      </c>
      <c r="I34" s="34" t="s">
        <v>35</v>
      </c>
      <c r="J34" s="34" t="s">
        <v>37</v>
      </c>
      <c r="L34" s="31"/>
    </row>
    <row r="35" spans="2:12" s="1" customFormat="1" ht="14.45" customHeight="1">
      <c r="B35" s="31"/>
      <c r="D35" s="54" t="s">
        <v>38</v>
      </c>
      <c r="E35" s="26" t="s">
        <v>39</v>
      </c>
      <c r="F35" s="85">
        <f>ROUND((SUM(BE129:BE254)),  2)</f>
        <v>0</v>
      </c>
      <c r="I35" s="95">
        <v>0.21</v>
      </c>
      <c r="J35" s="85">
        <f>ROUND(((SUM(BE129:BE254))*I35),  2)</f>
        <v>0</v>
      </c>
      <c r="L35" s="31"/>
    </row>
    <row r="36" spans="2:12" s="1" customFormat="1" ht="14.45" customHeight="1">
      <c r="B36" s="31"/>
      <c r="E36" s="26" t="s">
        <v>40</v>
      </c>
      <c r="F36" s="85">
        <f>ROUND((SUM(BF129:BF254)),  2)</f>
        <v>0</v>
      </c>
      <c r="I36" s="95">
        <v>0.12</v>
      </c>
      <c r="J36" s="85">
        <f>ROUND(((SUM(BF129:BF254))*I36),  2)</f>
        <v>0</v>
      </c>
      <c r="L36" s="31"/>
    </row>
    <row r="37" spans="2:12" s="1" customFormat="1" ht="14.45" hidden="1" customHeight="1">
      <c r="B37" s="31"/>
      <c r="E37" s="26" t="s">
        <v>41</v>
      </c>
      <c r="F37" s="85">
        <f>ROUND((SUM(BG129:BG254)),  2)</f>
        <v>0</v>
      </c>
      <c r="I37" s="95">
        <v>0.21</v>
      </c>
      <c r="J37" s="85">
        <f>0</f>
        <v>0</v>
      </c>
      <c r="L37" s="31"/>
    </row>
    <row r="38" spans="2:12" s="1" customFormat="1" ht="14.45" hidden="1" customHeight="1">
      <c r="B38" s="31"/>
      <c r="E38" s="26" t="s">
        <v>42</v>
      </c>
      <c r="F38" s="85">
        <f>ROUND((SUM(BH129:BH254)),  2)</f>
        <v>0</v>
      </c>
      <c r="I38" s="95">
        <v>0.12</v>
      </c>
      <c r="J38" s="85">
        <f>0</f>
        <v>0</v>
      </c>
      <c r="L38" s="31"/>
    </row>
    <row r="39" spans="2:12" s="1" customFormat="1" ht="14.45" hidden="1" customHeight="1">
      <c r="B39" s="31"/>
      <c r="E39" s="26" t="s">
        <v>43</v>
      </c>
      <c r="F39" s="85">
        <f>ROUND((SUM(BI129:BI254)),  2)</f>
        <v>0</v>
      </c>
      <c r="I39" s="95">
        <v>0</v>
      </c>
      <c r="J39" s="85">
        <f>0</f>
        <v>0</v>
      </c>
      <c r="L39" s="31"/>
    </row>
    <row r="40" spans="2:12" s="1" customFormat="1" ht="6.95" customHeight="1">
      <c r="B40" s="31"/>
      <c r="L40" s="31"/>
    </row>
    <row r="41" spans="2:12" s="1" customFormat="1" ht="25.35" customHeight="1">
      <c r="B41" s="31"/>
      <c r="C41" s="96"/>
      <c r="D41" s="97" t="s">
        <v>44</v>
      </c>
      <c r="E41" s="56"/>
      <c r="F41" s="56"/>
      <c r="G41" s="98" t="s">
        <v>45</v>
      </c>
      <c r="H41" s="99" t="s">
        <v>46</v>
      </c>
      <c r="I41" s="56"/>
      <c r="J41" s="100">
        <f>SUM(J32:J39)</f>
        <v>0</v>
      </c>
      <c r="K41" s="101"/>
      <c r="L41" s="31"/>
    </row>
    <row r="42" spans="2:12" s="1" customFormat="1" ht="14.45" customHeight="1">
      <c r="B42" s="31"/>
      <c r="L42" s="31"/>
    </row>
    <row r="43" spans="2:12" ht="14.45" customHeight="1">
      <c r="B43" s="19"/>
      <c r="L43" s="19"/>
    </row>
    <row r="44" spans="2:12" ht="14.45" customHeight="1">
      <c r="B44" s="19"/>
      <c r="L44" s="19"/>
    </row>
    <row r="45" spans="2:12" ht="14.45" customHeight="1">
      <c r="B45" s="19"/>
      <c r="L45" s="19"/>
    </row>
    <row r="46" spans="2:12" ht="14.45" customHeight="1">
      <c r="B46" s="19"/>
      <c r="L46" s="19"/>
    </row>
    <row r="47" spans="2:12" ht="14.45" customHeight="1">
      <c r="B47" s="19"/>
      <c r="L47" s="19"/>
    </row>
    <row r="48" spans="2:12" ht="14.45" customHeight="1">
      <c r="B48" s="19"/>
      <c r="L48" s="19"/>
    </row>
    <row r="49" spans="2:12" ht="14.45" customHeight="1">
      <c r="B49" s="19"/>
      <c r="L49" s="19"/>
    </row>
    <row r="50" spans="2:12" s="1" customFormat="1" ht="14.45" customHeight="1">
      <c r="B50" s="31"/>
      <c r="D50" s="40" t="s">
        <v>47</v>
      </c>
      <c r="E50" s="41"/>
      <c r="F50" s="41"/>
      <c r="G50" s="40" t="s">
        <v>48</v>
      </c>
      <c r="H50" s="41"/>
      <c r="I50" s="41"/>
      <c r="J50" s="41"/>
      <c r="K50" s="41"/>
      <c r="L50" s="31"/>
    </row>
    <row r="51" spans="2:12" ht="11.25">
      <c r="B51" s="19"/>
      <c r="L51" s="19"/>
    </row>
    <row r="52" spans="2:12" ht="11.25">
      <c r="B52" s="19"/>
      <c r="L52" s="19"/>
    </row>
    <row r="53" spans="2:12" ht="11.25">
      <c r="B53" s="19"/>
      <c r="L53" s="19"/>
    </row>
    <row r="54" spans="2:12" ht="11.25">
      <c r="B54" s="19"/>
      <c r="L54" s="19"/>
    </row>
    <row r="55" spans="2:12" ht="11.25">
      <c r="B55" s="19"/>
      <c r="L55" s="19"/>
    </row>
    <row r="56" spans="2:12" ht="11.25">
      <c r="B56" s="19"/>
      <c r="L56" s="19"/>
    </row>
    <row r="57" spans="2:12" ht="11.25">
      <c r="B57" s="19"/>
      <c r="L57" s="19"/>
    </row>
    <row r="58" spans="2:12" ht="11.25">
      <c r="B58" s="19"/>
      <c r="L58" s="19"/>
    </row>
    <row r="59" spans="2:12" ht="11.25">
      <c r="B59" s="19"/>
      <c r="L59" s="19"/>
    </row>
    <row r="60" spans="2:12" ht="11.25">
      <c r="B60" s="19"/>
      <c r="L60" s="19"/>
    </row>
    <row r="61" spans="2:12" s="1" customFormat="1" ht="12.75">
      <c r="B61" s="31"/>
      <c r="D61" s="42" t="s">
        <v>49</v>
      </c>
      <c r="E61" s="33"/>
      <c r="F61" s="102" t="s">
        <v>50</v>
      </c>
      <c r="G61" s="42" t="s">
        <v>49</v>
      </c>
      <c r="H61" s="33"/>
      <c r="I61" s="33"/>
      <c r="J61" s="103" t="s">
        <v>50</v>
      </c>
      <c r="K61" s="33"/>
      <c r="L61" s="31"/>
    </row>
    <row r="62" spans="2:12" ht="11.25">
      <c r="B62" s="19"/>
      <c r="L62" s="19"/>
    </row>
    <row r="63" spans="2:12" ht="11.25">
      <c r="B63" s="19"/>
      <c r="L63" s="19"/>
    </row>
    <row r="64" spans="2:12" ht="11.25">
      <c r="B64" s="19"/>
      <c r="L64" s="19"/>
    </row>
    <row r="65" spans="2:12" s="1" customFormat="1" ht="12.75">
      <c r="B65" s="31"/>
      <c r="D65" s="40" t="s">
        <v>51</v>
      </c>
      <c r="E65" s="41"/>
      <c r="F65" s="41"/>
      <c r="G65" s="40" t="s">
        <v>52</v>
      </c>
      <c r="H65" s="41"/>
      <c r="I65" s="41"/>
      <c r="J65" s="41"/>
      <c r="K65" s="41"/>
      <c r="L65" s="31"/>
    </row>
    <row r="66" spans="2:12" ht="11.25">
      <c r="B66" s="19"/>
      <c r="L66" s="19"/>
    </row>
    <row r="67" spans="2:12" ht="11.25">
      <c r="B67" s="19"/>
      <c r="L67" s="19"/>
    </row>
    <row r="68" spans="2:12" ht="11.25">
      <c r="B68" s="19"/>
      <c r="L68" s="19"/>
    </row>
    <row r="69" spans="2:12" ht="11.25">
      <c r="B69" s="19"/>
      <c r="L69" s="19"/>
    </row>
    <row r="70" spans="2:12" ht="11.25">
      <c r="B70" s="19"/>
      <c r="L70" s="19"/>
    </row>
    <row r="71" spans="2:12" ht="11.25">
      <c r="B71" s="19"/>
      <c r="L71" s="19"/>
    </row>
    <row r="72" spans="2:12" ht="11.25">
      <c r="B72" s="19"/>
      <c r="L72" s="19"/>
    </row>
    <row r="73" spans="2:12" ht="11.25">
      <c r="B73" s="19"/>
      <c r="L73" s="19"/>
    </row>
    <row r="74" spans="2:12" ht="11.25">
      <c r="B74" s="19"/>
      <c r="L74" s="19"/>
    </row>
    <row r="75" spans="2:12" ht="11.25">
      <c r="B75" s="19"/>
      <c r="L75" s="19"/>
    </row>
    <row r="76" spans="2:12" s="1" customFormat="1" ht="12.75">
      <c r="B76" s="31"/>
      <c r="D76" s="42" t="s">
        <v>49</v>
      </c>
      <c r="E76" s="33"/>
      <c r="F76" s="102" t="s">
        <v>50</v>
      </c>
      <c r="G76" s="42" t="s">
        <v>49</v>
      </c>
      <c r="H76" s="33"/>
      <c r="I76" s="33"/>
      <c r="J76" s="103" t="s">
        <v>50</v>
      </c>
      <c r="K76" s="33"/>
      <c r="L76" s="31"/>
    </row>
    <row r="77" spans="2:12" s="1" customFormat="1" ht="14.45" customHeight="1">
      <c r="B77" s="43"/>
      <c r="C77" s="44"/>
      <c r="D77" s="44"/>
      <c r="E77" s="44"/>
      <c r="F77" s="44"/>
      <c r="G77" s="44"/>
      <c r="H77" s="44"/>
      <c r="I77" s="44"/>
      <c r="J77" s="44"/>
      <c r="K77" s="44"/>
      <c r="L77" s="31"/>
    </row>
    <row r="81" spans="2:12" s="1" customFormat="1" ht="6.95" customHeight="1">
      <c r="B81" s="45"/>
      <c r="C81" s="46"/>
      <c r="D81" s="46"/>
      <c r="E81" s="46"/>
      <c r="F81" s="46"/>
      <c r="G81" s="46"/>
      <c r="H81" s="46"/>
      <c r="I81" s="46"/>
      <c r="J81" s="46"/>
      <c r="K81" s="46"/>
      <c r="L81" s="31"/>
    </row>
    <row r="82" spans="2:12" s="1" customFormat="1" ht="24.95" customHeight="1">
      <c r="B82" s="31"/>
      <c r="C82" s="20" t="s">
        <v>124</v>
      </c>
      <c r="L82" s="31"/>
    </row>
    <row r="83" spans="2:12" s="1" customFormat="1" ht="6.95" customHeight="1">
      <c r="B83" s="31"/>
      <c r="L83" s="31"/>
    </row>
    <row r="84" spans="2:12" s="1" customFormat="1" ht="12" customHeight="1">
      <c r="B84" s="31"/>
      <c r="C84" s="26" t="s">
        <v>16</v>
      </c>
      <c r="L84" s="31"/>
    </row>
    <row r="85" spans="2:12" s="1" customFormat="1" ht="26.25" customHeight="1">
      <c r="B85" s="31"/>
      <c r="E85" s="238" t="str">
        <f>E7</f>
        <v>Obnova septického chirurgického sálu, Nemocniční 429, 381 01 Český Krumlov</v>
      </c>
      <c r="F85" s="239"/>
      <c r="G85" s="239"/>
      <c r="H85" s="239"/>
      <c r="L85" s="31"/>
    </row>
    <row r="86" spans="2:12" ht="12" customHeight="1">
      <c r="B86" s="19"/>
      <c r="C86" s="26" t="s">
        <v>121</v>
      </c>
      <c r="L86" s="19"/>
    </row>
    <row r="87" spans="2:12" s="1" customFormat="1" ht="16.5" customHeight="1">
      <c r="B87" s="31"/>
      <c r="E87" s="238" t="s">
        <v>560</v>
      </c>
      <c r="F87" s="240"/>
      <c r="G87" s="240"/>
      <c r="H87" s="240"/>
      <c r="L87" s="31"/>
    </row>
    <row r="88" spans="2:12" s="1" customFormat="1" ht="12" customHeight="1">
      <c r="B88" s="31"/>
      <c r="C88" s="26" t="s">
        <v>561</v>
      </c>
      <c r="L88" s="31"/>
    </row>
    <row r="89" spans="2:12" s="1" customFormat="1" ht="16.5" customHeight="1">
      <c r="B89" s="31"/>
      <c r="E89" s="200" t="str">
        <f>E11</f>
        <v>2.NP_2.2 - Elektroinstalace</v>
      </c>
      <c r="F89" s="240"/>
      <c r="G89" s="240"/>
      <c r="H89" s="240"/>
      <c r="L89" s="31"/>
    </row>
    <row r="90" spans="2:12" s="1" customFormat="1" ht="6.95" customHeight="1">
      <c r="B90" s="31"/>
      <c r="L90" s="31"/>
    </row>
    <row r="91" spans="2:12" s="1" customFormat="1" ht="12" customHeight="1">
      <c r="B91" s="31"/>
      <c r="C91" s="26" t="s">
        <v>20</v>
      </c>
      <c r="F91" s="24" t="str">
        <f>F14</f>
        <v xml:space="preserve"> </v>
      </c>
      <c r="I91" s="26" t="s">
        <v>22</v>
      </c>
      <c r="J91" s="51" t="str">
        <f>IF(J14="","",J14)</f>
        <v>5. 8. 2024</v>
      </c>
      <c r="L91" s="31"/>
    </row>
    <row r="92" spans="2:12" s="1" customFormat="1" ht="6.95" customHeight="1">
      <c r="B92" s="31"/>
      <c r="L92" s="31"/>
    </row>
    <row r="93" spans="2:12" s="1" customFormat="1" ht="15.2" customHeight="1">
      <c r="B93" s="31"/>
      <c r="C93" s="26" t="s">
        <v>24</v>
      </c>
      <c r="F93" s="24" t="str">
        <f>E17</f>
        <v xml:space="preserve"> </v>
      </c>
      <c r="I93" s="26" t="s">
        <v>30</v>
      </c>
      <c r="J93" s="29" t="str">
        <f>E23</f>
        <v xml:space="preserve"> </v>
      </c>
      <c r="L93" s="31"/>
    </row>
    <row r="94" spans="2:12" s="1" customFormat="1" ht="15.2" customHeight="1">
      <c r="B94" s="31"/>
      <c r="C94" s="26" t="s">
        <v>28</v>
      </c>
      <c r="F94" s="24" t="str">
        <f>IF(E20="","",E20)</f>
        <v>Vyplň údaj</v>
      </c>
      <c r="I94" s="26" t="s">
        <v>32</v>
      </c>
      <c r="J94" s="29" t="str">
        <f>E26</f>
        <v xml:space="preserve"> </v>
      </c>
      <c r="L94" s="31"/>
    </row>
    <row r="95" spans="2:12" s="1" customFormat="1" ht="10.35" customHeight="1">
      <c r="B95" s="31"/>
      <c r="L95" s="31"/>
    </row>
    <row r="96" spans="2:12" s="1" customFormat="1" ht="29.25" customHeight="1">
      <c r="B96" s="31"/>
      <c r="C96" s="104" t="s">
        <v>125</v>
      </c>
      <c r="D96" s="96"/>
      <c r="E96" s="96"/>
      <c r="F96" s="96"/>
      <c r="G96" s="96"/>
      <c r="H96" s="96"/>
      <c r="I96" s="96"/>
      <c r="J96" s="105" t="s">
        <v>126</v>
      </c>
      <c r="K96" s="96"/>
      <c r="L96" s="31"/>
    </row>
    <row r="97" spans="2:47" s="1" customFormat="1" ht="10.35" customHeight="1">
      <c r="B97" s="31"/>
      <c r="L97" s="31"/>
    </row>
    <row r="98" spans="2:47" s="1" customFormat="1" ht="22.9" customHeight="1">
      <c r="B98" s="31"/>
      <c r="C98" s="106" t="s">
        <v>127</v>
      </c>
      <c r="J98" s="65">
        <f>J129</f>
        <v>0</v>
      </c>
      <c r="L98" s="31"/>
      <c r="AU98" s="16" t="s">
        <v>128</v>
      </c>
    </row>
    <row r="99" spans="2:47" s="8" customFormat="1" ht="24.95" customHeight="1">
      <c r="B99" s="107"/>
      <c r="D99" s="108" t="s">
        <v>754</v>
      </c>
      <c r="E99" s="109"/>
      <c r="F99" s="109"/>
      <c r="G99" s="109"/>
      <c r="H99" s="109"/>
      <c r="I99" s="109"/>
      <c r="J99" s="110">
        <f>J130</f>
        <v>0</v>
      </c>
      <c r="L99" s="107"/>
    </row>
    <row r="100" spans="2:47" s="8" customFormat="1" ht="24.95" customHeight="1">
      <c r="B100" s="107"/>
      <c r="D100" s="108" t="s">
        <v>755</v>
      </c>
      <c r="E100" s="109"/>
      <c r="F100" s="109"/>
      <c r="G100" s="109"/>
      <c r="H100" s="109"/>
      <c r="I100" s="109"/>
      <c r="J100" s="110">
        <f>J141</f>
        <v>0</v>
      </c>
      <c r="L100" s="107"/>
    </row>
    <row r="101" spans="2:47" s="8" customFormat="1" ht="24.95" customHeight="1">
      <c r="B101" s="107"/>
      <c r="D101" s="108" t="s">
        <v>756</v>
      </c>
      <c r="E101" s="109"/>
      <c r="F101" s="109"/>
      <c r="G101" s="109"/>
      <c r="H101" s="109"/>
      <c r="I101" s="109"/>
      <c r="J101" s="110">
        <f>J156</f>
        <v>0</v>
      </c>
      <c r="L101" s="107"/>
    </row>
    <row r="102" spans="2:47" s="8" customFormat="1" ht="24.95" customHeight="1">
      <c r="B102" s="107"/>
      <c r="D102" s="108" t="s">
        <v>757</v>
      </c>
      <c r="E102" s="109"/>
      <c r="F102" s="109"/>
      <c r="G102" s="109"/>
      <c r="H102" s="109"/>
      <c r="I102" s="109"/>
      <c r="J102" s="110">
        <f>J163</f>
        <v>0</v>
      </c>
      <c r="L102" s="107"/>
    </row>
    <row r="103" spans="2:47" s="8" customFormat="1" ht="24.95" customHeight="1">
      <c r="B103" s="107"/>
      <c r="D103" s="108" t="s">
        <v>758</v>
      </c>
      <c r="E103" s="109"/>
      <c r="F103" s="109"/>
      <c r="G103" s="109"/>
      <c r="H103" s="109"/>
      <c r="I103" s="109"/>
      <c r="J103" s="110">
        <f>J176</f>
        <v>0</v>
      </c>
      <c r="L103" s="107"/>
    </row>
    <row r="104" spans="2:47" s="8" customFormat="1" ht="24.95" customHeight="1">
      <c r="B104" s="107"/>
      <c r="D104" s="108" t="s">
        <v>759</v>
      </c>
      <c r="E104" s="109"/>
      <c r="F104" s="109"/>
      <c r="G104" s="109"/>
      <c r="H104" s="109"/>
      <c r="I104" s="109"/>
      <c r="J104" s="110">
        <f>J209</f>
        <v>0</v>
      </c>
      <c r="L104" s="107"/>
    </row>
    <row r="105" spans="2:47" s="8" customFormat="1" ht="24.95" customHeight="1">
      <c r="B105" s="107"/>
      <c r="D105" s="108" t="s">
        <v>760</v>
      </c>
      <c r="E105" s="109"/>
      <c r="F105" s="109"/>
      <c r="G105" s="109"/>
      <c r="H105" s="109"/>
      <c r="I105" s="109"/>
      <c r="J105" s="110">
        <f>J234</f>
        <v>0</v>
      </c>
      <c r="L105" s="107"/>
    </row>
    <row r="106" spans="2:47" s="8" customFormat="1" ht="24.95" customHeight="1">
      <c r="B106" s="107"/>
      <c r="D106" s="108" t="s">
        <v>761</v>
      </c>
      <c r="E106" s="109"/>
      <c r="F106" s="109"/>
      <c r="G106" s="109"/>
      <c r="H106" s="109"/>
      <c r="I106" s="109"/>
      <c r="J106" s="110">
        <f>J237</f>
        <v>0</v>
      </c>
      <c r="L106" s="107"/>
    </row>
    <row r="107" spans="2:47" s="8" customFormat="1" ht="24.95" customHeight="1">
      <c r="B107" s="107"/>
      <c r="D107" s="108" t="s">
        <v>762</v>
      </c>
      <c r="E107" s="109"/>
      <c r="F107" s="109"/>
      <c r="G107" s="109"/>
      <c r="H107" s="109"/>
      <c r="I107" s="109"/>
      <c r="J107" s="110">
        <f>J240</f>
        <v>0</v>
      </c>
      <c r="L107" s="107"/>
    </row>
    <row r="108" spans="2:47" s="1" customFormat="1" ht="21.75" customHeight="1">
      <c r="B108" s="31"/>
      <c r="L108" s="31"/>
    </row>
    <row r="109" spans="2:47" s="1" customFormat="1" ht="6.95" customHeight="1">
      <c r="B109" s="43"/>
      <c r="C109" s="44"/>
      <c r="D109" s="44"/>
      <c r="E109" s="44"/>
      <c r="F109" s="44"/>
      <c r="G109" s="44"/>
      <c r="H109" s="44"/>
      <c r="I109" s="44"/>
      <c r="J109" s="44"/>
      <c r="K109" s="44"/>
      <c r="L109" s="31"/>
    </row>
    <row r="113" spans="2:20" s="1" customFormat="1" ht="6.95" customHeight="1">
      <c r="B113" s="45"/>
      <c r="C113" s="46"/>
      <c r="D113" s="46"/>
      <c r="E113" s="46"/>
      <c r="F113" s="46"/>
      <c r="G113" s="46"/>
      <c r="H113" s="46"/>
      <c r="I113" s="46"/>
      <c r="J113" s="46"/>
      <c r="K113" s="46"/>
      <c r="L113" s="31"/>
    </row>
    <row r="114" spans="2:20" s="1" customFormat="1" ht="24.95" customHeight="1">
      <c r="B114" s="31"/>
      <c r="C114" s="20" t="s">
        <v>148</v>
      </c>
      <c r="L114" s="31"/>
    </row>
    <row r="115" spans="2:20" s="1" customFormat="1" ht="6.95" customHeight="1">
      <c r="B115" s="31"/>
      <c r="L115" s="31"/>
    </row>
    <row r="116" spans="2:20" s="1" customFormat="1" ht="12" customHeight="1">
      <c r="B116" s="31"/>
      <c r="C116" s="26" t="s">
        <v>16</v>
      </c>
      <c r="L116" s="31"/>
    </row>
    <row r="117" spans="2:20" s="1" customFormat="1" ht="26.25" customHeight="1">
      <c r="B117" s="31"/>
      <c r="E117" s="238" t="str">
        <f>E7</f>
        <v>Obnova septického chirurgického sálu, Nemocniční 429, 381 01 Český Krumlov</v>
      </c>
      <c r="F117" s="239"/>
      <c r="G117" s="239"/>
      <c r="H117" s="239"/>
      <c r="L117" s="31"/>
    </row>
    <row r="118" spans="2:20" ht="12" customHeight="1">
      <c r="B118" s="19"/>
      <c r="C118" s="26" t="s">
        <v>121</v>
      </c>
      <c r="L118" s="19"/>
    </row>
    <row r="119" spans="2:20" s="1" customFormat="1" ht="16.5" customHeight="1">
      <c r="B119" s="31"/>
      <c r="E119" s="238" t="s">
        <v>560</v>
      </c>
      <c r="F119" s="240"/>
      <c r="G119" s="240"/>
      <c r="H119" s="240"/>
      <c r="L119" s="31"/>
    </row>
    <row r="120" spans="2:20" s="1" customFormat="1" ht="12" customHeight="1">
      <c r="B120" s="31"/>
      <c r="C120" s="26" t="s">
        <v>561</v>
      </c>
      <c r="L120" s="31"/>
    </row>
    <row r="121" spans="2:20" s="1" customFormat="1" ht="16.5" customHeight="1">
      <c r="B121" s="31"/>
      <c r="E121" s="200" t="str">
        <f>E11</f>
        <v>2.NP_2.2 - Elektroinstalace</v>
      </c>
      <c r="F121" s="240"/>
      <c r="G121" s="240"/>
      <c r="H121" s="240"/>
      <c r="L121" s="31"/>
    </row>
    <row r="122" spans="2:20" s="1" customFormat="1" ht="6.95" customHeight="1">
      <c r="B122" s="31"/>
      <c r="L122" s="31"/>
    </row>
    <row r="123" spans="2:20" s="1" customFormat="1" ht="12" customHeight="1">
      <c r="B123" s="31"/>
      <c r="C123" s="26" t="s">
        <v>20</v>
      </c>
      <c r="F123" s="24" t="str">
        <f>F14</f>
        <v xml:space="preserve"> </v>
      </c>
      <c r="I123" s="26" t="s">
        <v>22</v>
      </c>
      <c r="J123" s="51" t="str">
        <f>IF(J14="","",J14)</f>
        <v>5. 8. 2024</v>
      </c>
      <c r="L123" s="31"/>
    </row>
    <row r="124" spans="2:20" s="1" customFormat="1" ht="6.95" customHeight="1">
      <c r="B124" s="31"/>
      <c r="L124" s="31"/>
    </row>
    <row r="125" spans="2:20" s="1" customFormat="1" ht="15.2" customHeight="1">
      <c r="B125" s="31"/>
      <c r="C125" s="26" t="s">
        <v>24</v>
      </c>
      <c r="F125" s="24" t="str">
        <f>E17</f>
        <v xml:space="preserve"> </v>
      </c>
      <c r="I125" s="26" t="s">
        <v>30</v>
      </c>
      <c r="J125" s="29" t="str">
        <f>E23</f>
        <v xml:space="preserve"> </v>
      </c>
      <c r="L125" s="31"/>
    </row>
    <row r="126" spans="2:20" s="1" customFormat="1" ht="15.2" customHeight="1">
      <c r="B126" s="31"/>
      <c r="C126" s="26" t="s">
        <v>28</v>
      </c>
      <c r="F126" s="24" t="str">
        <f>IF(E20="","",E20)</f>
        <v>Vyplň údaj</v>
      </c>
      <c r="I126" s="26" t="s">
        <v>32</v>
      </c>
      <c r="J126" s="29" t="str">
        <f>E26</f>
        <v xml:space="preserve"> </v>
      </c>
      <c r="L126" s="31"/>
    </row>
    <row r="127" spans="2:20" s="1" customFormat="1" ht="10.35" customHeight="1">
      <c r="B127" s="31"/>
      <c r="L127" s="31"/>
    </row>
    <row r="128" spans="2:20" s="10" customFormat="1" ht="29.25" customHeight="1">
      <c r="B128" s="115"/>
      <c r="C128" s="116" t="s">
        <v>149</v>
      </c>
      <c r="D128" s="117" t="s">
        <v>59</v>
      </c>
      <c r="E128" s="117" t="s">
        <v>55</v>
      </c>
      <c r="F128" s="117" t="s">
        <v>56</v>
      </c>
      <c r="G128" s="117" t="s">
        <v>150</v>
      </c>
      <c r="H128" s="117" t="s">
        <v>151</v>
      </c>
      <c r="I128" s="117" t="s">
        <v>152</v>
      </c>
      <c r="J128" s="118" t="s">
        <v>126</v>
      </c>
      <c r="K128" s="119" t="s">
        <v>153</v>
      </c>
      <c r="L128" s="115"/>
      <c r="M128" s="58" t="s">
        <v>1</v>
      </c>
      <c r="N128" s="59" t="s">
        <v>38</v>
      </c>
      <c r="O128" s="59" t="s">
        <v>154</v>
      </c>
      <c r="P128" s="59" t="s">
        <v>155</v>
      </c>
      <c r="Q128" s="59" t="s">
        <v>156</v>
      </c>
      <c r="R128" s="59" t="s">
        <v>157</v>
      </c>
      <c r="S128" s="59" t="s">
        <v>158</v>
      </c>
      <c r="T128" s="60" t="s">
        <v>159</v>
      </c>
    </row>
    <row r="129" spans="2:65" s="1" customFormat="1" ht="22.9" customHeight="1">
      <c r="B129" s="31"/>
      <c r="C129" s="63" t="s">
        <v>160</v>
      </c>
      <c r="J129" s="120">
        <f>BK129</f>
        <v>0</v>
      </c>
      <c r="L129" s="31"/>
      <c r="M129" s="61"/>
      <c r="N129" s="52"/>
      <c r="O129" s="52"/>
      <c r="P129" s="121">
        <f>P130+P141+P156+P163+P176+P209+P234+P237+P240</f>
        <v>0</v>
      </c>
      <c r="Q129" s="52"/>
      <c r="R129" s="121">
        <f>R130+R141+R156+R163+R176+R209+R234+R237+R240</f>
        <v>0</v>
      </c>
      <c r="S129" s="52"/>
      <c r="T129" s="122">
        <f>T130+T141+T156+T163+T176+T209+T234+T237+T240</f>
        <v>0</v>
      </c>
      <c r="AT129" s="16" t="s">
        <v>73</v>
      </c>
      <c r="AU129" s="16" t="s">
        <v>128</v>
      </c>
      <c r="BK129" s="123">
        <f>BK130+BK141+BK156+BK163+BK176+BK209+BK234+BK237+BK240</f>
        <v>0</v>
      </c>
    </row>
    <row r="130" spans="2:65" s="11" customFormat="1" ht="25.9" customHeight="1">
      <c r="B130" s="124"/>
      <c r="D130" s="125" t="s">
        <v>73</v>
      </c>
      <c r="E130" s="126" t="s">
        <v>670</v>
      </c>
      <c r="F130" s="126" t="s">
        <v>763</v>
      </c>
      <c r="I130" s="127"/>
      <c r="J130" s="128">
        <f>BK130</f>
        <v>0</v>
      </c>
      <c r="L130" s="124"/>
      <c r="M130" s="129"/>
      <c r="P130" s="130">
        <f>SUM(P131:P140)</f>
        <v>0</v>
      </c>
      <c r="R130" s="130">
        <f>SUM(R131:R140)</f>
        <v>0</v>
      </c>
      <c r="T130" s="131">
        <f>SUM(T131:T140)</f>
        <v>0</v>
      </c>
      <c r="AR130" s="125" t="s">
        <v>82</v>
      </c>
      <c r="AT130" s="132" t="s">
        <v>73</v>
      </c>
      <c r="AU130" s="132" t="s">
        <v>74</v>
      </c>
      <c r="AY130" s="125" t="s">
        <v>163</v>
      </c>
      <c r="BK130" s="133">
        <f>SUM(BK131:BK140)</f>
        <v>0</v>
      </c>
    </row>
    <row r="131" spans="2:65" s="1" customFormat="1" ht="24.2" customHeight="1">
      <c r="B131" s="31"/>
      <c r="C131" s="136" t="s">
        <v>82</v>
      </c>
      <c r="D131" s="136" t="s">
        <v>165</v>
      </c>
      <c r="E131" s="137" t="s">
        <v>764</v>
      </c>
      <c r="F131" s="138" t="s">
        <v>765</v>
      </c>
      <c r="G131" s="139" t="s">
        <v>684</v>
      </c>
      <c r="H131" s="140">
        <v>1</v>
      </c>
      <c r="I131" s="141"/>
      <c r="J131" s="142">
        <f>ROUND(I131*H131,2)</f>
        <v>0</v>
      </c>
      <c r="K131" s="143"/>
      <c r="L131" s="31"/>
      <c r="M131" s="144" t="s">
        <v>1</v>
      </c>
      <c r="N131" s="145" t="s">
        <v>39</v>
      </c>
      <c r="P131" s="146">
        <f>O131*H131</f>
        <v>0</v>
      </c>
      <c r="Q131" s="146">
        <v>0</v>
      </c>
      <c r="R131" s="146">
        <f>Q131*H131</f>
        <v>0</v>
      </c>
      <c r="S131" s="146">
        <v>0</v>
      </c>
      <c r="T131" s="147">
        <f>S131*H131</f>
        <v>0</v>
      </c>
      <c r="AR131" s="148" t="s">
        <v>169</v>
      </c>
      <c r="AT131" s="148" t="s">
        <v>165</v>
      </c>
      <c r="AU131" s="148" t="s">
        <v>82</v>
      </c>
      <c r="AY131" s="16" t="s">
        <v>163</v>
      </c>
      <c r="BE131" s="149">
        <f>IF(N131="základní",J131,0)</f>
        <v>0</v>
      </c>
      <c r="BF131" s="149">
        <f>IF(N131="snížená",J131,0)</f>
        <v>0</v>
      </c>
      <c r="BG131" s="149">
        <f>IF(N131="zákl. přenesená",J131,0)</f>
        <v>0</v>
      </c>
      <c r="BH131" s="149">
        <f>IF(N131="sníž. přenesená",J131,0)</f>
        <v>0</v>
      </c>
      <c r="BI131" s="149">
        <f>IF(N131="nulová",J131,0)</f>
        <v>0</v>
      </c>
      <c r="BJ131" s="16" t="s">
        <v>82</v>
      </c>
      <c r="BK131" s="149">
        <f>ROUND(I131*H131,2)</f>
        <v>0</v>
      </c>
      <c r="BL131" s="16" t="s">
        <v>169</v>
      </c>
      <c r="BM131" s="148" t="s">
        <v>84</v>
      </c>
    </row>
    <row r="132" spans="2:65" s="1" customFormat="1" ht="48.75">
      <c r="B132" s="31"/>
      <c r="D132" s="151" t="s">
        <v>433</v>
      </c>
      <c r="F132" s="165" t="s">
        <v>766</v>
      </c>
      <c r="I132" s="166"/>
      <c r="L132" s="31"/>
      <c r="M132" s="167"/>
      <c r="T132" s="55"/>
      <c r="AT132" s="16" t="s">
        <v>433</v>
      </c>
      <c r="AU132" s="16" t="s">
        <v>82</v>
      </c>
    </row>
    <row r="133" spans="2:65" s="1" customFormat="1" ht="24.2" customHeight="1">
      <c r="B133" s="31"/>
      <c r="C133" s="136" t="s">
        <v>84</v>
      </c>
      <c r="D133" s="136" t="s">
        <v>165</v>
      </c>
      <c r="E133" s="137" t="s">
        <v>767</v>
      </c>
      <c r="F133" s="138" t="s">
        <v>768</v>
      </c>
      <c r="G133" s="139" t="s">
        <v>769</v>
      </c>
      <c r="H133" s="140">
        <v>1</v>
      </c>
      <c r="I133" s="141"/>
      <c r="J133" s="142">
        <f>ROUND(I133*H133,2)</f>
        <v>0</v>
      </c>
      <c r="K133" s="143"/>
      <c r="L133" s="31"/>
      <c r="M133" s="144" t="s">
        <v>1</v>
      </c>
      <c r="N133" s="145" t="s">
        <v>39</v>
      </c>
      <c r="P133" s="146">
        <f>O133*H133</f>
        <v>0</v>
      </c>
      <c r="Q133" s="146">
        <v>0</v>
      </c>
      <c r="R133" s="146">
        <f>Q133*H133</f>
        <v>0</v>
      </c>
      <c r="S133" s="146">
        <v>0</v>
      </c>
      <c r="T133" s="147">
        <f>S133*H133</f>
        <v>0</v>
      </c>
      <c r="AR133" s="148" t="s">
        <v>169</v>
      </c>
      <c r="AT133" s="148" t="s">
        <v>165</v>
      </c>
      <c r="AU133" s="148" t="s">
        <v>82</v>
      </c>
      <c r="AY133" s="16" t="s">
        <v>163</v>
      </c>
      <c r="BE133" s="149">
        <f>IF(N133="základní",J133,0)</f>
        <v>0</v>
      </c>
      <c r="BF133" s="149">
        <f>IF(N133="snížená",J133,0)</f>
        <v>0</v>
      </c>
      <c r="BG133" s="149">
        <f>IF(N133="zákl. přenesená",J133,0)</f>
        <v>0</v>
      </c>
      <c r="BH133" s="149">
        <f>IF(N133="sníž. přenesená",J133,0)</f>
        <v>0</v>
      </c>
      <c r="BI133" s="149">
        <f>IF(N133="nulová",J133,0)</f>
        <v>0</v>
      </c>
      <c r="BJ133" s="16" t="s">
        <v>82</v>
      </c>
      <c r="BK133" s="149">
        <f>ROUND(I133*H133,2)</f>
        <v>0</v>
      </c>
      <c r="BL133" s="16" t="s">
        <v>169</v>
      </c>
      <c r="BM133" s="148" t="s">
        <v>169</v>
      </c>
    </row>
    <row r="134" spans="2:65" s="1" customFormat="1" ht="39">
      <c r="B134" s="31"/>
      <c r="D134" s="151" t="s">
        <v>433</v>
      </c>
      <c r="F134" s="165" t="s">
        <v>770</v>
      </c>
      <c r="I134" s="166"/>
      <c r="L134" s="31"/>
      <c r="M134" s="167"/>
      <c r="T134" s="55"/>
      <c r="AT134" s="16" t="s">
        <v>433</v>
      </c>
      <c r="AU134" s="16" t="s">
        <v>82</v>
      </c>
    </row>
    <row r="135" spans="2:65" s="1" customFormat="1" ht="16.5" customHeight="1">
      <c r="B135" s="31"/>
      <c r="C135" s="136" t="s">
        <v>97</v>
      </c>
      <c r="D135" s="136" t="s">
        <v>165</v>
      </c>
      <c r="E135" s="137" t="s">
        <v>771</v>
      </c>
      <c r="F135" s="138" t="s">
        <v>772</v>
      </c>
      <c r="G135" s="139" t="s">
        <v>684</v>
      </c>
      <c r="H135" s="140">
        <v>88</v>
      </c>
      <c r="I135" s="141"/>
      <c r="J135" s="142">
        <f>ROUND(I135*H135,2)</f>
        <v>0</v>
      </c>
      <c r="K135" s="143"/>
      <c r="L135" s="31"/>
      <c r="M135" s="144" t="s">
        <v>1</v>
      </c>
      <c r="N135" s="145" t="s">
        <v>39</v>
      </c>
      <c r="P135" s="146">
        <f>O135*H135</f>
        <v>0</v>
      </c>
      <c r="Q135" s="146">
        <v>0</v>
      </c>
      <c r="R135" s="146">
        <f>Q135*H135</f>
        <v>0</v>
      </c>
      <c r="S135" s="146">
        <v>0</v>
      </c>
      <c r="T135" s="147">
        <f>S135*H135</f>
        <v>0</v>
      </c>
      <c r="AR135" s="148" t="s">
        <v>169</v>
      </c>
      <c r="AT135" s="148" t="s">
        <v>165</v>
      </c>
      <c r="AU135" s="148" t="s">
        <v>82</v>
      </c>
      <c r="AY135" s="16" t="s">
        <v>163</v>
      </c>
      <c r="BE135" s="149">
        <f>IF(N135="základní",J135,0)</f>
        <v>0</v>
      </c>
      <c r="BF135" s="149">
        <f>IF(N135="snížená",J135,0)</f>
        <v>0</v>
      </c>
      <c r="BG135" s="149">
        <f>IF(N135="zákl. přenesená",J135,0)</f>
        <v>0</v>
      </c>
      <c r="BH135" s="149">
        <f>IF(N135="sníž. přenesená",J135,0)</f>
        <v>0</v>
      </c>
      <c r="BI135" s="149">
        <f>IF(N135="nulová",J135,0)</f>
        <v>0</v>
      </c>
      <c r="BJ135" s="16" t="s">
        <v>82</v>
      </c>
      <c r="BK135" s="149">
        <f>ROUND(I135*H135,2)</f>
        <v>0</v>
      </c>
      <c r="BL135" s="16" t="s">
        <v>169</v>
      </c>
      <c r="BM135" s="148" t="s">
        <v>183</v>
      </c>
    </row>
    <row r="136" spans="2:65" s="1" customFormat="1" ht="39">
      <c r="B136" s="31"/>
      <c r="D136" s="151" t="s">
        <v>433</v>
      </c>
      <c r="F136" s="165" t="s">
        <v>770</v>
      </c>
      <c r="I136" s="166"/>
      <c r="L136" s="31"/>
      <c r="M136" s="167"/>
      <c r="T136" s="55"/>
      <c r="AT136" s="16" t="s">
        <v>433</v>
      </c>
      <c r="AU136" s="16" t="s">
        <v>82</v>
      </c>
    </row>
    <row r="137" spans="2:65" s="1" customFormat="1" ht="16.5" customHeight="1">
      <c r="B137" s="31"/>
      <c r="C137" s="136" t="s">
        <v>169</v>
      </c>
      <c r="D137" s="136" t="s">
        <v>165</v>
      </c>
      <c r="E137" s="137" t="s">
        <v>773</v>
      </c>
      <c r="F137" s="138" t="s">
        <v>774</v>
      </c>
      <c r="G137" s="139" t="s">
        <v>684</v>
      </c>
      <c r="H137" s="140">
        <v>42</v>
      </c>
      <c r="I137" s="141"/>
      <c r="J137" s="142">
        <f>ROUND(I137*H137,2)</f>
        <v>0</v>
      </c>
      <c r="K137" s="143"/>
      <c r="L137" s="31"/>
      <c r="M137" s="144" t="s">
        <v>1</v>
      </c>
      <c r="N137" s="145" t="s">
        <v>39</v>
      </c>
      <c r="P137" s="146">
        <f>O137*H137</f>
        <v>0</v>
      </c>
      <c r="Q137" s="146">
        <v>0</v>
      </c>
      <c r="R137" s="146">
        <f>Q137*H137</f>
        <v>0</v>
      </c>
      <c r="S137" s="146">
        <v>0</v>
      </c>
      <c r="T137" s="147">
        <f>S137*H137</f>
        <v>0</v>
      </c>
      <c r="AR137" s="148" t="s">
        <v>169</v>
      </c>
      <c r="AT137" s="148" t="s">
        <v>165</v>
      </c>
      <c r="AU137" s="148" t="s">
        <v>82</v>
      </c>
      <c r="AY137" s="16" t="s">
        <v>163</v>
      </c>
      <c r="BE137" s="149">
        <f>IF(N137="základní",J137,0)</f>
        <v>0</v>
      </c>
      <c r="BF137" s="149">
        <f>IF(N137="snížená",J137,0)</f>
        <v>0</v>
      </c>
      <c r="BG137" s="149">
        <f>IF(N137="zákl. přenesená",J137,0)</f>
        <v>0</v>
      </c>
      <c r="BH137" s="149">
        <f>IF(N137="sníž. přenesená",J137,0)</f>
        <v>0</v>
      </c>
      <c r="BI137" s="149">
        <f>IF(N137="nulová",J137,0)</f>
        <v>0</v>
      </c>
      <c r="BJ137" s="16" t="s">
        <v>82</v>
      </c>
      <c r="BK137" s="149">
        <f>ROUND(I137*H137,2)</f>
        <v>0</v>
      </c>
      <c r="BL137" s="16" t="s">
        <v>169</v>
      </c>
      <c r="BM137" s="148" t="s">
        <v>210</v>
      </c>
    </row>
    <row r="138" spans="2:65" s="1" customFormat="1" ht="39">
      <c r="B138" s="31"/>
      <c r="D138" s="151" t="s">
        <v>433</v>
      </c>
      <c r="F138" s="165" t="s">
        <v>770</v>
      </c>
      <c r="I138" s="166"/>
      <c r="L138" s="31"/>
      <c r="M138" s="167"/>
      <c r="T138" s="55"/>
      <c r="AT138" s="16" t="s">
        <v>433</v>
      </c>
      <c r="AU138" s="16" t="s">
        <v>82</v>
      </c>
    </row>
    <row r="139" spans="2:65" s="1" customFormat="1" ht="16.5" customHeight="1">
      <c r="B139" s="31"/>
      <c r="C139" s="136" t="s">
        <v>185</v>
      </c>
      <c r="D139" s="136" t="s">
        <v>165</v>
      </c>
      <c r="E139" s="137" t="s">
        <v>775</v>
      </c>
      <c r="F139" s="138" t="s">
        <v>776</v>
      </c>
      <c r="G139" s="139" t="s">
        <v>684</v>
      </c>
      <c r="H139" s="140">
        <v>8</v>
      </c>
      <c r="I139" s="141"/>
      <c r="J139" s="142">
        <f>ROUND(I139*H139,2)</f>
        <v>0</v>
      </c>
      <c r="K139" s="143"/>
      <c r="L139" s="31"/>
      <c r="M139" s="144" t="s">
        <v>1</v>
      </c>
      <c r="N139" s="145" t="s">
        <v>39</v>
      </c>
      <c r="P139" s="146">
        <f>O139*H139</f>
        <v>0</v>
      </c>
      <c r="Q139" s="146">
        <v>0</v>
      </c>
      <c r="R139" s="146">
        <f>Q139*H139</f>
        <v>0</v>
      </c>
      <c r="S139" s="146">
        <v>0</v>
      </c>
      <c r="T139" s="147">
        <f>S139*H139</f>
        <v>0</v>
      </c>
      <c r="AR139" s="148" t="s">
        <v>169</v>
      </c>
      <c r="AT139" s="148" t="s">
        <v>165</v>
      </c>
      <c r="AU139" s="148" t="s">
        <v>82</v>
      </c>
      <c r="AY139" s="16" t="s">
        <v>163</v>
      </c>
      <c r="BE139" s="149">
        <f>IF(N139="základní",J139,0)</f>
        <v>0</v>
      </c>
      <c r="BF139" s="149">
        <f>IF(N139="snížená",J139,0)</f>
        <v>0</v>
      </c>
      <c r="BG139" s="149">
        <f>IF(N139="zákl. přenesená",J139,0)</f>
        <v>0</v>
      </c>
      <c r="BH139" s="149">
        <f>IF(N139="sníž. přenesená",J139,0)</f>
        <v>0</v>
      </c>
      <c r="BI139" s="149">
        <f>IF(N139="nulová",J139,0)</f>
        <v>0</v>
      </c>
      <c r="BJ139" s="16" t="s">
        <v>82</v>
      </c>
      <c r="BK139" s="149">
        <f>ROUND(I139*H139,2)</f>
        <v>0</v>
      </c>
      <c r="BL139" s="16" t="s">
        <v>169</v>
      </c>
      <c r="BM139" s="148" t="s">
        <v>217</v>
      </c>
    </row>
    <row r="140" spans="2:65" s="1" customFormat="1" ht="39">
      <c r="B140" s="31"/>
      <c r="D140" s="151" t="s">
        <v>433</v>
      </c>
      <c r="F140" s="165" t="s">
        <v>770</v>
      </c>
      <c r="I140" s="166"/>
      <c r="L140" s="31"/>
      <c r="M140" s="167"/>
      <c r="T140" s="55"/>
      <c r="AT140" s="16" t="s">
        <v>433</v>
      </c>
      <c r="AU140" s="16" t="s">
        <v>82</v>
      </c>
    </row>
    <row r="141" spans="2:65" s="11" customFormat="1" ht="25.9" customHeight="1">
      <c r="B141" s="124"/>
      <c r="D141" s="125" t="s">
        <v>73</v>
      </c>
      <c r="E141" s="126" t="s">
        <v>777</v>
      </c>
      <c r="F141" s="126" t="s">
        <v>778</v>
      </c>
      <c r="I141" s="127"/>
      <c r="J141" s="128">
        <f>BK141</f>
        <v>0</v>
      </c>
      <c r="L141" s="124"/>
      <c r="M141" s="129"/>
      <c r="P141" s="130">
        <f>SUM(P142:P155)</f>
        <v>0</v>
      </c>
      <c r="R141" s="130">
        <f>SUM(R142:R155)</f>
        <v>0</v>
      </c>
      <c r="T141" s="131">
        <f>SUM(T142:T155)</f>
        <v>0</v>
      </c>
      <c r="AR141" s="125" t="s">
        <v>82</v>
      </c>
      <c r="AT141" s="132" t="s">
        <v>73</v>
      </c>
      <c r="AU141" s="132" t="s">
        <v>74</v>
      </c>
      <c r="AY141" s="125" t="s">
        <v>163</v>
      </c>
      <c r="BK141" s="133">
        <f>SUM(BK142:BK155)</f>
        <v>0</v>
      </c>
    </row>
    <row r="142" spans="2:65" s="1" customFormat="1" ht="24.2" customHeight="1">
      <c r="B142" s="31"/>
      <c r="C142" s="136" t="s">
        <v>183</v>
      </c>
      <c r="D142" s="136" t="s">
        <v>165</v>
      </c>
      <c r="E142" s="137" t="s">
        <v>779</v>
      </c>
      <c r="F142" s="138" t="s">
        <v>780</v>
      </c>
      <c r="G142" s="139" t="s">
        <v>781</v>
      </c>
      <c r="H142" s="140">
        <v>42</v>
      </c>
      <c r="I142" s="141"/>
      <c r="J142" s="142">
        <f>ROUND(I142*H142,2)</f>
        <v>0</v>
      </c>
      <c r="K142" s="143"/>
      <c r="L142" s="31"/>
      <c r="M142" s="144" t="s">
        <v>1</v>
      </c>
      <c r="N142" s="145" t="s">
        <v>39</v>
      </c>
      <c r="P142" s="146">
        <f>O142*H142</f>
        <v>0</v>
      </c>
      <c r="Q142" s="146">
        <v>0</v>
      </c>
      <c r="R142" s="146">
        <f>Q142*H142</f>
        <v>0</v>
      </c>
      <c r="S142" s="146">
        <v>0</v>
      </c>
      <c r="T142" s="147">
        <f>S142*H142</f>
        <v>0</v>
      </c>
      <c r="AR142" s="148" t="s">
        <v>169</v>
      </c>
      <c r="AT142" s="148" t="s">
        <v>165</v>
      </c>
      <c r="AU142" s="148" t="s">
        <v>82</v>
      </c>
      <c r="AY142" s="16" t="s">
        <v>163</v>
      </c>
      <c r="BE142" s="149">
        <f>IF(N142="základní",J142,0)</f>
        <v>0</v>
      </c>
      <c r="BF142" s="149">
        <f>IF(N142="snížená",J142,0)</f>
        <v>0</v>
      </c>
      <c r="BG142" s="149">
        <f>IF(N142="zákl. přenesená",J142,0)</f>
        <v>0</v>
      </c>
      <c r="BH142" s="149">
        <f>IF(N142="sníž. přenesená",J142,0)</f>
        <v>0</v>
      </c>
      <c r="BI142" s="149">
        <f>IF(N142="nulová",J142,0)</f>
        <v>0</v>
      </c>
      <c r="BJ142" s="16" t="s">
        <v>82</v>
      </c>
      <c r="BK142" s="149">
        <f>ROUND(I142*H142,2)</f>
        <v>0</v>
      </c>
      <c r="BL142" s="16" t="s">
        <v>169</v>
      </c>
      <c r="BM142" s="148" t="s">
        <v>8</v>
      </c>
    </row>
    <row r="143" spans="2:65" s="1" customFormat="1" ht="39">
      <c r="B143" s="31"/>
      <c r="D143" s="151" t="s">
        <v>433</v>
      </c>
      <c r="F143" s="165" t="s">
        <v>770</v>
      </c>
      <c r="I143" s="166"/>
      <c r="L143" s="31"/>
      <c r="M143" s="167"/>
      <c r="T143" s="55"/>
      <c r="AT143" s="16" t="s">
        <v>433</v>
      </c>
      <c r="AU143" s="16" t="s">
        <v>82</v>
      </c>
    </row>
    <row r="144" spans="2:65" s="1" customFormat="1" ht="24.2" customHeight="1">
      <c r="B144" s="31"/>
      <c r="C144" s="136" t="s">
        <v>201</v>
      </c>
      <c r="D144" s="136" t="s">
        <v>165</v>
      </c>
      <c r="E144" s="137" t="s">
        <v>782</v>
      </c>
      <c r="F144" s="138" t="s">
        <v>783</v>
      </c>
      <c r="G144" s="139" t="s">
        <v>781</v>
      </c>
      <c r="H144" s="140">
        <v>14</v>
      </c>
      <c r="I144" s="141"/>
      <c r="J144" s="142">
        <f>ROUND(I144*H144,2)</f>
        <v>0</v>
      </c>
      <c r="K144" s="143"/>
      <c r="L144" s="31"/>
      <c r="M144" s="144" t="s">
        <v>1</v>
      </c>
      <c r="N144" s="145" t="s">
        <v>39</v>
      </c>
      <c r="P144" s="146">
        <f>O144*H144</f>
        <v>0</v>
      </c>
      <c r="Q144" s="146">
        <v>0</v>
      </c>
      <c r="R144" s="146">
        <f>Q144*H144</f>
        <v>0</v>
      </c>
      <c r="S144" s="146">
        <v>0</v>
      </c>
      <c r="T144" s="147">
        <f>S144*H144</f>
        <v>0</v>
      </c>
      <c r="AR144" s="148" t="s">
        <v>169</v>
      </c>
      <c r="AT144" s="148" t="s">
        <v>165</v>
      </c>
      <c r="AU144" s="148" t="s">
        <v>82</v>
      </c>
      <c r="AY144" s="16" t="s">
        <v>163</v>
      </c>
      <c r="BE144" s="149">
        <f>IF(N144="základní",J144,0)</f>
        <v>0</v>
      </c>
      <c r="BF144" s="149">
        <f>IF(N144="snížená",J144,0)</f>
        <v>0</v>
      </c>
      <c r="BG144" s="149">
        <f>IF(N144="zákl. přenesená",J144,0)</f>
        <v>0</v>
      </c>
      <c r="BH144" s="149">
        <f>IF(N144="sníž. přenesená",J144,0)</f>
        <v>0</v>
      </c>
      <c r="BI144" s="149">
        <f>IF(N144="nulová",J144,0)</f>
        <v>0</v>
      </c>
      <c r="BJ144" s="16" t="s">
        <v>82</v>
      </c>
      <c r="BK144" s="149">
        <f>ROUND(I144*H144,2)</f>
        <v>0</v>
      </c>
      <c r="BL144" s="16" t="s">
        <v>169</v>
      </c>
      <c r="BM144" s="148" t="s">
        <v>242</v>
      </c>
    </row>
    <row r="145" spans="2:65" s="1" customFormat="1" ht="39">
      <c r="B145" s="31"/>
      <c r="D145" s="151" t="s">
        <v>433</v>
      </c>
      <c r="F145" s="165" t="s">
        <v>770</v>
      </c>
      <c r="I145" s="166"/>
      <c r="L145" s="31"/>
      <c r="M145" s="167"/>
      <c r="T145" s="55"/>
      <c r="AT145" s="16" t="s">
        <v>433</v>
      </c>
      <c r="AU145" s="16" t="s">
        <v>82</v>
      </c>
    </row>
    <row r="146" spans="2:65" s="1" customFormat="1" ht="21.75" customHeight="1">
      <c r="B146" s="31"/>
      <c r="C146" s="136" t="s">
        <v>210</v>
      </c>
      <c r="D146" s="136" t="s">
        <v>165</v>
      </c>
      <c r="E146" s="137" t="s">
        <v>784</v>
      </c>
      <c r="F146" s="138" t="s">
        <v>785</v>
      </c>
      <c r="G146" s="139" t="s">
        <v>781</v>
      </c>
      <c r="H146" s="140">
        <v>8</v>
      </c>
      <c r="I146" s="141"/>
      <c r="J146" s="142">
        <f>ROUND(I146*H146,2)</f>
        <v>0</v>
      </c>
      <c r="K146" s="143"/>
      <c r="L146" s="31"/>
      <c r="M146" s="144" t="s">
        <v>1</v>
      </c>
      <c r="N146" s="145" t="s">
        <v>39</v>
      </c>
      <c r="P146" s="146">
        <f>O146*H146</f>
        <v>0</v>
      </c>
      <c r="Q146" s="146">
        <v>0</v>
      </c>
      <c r="R146" s="146">
        <f>Q146*H146</f>
        <v>0</v>
      </c>
      <c r="S146" s="146">
        <v>0</v>
      </c>
      <c r="T146" s="147">
        <f>S146*H146</f>
        <v>0</v>
      </c>
      <c r="AR146" s="148" t="s">
        <v>169</v>
      </c>
      <c r="AT146" s="148" t="s">
        <v>165</v>
      </c>
      <c r="AU146" s="148" t="s">
        <v>82</v>
      </c>
      <c r="AY146" s="16" t="s">
        <v>163</v>
      </c>
      <c r="BE146" s="149">
        <f>IF(N146="základní",J146,0)</f>
        <v>0</v>
      </c>
      <c r="BF146" s="149">
        <f>IF(N146="snížená",J146,0)</f>
        <v>0</v>
      </c>
      <c r="BG146" s="149">
        <f>IF(N146="zákl. přenesená",J146,0)</f>
        <v>0</v>
      </c>
      <c r="BH146" s="149">
        <f>IF(N146="sníž. přenesená",J146,0)</f>
        <v>0</v>
      </c>
      <c r="BI146" s="149">
        <f>IF(N146="nulová",J146,0)</f>
        <v>0</v>
      </c>
      <c r="BJ146" s="16" t="s">
        <v>82</v>
      </c>
      <c r="BK146" s="149">
        <f>ROUND(I146*H146,2)</f>
        <v>0</v>
      </c>
      <c r="BL146" s="16" t="s">
        <v>169</v>
      </c>
      <c r="BM146" s="148" t="s">
        <v>250</v>
      </c>
    </row>
    <row r="147" spans="2:65" s="1" customFormat="1" ht="39">
      <c r="B147" s="31"/>
      <c r="D147" s="151" t="s">
        <v>433</v>
      </c>
      <c r="F147" s="165" t="s">
        <v>770</v>
      </c>
      <c r="I147" s="166"/>
      <c r="L147" s="31"/>
      <c r="M147" s="167"/>
      <c r="T147" s="55"/>
      <c r="AT147" s="16" t="s">
        <v>433</v>
      </c>
      <c r="AU147" s="16" t="s">
        <v>82</v>
      </c>
    </row>
    <row r="148" spans="2:65" s="1" customFormat="1" ht="16.5" customHeight="1">
      <c r="B148" s="31"/>
      <c r="C148" s="136" t="s">
        <v>208</v>
      </c>
      <c r="D148" s="136" t="s">
        <v>165</v>
      </c>
      <c r="E148" s="137" t="s">
        <v>786</v>
      </c>
      <c r="F148" s="138" t="s">
        <v>787</v>
      </c>
      <c r="G148" s="139" t="s">
        <v>781</v>
      </c>
      <c r="H148" s="140">
        <v>24</v>
      </c>
      <c r="I148" s="141"/>
      <c r="J148" s="142">
        <f>ROUND(I148*H148,2)</f>
        <v>0</v>
      </c>
      <c r="K148" s="143"/>
      <c r="L148" s="31"/>
      <c r="M148" s="144" t="s">
        <v>1</v>
      </c>
      <c r="N148" s="145" t="s">
        <v>39</v>
      </c>
      <c r="P148" s="146">
        <f>O148*H148</f>
        <v>0</v>
      </c>
      <c r="Q148" s="146">
        <v>0</v>
      </c>
      <c r="R148" s="146">
        <f>Q148*H148</f>
        <v>0</v>
      </c>
      <c r="S148" s="146">
        <v>0</v>
      </c>
      <c r="T148" s="147">
        <f>S148*H148</f>
        <v>0</v>
      </c>
      <c r="AR148" s="148" t="s">
        <v>169</v>
      </c>
      <c r="AT148" s="148" t="s">
        <v>165</v>
      </c>
      <c r="AU148" s="148" t="s">
        <v>82</v>
      </c>
      <c r="AY148" s="16" t="s">
        <v>163</v>
      </c>
      <c r="BE148" s="149">
        <f>IF(N148="základní",J148,0)</f>
        <v>0</v>
      </c>
      <c r="BF148" s="149">
        <f>IF(N148="snížená",J148,0)</f>
        <v>0</v>
      </c>
      <c r="BG148" s="149">
        <f>IF(N148="zákl. přenesená",J148,0)</f>
        <v>0</v>
      </c>
      <c r="BH148" s="149">
        <f>IF(N148="sníž. přenesená",J148,0)</f>
        <v>0</v>
      </c>
      <c r="BI148" s="149">
        <f>IF(N148="nulová",J148,0)</f>
        <v>0</v>
      </c>
      <c r="BJ148" s="16" t="s">
        <v>82</v>
      </c>
      <c r="BK148" s="149">
        <f>ROUND(I148*H148,2)</f>
        <v>0</v>
      </c>
      <c r="BL148" s="16" t="s">
        <v>169</v>
      </c>
      <c r="BM148" s="148" t="s">
        <v>258</v>
      </c>
    </row>
    <row r="149" spans="2:65" s="1" customFormat="1" ht="39">
      <c r="B149" s="31"/>
      <c r="D149" s="151" t="s">
        <v>433</v>
      </c>
      <c r="F149" s="165" t="s">
        <v>770</v>
      </c>
      <c r="I149" s="166"/>
      <c r="L149" s="31"/>
      <c r="M149" s="167"/>
      <c r="T149" s="55"/>
      <c r="AT149" s="16" t="s">
        <v>433</v>
      </c>
      <c r="AU149" s="16" t="s">
        <v>82</v>
      </c>
    </row>
    <row r="150" spans="2:65" s="1" customFormat="1" ht="24.2" customHeight="1">
      <c r="B150" s="31"/>
      <c r="C150" s="136" t="s">
        <v>217</v>
      </c>
      <c r="D150" s="136" t="s">
        <v>165</v>
      </c>
      <c r="E150" s="137" t="s">
        <v>788</v>
      </c>
      <c r="F150" s="138" t="s">
        <v>789</v>
      </c>
      <c r="G150" s="139" t="s">
        <v>781</v>
      </c>
      <c r="H150" s="140">
        <v>8</v>
      </c>
      <c r="I150" s="141"/>
      <c r="J150" s="142">
        <f>ROUND(I150*H150,2)</f>
        <v>0</v>
      </c>
      <c r="K150" s="143"/>
      <c r="L150" s="31"/>
      <c r="M150" s="144" t="s">
        <v>1</v>
      </c>
      <c r="N150" s="145" t="s">
        <v>39</v>
      </c>
      <c r="P150" s="146">
        <f>O150*H150</f>
        <v>0</v>
      </c>
      <c r="Q150" s="146">
        <v>0</v>
      </c>
      <c r="R150" s="146">
        <f>Q150*H150</f>
        <v>0</v>
      </c>
      <c r="S150" s="146">
        <v>0</v>
      </c>
      <c r="T150" s="147">
        <f>S150*H150</f>
        <v>0</v>
      </c>
      <c r="AR150" s="148" t="s">
        <v>169</v>
      </c>
      <c r="AT150" s="148" t="s">
        <v>165</v>
      </c>
      <c r="AU150" s="148" t="s">
        <v>82</v>
      </c>
      <c r="AY150" s="16" t="s">
        <v>163</v>
      </c>
      <c r="BE150" s="149">
        <f>IF(N150="základní",J150,0)</f>
        <v>0</v>
      </c>
      <c r="BF150" s="149">
        <f>IF(N150="snížená",J150,0)</f>
        <v>0</v>
      </c>
      <c r="BG150" s="149">
        <f>IF(N150="zákl. přenesená",J150,0)</f>
        <v>0</v>
      </c>
      <c r="BH150" s="149">
        <f>IF(N150="sníž. přenesená",J150,0)</f>
        <v>0</v>
      </c>
      <c r="BI150" s="149">
        <f>IF(N150="nulová",J150,0)</f>
        <v>0</v>
      </c>
      <c r="BJ150" s="16" t="s">
        <v>82</v>
      </c>
      <c r="BK150" s="149">
        <f>ROUND(I150*H150,2)</f>
        <v>0</v>
      </c>
      <c r="BL150" s="16" t="s">
        <v>169</v>
      </c>
      <c r="BM150" s="148" t="s">
        <v>266</v>
      </c>
    </row>
    <row r="151" spans="2:65" s="1" customFormat="1" ht="39">
      <c r="B151" s="31"/>
      <c r="D151" s="151" t="s">
        <v>433</v>
      </c>
      <c r="F151" s="165" t="s">
        <v>770</v>
      </c>
      <c r="I151" s="166"/>
      <c r="L151" s="31"/>
      <c r="M151" s="167"/>
      <c r="T151" s="55"/>
      <c r="AT151" s="16" t="s">
        <v>433</v>
      </c>
      <c r="AU151" s="16" t="s">
        <v>82</v>
      </c>
    </row>
    <row r="152" spans="2:65" s="1" customFormat="1" ht="16.5" customHeight="1">
      <c r="B152" s="31"/>
      <c r="C152" s="136" t="s">
        <v>225</v>
      </c>
      <c r="D152" s="136" t="s">
        <v>165</v>
      </c>
      <c r="E152" s="137" t="s">
        <v>790</v>
      </c>
      <c r="F152" s="138" t="s">
        <v>791</v>
      </c>
      <c r="G152" s="139" t="s">
        <v>315</v>
      </c>
      <c r="H152" s="140">
        <v>1.2</v>
      </c>
      <c r="I152" s="141"/>
      <c r="J152" s="142">
        <f>ROUND(I152*H152,2)</f>
        <v>0</v>
      </c>
      <c r="K152" s="143"/>
      <c r="L152" s="31"/>
      <c r="M152" s="144" t="s">
        <v>1</v>
      </c>
      <c r="N152" s="145" t="s">
        <v>39</v>
      </c>
      <c r="P152" s="146">
        <f>O152*H152</f>
        <v>0</v>
      </c>
      <c r="Q152" s="146">
        <v>0</v>
      </c>
      <c r="R152" s="146">
        <f>Q152*H152</f>
        <v>0</v>
      </c>
      <c r="S152" s="146">
        <v>0</v>
      </c>
      <c r="T152" s="147">
        <f>S152*H152</f>
        <v>0</v>
      </c>
      <c r="AR152" s="148" t="s">
        <v>169</v>
      </c>
      <c r="AT152" s="148" t="s">
        <v>165</v>
      </c>
      <c r="AU152" s="148" t="s">
        <v>82</v>
      </c>
      <c r="AY152" s="16" t="s">
        <v>163</v>
      </c>
      <c r="BE152" s="149">
        <f>IF(N152="základní",J152,0)</f>
        <v>0</v>
      </c>
      <c r="BF152" s="149">
        <f>IF(N152="snížená",J152,0)</f>
        <v>0</v>
      </c>
      <c r="BG152" s="149">
        <f>IF(N152="zákl. přenesená",J152,0)</f>
        <v>0</v>
      </c>
      <c r="BH152" s="149">
        <f>IF(N152="sníž. přenesená",J152,0)</f>
        <v>0</v>
      </c>
      <c r="BI152" s="149">
        <f>IF(N152="nulová",J152,0)</f>
        <v>0</v>
      </c>
      <c r="BJ152" s="16" t="s">
        <v>82</v>
      </c>
      <c r="BK152" s="149">
        <f>ROUND(I152*H152,2)</f>
        <v>0</v>
      </c>
      <c r="BL152" s="16" t="s">
        <v>169</v>
      </c>
      <c r="BM152" s="148" t="s">
        <v>273</v>
      </c>
    </row>
    <row r="153" spans="2:65" s="1" customFormat="1" ht="39">
      <c r="B153" s="31"/>
      <c r="D153" s="151" t="s">
        <v>433</v>
      </c>
      <c r="F153" s="165" t="s">
        <v>770</v>
      </c>
      <c r="I153" s="166"/>
      <c r="L153" s="31"/>
      <c r="M153" s="167"/>
      <c r="T153" s="55"/>
      <c r="AT153" s="16" t="s">
        <v>433</v>
      </c>
      <c r="AU153" s="16" t="s">
        <v>82</v>
      </c>
    </row>
    <row r="154" spans="2:65" s="1" customFormat="1" ht="16.5" customHeight="1">
      <c r="B154" s="31"/>
      <c r="C154" s="136" t="s">
        <v>8</v>
      </c>
      <c r="D154" s="136" t="s">
        <v>165</v>
      </c>
      <c r="E154" s="137" t="s">
        <v>792</v>
      </c>
      <c r="F154" s="138" t="s">
        <v>793</v>
      </c>
      <c r="G154" s="139" t="s">
        <v>794</v>
      </c>
      <c r="H154" s="140">
        <v>1</v>
      </c>
      <c r="I154" s="141"/>
      <c r="J154" s="142">
        <f>ROUND(I154*H154,2)</f>
        <v>0</v>
      </c>
      <c r="K154" s="143"/>
      <c r="L154" s="31"/>
      <c r="M154" s="144" t="s">
        <v>1</v>
      </c>
      <c r="N154" s="145" t="s">
        <v>39</v>
      </c>
      <c r="P154" s="146">
        <f>O154*H154</f>
        <v>0</v>
      </c>
      <c r="Q154" s="146">
        <v>0</v>
      </c>
      <c r="R154" s="146">
        <f>Q154*H154</f>
        <v>0</v>
      </c>
      <c r="S154" s="146">
        <v>0</v>
      </c>
      <c r="T154" s="147">
        <f>S154*H154</f>
        <v>0</v>
      </c>
      <c r="AR154" s="148" t="s">
        <v>169</v>
      </c>
      <c r="AT154" s="148" t="s">
        <v>165</v>
      </c>
      <c r="AU154" s="148" t="s">
        <v>82</v>
      </c>
      <c r="AY154" s="16" t="s">
        <v>163</v>
      </c>
      <c r="BE154" s="149">
        <f>IF(N154="základní",J154,0)</f>
        <v>0</v>
      </c>
      <c r="BF154" s="149">
        <f>IF(N154="snížená",J154,0)</f>
        <v>0</v>
      </c>
      <c r="BG154" s="149">
        <f>IF(N154="zákl. přenesená",J154,0)</f>
        <v>0</v>
      </c>
      <c r="BH154" s="149">
        <f>IF(N154="sníž. přenesená",J154,0)</f>
        <v>0</v>
      </c>
      <c r="BI154" s="149">
        <f>IF(N154="nulová",J154,0)</f>
        <v>0</v>
      </c>
      <c r="BJ154" s="16" t="s">
        <v>82</v>
      </c>
      <c r="BK154" s="149">
        <f>ROUND(I154*H154,2)</f>
        <v>0</v>
      </c>
      <c r="BL154" s="16" t="s">
        <v>169</v>
      </c>
      <c r="BM154" s="148" t="s">
        <v>281</v>
      </c>
    </row>
    <row r="155" spans="2:65" s="1" customFormat="1" ht="39">
      <c r="B155" s="31"/>
      <c r="D155" s="151" t="s">
        <v>433</v>
      </c>
      <c r="F155" s="165" t="s">
        <v>770</v>
      </c>
      <c r="I155" s="166"/>
      <c r="L155" s="31"/>
      <c r="M155" s="167"/>
      <c r="T155" s="55"/>
      <c r="AT155" s="16" t="s">
        <v>433</v>
      </c>
      <c r="AU155" s="16" t="s">
        <v>82</v>
      </c>
    </row>
    <row r="156" spans="2:65" s="11" customFormat="1" ht="25.9" customHeight="1">
      <c r="B156" s="124"/>
      <c r="D156" s="125" t="s">
        <v>73</v>
      </c>
      <c r="E156" s="126" t="s">
        <v>795</v>
      </c>
      <c r="F156" s="126" t="s">
        <v>796</v>
      </c>
      <c r="I156" s="127"/>
      <c r="J156" s="128">
        <f>BK156</f>
        <v>0</v>
      </c>
      <c r="L156" s="124"/>
      <c r="M156" s="129"/>
      <c r="P156" s="130">
        <f>SUM(P157:P162)</f>
        <v>0</v>
      </c>
      <c r="R156" s="130">
        <f>SUM(R157:R162)</f>
        <v>0</v>
      </c>
      <c r="T156" s="131">
        <f>SUM(T157:T162)</f>
        <v>0</v>
      </c>
      <c r="AR156" s="125" t="s">
        <v>82</v>
      </c>
      <c r="AT156" s="132" t="s">
        <v>73</v>
      </c>
      <c r="AU156" s="132" t="s">
        <v>74</v>
      </c>
      <c r="AY156" s="125" t="s">
        <v>163</v>
      </c>
      <c r="BK156" s="133">
        <f>SUM(BK157:BK162)</f>
        <v>0</v>
      </c>
    </row>
    <row r="157" spans="2:65" s="1" customFormat="1" ht="44.25" customHeight="1">
      <c r="B157" s="31"/>
      <c r="C157" s="136" t="s">
        <v>236</v>
      </c>
      <c r="D157" s="136" t="s">
        <v>165</v>
      </c>
      <c r="E157" s="137" t="s">
        <v>705</v>
      </c>
      <c r="F157" s="138" t="s">
        <v>797</v>
      </c>
      <c r="G157" s="139" t="s">
        <v>684</v>
      </c>
      <c r="H157" s="140">
        <v>13</v>
      </c>
      <c r="I157" s="141"/>
      <c r="J157" s="142">
        <f>ROUND(I157*H157,2)</f>
        <v>0</v>
      </c>
      <c r="K157" s="143"/>
      <c r="L157" s="31"/>
      <c r="M157" s="144" t="s">
        <v>1</v>
      </c>
      <c r="N157" s="145" t="s">
        <v>39</v>
      </c>
      <c r="P157" s="146">
        <f>O157*H157</f>
        <v>0</v>
      </c>
      <c r="Q157" s="146">
        <v>0</v>
      </c>
      <c r="R157" s="146">
        <f>Q157*H157</f>
        <v>0</v>
      </c>
      <c r="S157" s="146">
        <v>0</v>
      </c>
      <c r="T157" s="147">
        <f>S157*H157</f>
        <v>0</v>
      </c>
      <c r="AR157" s="148" t="s">
        <v>169</v>
      </c>
      <c r="AT157" s="148" t="s">
        <v>165</v>
      </c>
      <c r="AU157" s="148" t="s">
        <v>82</v>
      </c>
      <c r="AY157" s="16" t="s">
        <v>163</v>
      </c>
      <c r="BE157" s="149">
        <f>IF(N157="základní",J157,0)</f>
        <v>0</v>
      </c>
      <c r="BF157" s="149">
        <f>IF(N157="snížená",J157,0)</f>
        <v>0</v>
      </c>
      <c r="BG157" s="149">
        <f>IF(N157="zákl. přenesená",J157,0)</f>
        <v>0</v>
      </c>
      <c r="BH157" s="149">
        <f>IF(N157="sníž. přenesená",J157,0)</f>
        <v>0</v>
      </c>
      <c r="BI157" s="149">
        <f>IF(N157="nulová",J157,0)</f>
        <v>0</v>
      </c>
      <c r="BJ157" s="16" t="s">
        <v>82</v>
      </c>
      <c r="BK157" s="149">
        <f>ROUND(I157*H157,2)</f>
        <v>0</v>
      </c>
      <c r="BL157" s="16" t="s">
        <v>169</v>
      </c>
      <c r="BM157" s="148" t="s">
        <v>289</v>
      </c>
    </row>
    <row r="158" spans="2:65" s="1" customFormat="1" ht="58.5">
      <c r="B158" s="31"/>
      <c r="D158" s="151" t="s">
        <v>433</v>
      </c>
      <c r="F158" s="165" t="s">
        <v>798</v>
      </c>
      <c r="I158" s="166"/>
      <c r="L158" s="31"/>
      <c r="M158" s="167"/>
      <c r="T158" s="55"/>
      <c r="AT158" s="16" t="s">
        <v>433</v>
      </c>
      <c r="AU158" s="16" t="s">
        <v>82</v>
      </c>
    </row>
    <row r="159" spans="2:65" s="1" customFormat="1" ht="44.25" customHeight="1">
      <c r="B159" s="31"/>
      <c r="C159" s="136" t="s">
        <v>242</v>
      </c>
      <c r="D159" s="136" t="s">
        <v>165</v>
      </c>
      <c r="E159" s="137" t="s">
        <v>735</v>
      </c>
      <c r="F159" s="138" t="s">
        <v>799</v>
      </c>
      <c r="G159" s="139" t="s">
        <v>684</v>
      </c>
      <c r="H159" s="140">
        <v>4</v>
      </c>
      <c r="I159" s="141"/>
      <c r="J159" s="142">
        <f>ROUND(I159*H159,2)</f>
        <v>0</v>
      </c>
      <c r="K159" s="143"/>
      <c r="L159" s="31"/>
      <c r="M159" s="144" t="s">
        <v>1</v>
      </c>
      <c r="N159" s="145" t="s">
        <v>39</v>
      </c>
      <c r="P159" s="146">
        <f>O159*H159</f>
        <v>0</v>
      </c>
      <c r="Q159" s="146">
        <v>0</v>
      </c>
      <c r="R159" s="146">
        <f>Q159*H159</f>
        <v>0</v>
      </c>
      <c r="S159" s="146">
        <v>0</v>
      </c>
      <c r="T159" s="147">
        <f>S159*H159</f>
        <v>0</v>
      </c>
      <c r="AR159" s="148" t="s">
        <v>169</v>
      </c>
      <c r="AT159" s="148" t="s">
        <v>165</v>
      </c>
      <c r="AU159" s="148" t="s">
        <v>82</v>
      </c>
      <c r="AY159" s="16" t="s">
        <v>163</v>
      </c>
      <c r="BE159" s="149">
        <f>IF(N159="základní",J159,0)</f>
        <v>0</v>
      </c>
      <c r="BF159" s="149">
        <f>IF(N159="snížená",J159,0)</f>
        <v>0</v>
      </c>
      <c r="BG159" s="149">
        <f>IF(N159="zákl. přenesená",J159,0)</f>
        <v>0</v>
      </c>
      <c r="BH159" s="149">
        <f>IF(N159="sníž. přenesená",J159,0)</f>
        <v>0</v>
      </c>
      <c r="BI159" s="149">
        <f>IF(N159="nulová",J159,0)</f>
        <v>0</v>
      </c>
      <c r="BJ159" s="16" t="s">
        <v>82</v>
      </c>
      <c r="BK159" s="149">
        <f>ROUND(I159*H159,2)</f>
        <v>0</v>
      </c>
      <c r="BL159" s="16" t="s">
        <v>169</v>
      </c>
      <c r="BM159" s="148" t="s">
        <v>298</v>
      </c>
    </row>
    <row r="160" spans="2:65" s="1" customFormat="1" ht="58.5">
      <c r="B160" s="31"/>
      <c r="D160" s="151" t="s">
        <v>433</v>
      </c>
      <c r="F160" s="165" t="s">
        <v>798</v>
      </c>
      <c r="I160" s="166"/>
      <c r="L160" s="31"/>
      <c r="M160" s="167"/>
      <c r="T160" s="55"/>
      <c r="AT160" s="16" t="s">
        <v>433</v>
      </c>
      <c r="AU160" s="16" t="s">
        <v>82</v>
      </c>
    </row>
    <row r="161" spans="2:65" s="1" customFormat="1" ht="33" customHeight="1">
      <c r="B161" s="31"/>
      <c r="C161" s="136" t="s">
        <v>246</v>
      </c>
      <c r="D161" s="136" t="s">
        <v>165</v>
      </c>
      <c r="E161" s="137" t="s">
        <v>800</v>
      </c>
      <c r="F161" s="138" t="s">
        <v>801</v>
      </c>
      <c r="G161" s="139" t="s">
        <v>684</v>
      </c>
      <c r="H161" s="140">
        <v>9</v>
      </c>
      <c r="I161" s="141"/>
      <c r="J161" s="142">
        <f>ROUND(I161*H161,2)</f>
        <v>0</v>
      </c>
      <c r="K161" s="143"/>
      <c r="L161" s="31"/>
      <c r="M161" s="144" t="s">
        <v>1</v>
      </c>
      <c r="N161" s="145" t="s">
        <v>39</v>
      </c>
      <c r="P161" s="146">
        <f>O161*H161</f>
        <v>0</v>
      </c>
      <c r="Q161" s="146">
        <v>0</v>
      </c>
      <c r="R161" s="146">
        <f>Q161*H161</f>
        <v>0</v>
      </c>
      <c r="S161" s="146">
        <v>0</v>
      </c>
      <c r="T161" s="147">
        <f>S161*H161</f>
        <v>0</v>
      </c>
      <c r="AR161" s="148" t="s">
        <v>169</v>
      </c>
      <c r="AT161" s="148" t="s">
        <v>165</v>
      </c>
      <c r="AU161" s="148" t="s">
        <v>82</v>
      </c>
      <c r="AY161" s="16" t="s">
        <v>163</v>
      </c>
      <c r="BE161" s="149">
        <f>IF(N161="základní",J161,0)</f>
        <v>0</v>
      </c>
      <c r="BF161" s="149">
        <f>IF(N161="snížená",J161,0)</f>
        <v>0</v>
      </c>
      <c r="BG161" s="149">
        <f>IF(N161="zákl. přenesená",J161,0)</f>
        <v>0</v>
      </c>
      <c r="BH161" s="149">
        <f>IF(N161="sníž. přenesená",J161,0)</f>
        <v>0</v>
      </c>
      <c r="BI161" s="149">
        <f>IF(N161="nulová",J161,0)</f>
        <v>0</v>
      </c>
      <c r="BJ161" s="16" t="s">
        <v>82</v>
      </c>
      <c r="BK161" s="149">
        <f>ROUND(I161*H161,2)</f>
        <v>0</v>
      </c>
      <c r="BL161" s="16" t="s">
        <v>169</v>
      </c>
      <c r="BM161" s="148" t="s">
        <v>306</v>
      </c>
    </row>
    <row r="162" spans="2:65" s="1" customFormat="1" ht="39">
      <c r="B162" s="31"/>
      <c r="D162" s="151" t="s">
        <v>433</v>
      </c>
      <c r="F162" s="165" t="s">
        <v>770</v>
      </c>
      <c r="I162" s="166"/>
      <c r="L162" s="31"/>
      <c r="M162" s="167"/>
      <c r="T162" s="55"/>
      <c r="AT162" s="16" t="s">
        <v>433</v>
      </c>
      <c r="AU162" s="16" t="s">
        <v>82</v>
      </c>
    </row>
    <row r="163" spans="2:65" s="11" customFormat="1" ht="25.9" customHeight="1">
      <c r="B163" s="124"/>
      <c r="D163" s="125" t="s">
        <v>73</v>
      </c>
      <c r="E163" s="126" t="s">
        <v>802</v>
      </c>
      <c r="F163" s="126" t="s">
        <v>803</v>
      </c>
      <c r="I163" s="127"/>
      <c r="J163" s="128">
        <f>BK163</f>
        <v>0</v>
      </c>
      <c r="L163" s="124"/>
      <c r="M163" s="129"/>
      <c r="P163" s="130">
        <f>SUM(P164:P175)</f>
        <v>0</v>
      </c>
      <c r="R163" s="130">
        <f>SUM(R164:R175)</f>
        <v>0</v>
      </c>
      <c r="T163" s="131">
        <f>SUM(T164:T175)</f>
        <v>0</v>
      </c>
      <c r="AR163" s="125" t="s">
        <v>82</v>
      </c>
      <c r="AT163" s="132" t="s">
        <v>73</v>
      </c>
      <c r="AU163" s="132" t="s">
        <v>74</v>
      </c>
      <c r="AY163" s="125" t="s">
        <v>163</v>
      </c>
      <c r="BK163" s="133">
        <f>SUM(BK164:BK175)</f>
        <v>0</v>
      </c>
    </row>
    <row r="164" spans="2:65" s="1" customFormat="1" ht="24.2" customHeight="1">
      <c r="B164" s="31"/>
      <c r="C164" s="136" t="s">
        <v>250</v>
      </c>
      <c r="D164" s="136" t="s">
        <v>165</v>
      </c>
      <c r="E164" s="137" t="s">
        <v>804</v>
      </c>
      <c r="F164" s="138" t="s">
        <v>805</v>
      </c>
      <c r="G164" s="139" t="s">
        <v>204</v>
      </c>
      <c r="H164" s="140">
        <v>66</v>
      </c>
      <c r="I164" s="141"/>
      <c r="J164" s="142">
        <f>ROUND(I164*H164,2)</f>
        <v>0</v>
      </c>
      <c r="K164" s="143"/>
      <c r="L164" s="31"/>
      <c r="M164" s="144" t="s">
        <v>1</v>
      </c>
      <c r="N164" s="145" t="s">
        <v>39</v>
      </c>
      <c r="P164" s="146">
        <f>O164*H164</f>
        <v>0</v>
      </c>
      <c r="Q164" s="146">
        <v>0</v>
      </c>
      <c r="R164" s="146">
        <f>Q164*H164</f>
        <v>0</v>
      </c>
      <c r="S164" s="146">
        <v>0</v>
      </c>
      <c r="T164" s="147">
        <f>S164*H164</f>
        <v>0</v>
      </c>
      <c r="AR164" s="148" t="s">
        <v>169</v>
      </c>
      <c r="AT164" s="148" t="s">
        <v>165</v>
      </c>
      <c r="AU164" s="148" t="s">
        <v>82</v>
      </c>
      <c r="AY164" s="16" t="s">
        <v>163</v>
      </c>
      <c r="BE164" s="149">
        <f>IF(N164="základní",J164,0)</f>
        <v>0</v>
      </c>
      <c r="BF164" s="149">
        <f>IF(N164="snížená",J164,0)</f>
        <v>0</v>
      </c>
      <c r="BG164" s="149">
        <f>IF(N164="zákl. přenesená",J164,0)</f>
        <v>0</v>
      </c>
      <c r="BH164" s="149">
        <f>IF(N164="sníž. přenesená",J164,0)</f>
        <v>0</v>
      </c>
      <c r="BI164" s="149">
        <f>IF(N164="nulová",J164,0)</f>
        <v>0</v>
      </c>
      <c r="BJ164" s="16" t="s">
        <v>82</v>
      </c>
      <c r="BK164" s="149">
        <f>ROUND(I164*H164,2)</f>
        <v>0</v>
      </c>
      <c r="BL164" s="16" t="s">
        <v>169</v>
      </c>
      <c r="BM164" s="148" t="s">
        <v>317</v>
      </c>
    </row>
    <row r="165" spans="2:65" s="1" customFormat="1" ht="39">
      <c r="B165" s="31"/>
      <c r="D165" s="151" t="s">
        <v>433</v>
      </c>
      <c r="F165" s="165" t="s">
        <v>770</v>
      </c>
      <c r="I165" s="166"/>
      <c r="L165" s="31"/>
      <c r="M165" s="167"/>
      <c r="T165" s="55"/>
      <c r="AT165" s="16" t="s">
        <v>433</v>
      </c>
      <c r="AU165" s="16" t="s">
        <v>82</v>
      </c>
    </row>
    <row r="166" spans="2:65" s="1" customFormat="1" ht="24.2" customHeight="1">
      <c r="B166" s="31"/>
      <c r="C166" s="136" t="s">
        <v>254</v>
      </c>
      <c r="D166" s="136" t="s">
        <v>165</v>
      </c>
      <c r="E166" s="137" t="s">
        <v>806</v>
      </c>
      <c r="F166" s="138" t="s">
        <v>807</v>
      </c>
      <c r="G166" s="139" t="s">
        <v>204</v>
      </c>
      <c r="H166" s="140">
        <v>72</v>
      </c>
      <c r="I166" s="141"/>
      <c r="J166" s="142">
        <f>ROUND(I166*H166,2)</f>
        <v>0</v>
      </c>
      <c r="K166" s="143"/>
      <c r="L166" s="31"/>
      <c r="M166" s="144" t="s">
        <v>1</v>
      </c>
      <c r="N166" s="145" t="s">
        <v>39</v>
      </c>
      <c r="P166" s="146">
        <f>O166*H166</f>
        <v>0</v>
      </c>
      <c r="Q166" s="146">
        <v>0</v>
      </c>
      <c r="R166" s="146">
        <f>Q166*H166</f>
        <v>0</v>
      </c>
      <c r="S166" s="146">
        <v>0</v>
      </c>
      <c r="T166" s="147">
        <f>S166*H166</f>
        <v>0</v>
      </c>
      <c r="AR166" s="148" t="s">
        <v>169</v>
      </c>
      <c r="AT166" s="148" t="s">
        <v>165</v>
      </c>
      <c r="AU166" s="148" t="s">
        <v>82</v>
      </c>
      <c r="AY166" s="16" t="s">
        <v>163</v>
      </c>
      <c r="BE166" s="149">
        <f>IF(N166="základní",J166,0)</f>
        <v>0</v>
      </c>
      <c r="BF166" s="149">
        <f>IF(N166="snížená",J166,0)</f>
        <v>0</v>
      </c>
      <c r="BG166" s="149">
        <f>IF(N166="zákl. přenesená",J166,0)</f>
        <v>0</v>
      </c>
      <c r="BH166" s="149">
        <f>IF(N166="sníž. přenesená",J166,0)</f>
        <v>0</v>
      </c>
      <c r="BI166" s="149">
        <f>IF(N166="nulová",J166,0)</f>
        <v>0</v>
      </c>
      <c r="BJ166" s="16" t="s">
        <v>82</v>
      </c>
      <c r="BK166" s="149">
        <f>ROUND(I166*H166,2)</f>
        <v>0</v>
      </c>
      <c r="BL166" s="16" t="s">
        <v>169</v>
      </c>
      <c r="BM166" s="148" t="s">
        <v>326</v>
      </c>
    </row>
    <row r="167" spans="2:65" s="1" customFormat="1" ht="39">
      <c r="B167" s="31"/>
      <c r="D167" s="151" t="s">
        <v>433</v>
      </c>
      <c r="F167" s="165" t="s">
        <v>770</v>
      </c>
      <c r="I167" s="166"/>
      <c r="L167" s="31"/>
      <c r="M167" s="167"/>
      <c r="T167" s="55"/>
      <c r="AT167" s="16" t="s">
        <v>433</v>
      </c>
      <c r="AU167" s="16" t="s">
        <v>82</v>
      </c>
    </row>
    <row r="168" spans="2:65" s="1" customFormat="1" ht="24.2" customHeight="1">
      <c r="B168" s="31"/>
      <c r="C168" s="136" t="s">
        <v>258</v>
      </c>
      <c r="D168" s="136" t="s">
        <v>165</v>
      </c>
      <c r="E168" s="137" t="s">
        <v>808</v>
      </c>
      <c r="F168" s="138" t="s">
        <v>809</v>
      </c>
      <c r="G168" s="139" t="s">
        <v>204</v>
      </c>
      <c r="H168" s="140">
        <v>12</v>
      </c>
      <c r="I168" s="141"/>
      <c r="J168" s="142">
        <f>ROUND(I168*H168,2)</f>
        <v>0</v>
      </c>
      <c r="K168" s="143"/>
      <c r="L168" s="31"/>
      <c r="M168" s="144" t="s">
        <v>1</v>
      </c>
      <c r="N168" s="145" t="s">
        <v>39</v>
      </c>
      <c r="P168" s="146">
        <f>O168*H168</f>
        <v>0</v>
      </c>
      <c r="Q168" s="146">
        <v>0</v>
      </c>
      <c r="R168" s="146">
        <f>Q168*H168</f>
        <v>0</v>
      </c>
      <c r="S168" s="146">
        <v>0</v>
      </c>
      <c r="T168" s="147">
        <f>S168*H168</f>
        <v>0</v>
      </c>
      <c r="AR168" s="148" t="s">
        <v>169</v>
      </c>
      <c r="AT168" s="148" t="s">
        <v>165</v>
      </c>
      <c r="AU168" s="148" t="s">
        <v>82</v>
      </c>
      <c r="AY168" s="16" t="s">
        <v>163</v>
      </c>
      <c r="BE168" s="149">
        <f>IF(N168="základní",J168,0)</f>
        <v>0</v>
      </c>
      <c r="BF168" s="149">
        <f>IF(N168="snížená",J168,0)</f>
        <v>0</v>
      </c>
      <c r="BG168" s="149">
        <f>IF(N168="zákl. přenesená",J168,0)</f>
        <v>0</v>
      </c>
      <c r="BH168" s="149">
        <f>IF(N168="sníž. přenesená",J168,0)</f>
        <v>0</v>
      </c>
      <c r="BI168" s="149">
        <f>IF(N168="nulová",J168,0)</f>
        <v>0</v>
      </c>
      <c r="BJ168" s="16" t="s">
        <v>82</v>
      </c>
      <c r="BK168" s="149">
        <f>ROUND(I168*H168,2)</f>
        <v>0</v>
      </c>
      <c r="BL168" s="16" t="s">
        <v>169</v>
      </c>
      <c r="BM168" s="148" t="s">
        <v>335</v>
      </c>
    </row>
    <row r="169" spans="2:65" s="1" customFormat="1" ht="39">
      <c r="B169" s="31"/>
      <c r="D169" s="151" t="s">
        <v>433</v>
      </c>
      <c r="F169" s="165" t="s">
        <v>770</v>
      </c>
      <c r="I169" s="166"/>
      <c r="L169" s="31"/>
      <c r="M169" s="167"/>
      <c r="T169" s="55"/>
      <c r="AT169" s="16" t="s">
        <v>433</v>
      </c>
      <c r="AU169" s="16" t="s">
        <v>82</v>
      </c>
    </row>
    <row r="170" spans="2:65" s="1" customFormat="1" ht="16.5" customHeight="1">
      <c r="B170" s="31"/>
      <c r="C170" s="136" t="s">
        <v>262</v>
      </c>
      <c r="D170" s="136" t="s">
        <v>165</v>
      </c>
      <c r="E170" s="137" t="s">
        <v>810</v>
      </c>
      <c r="F170" s="138" t="s">
        <v>811</v>
      </c>
      <c r="G170" s="139" t="s">
        <v>684</v>
      </c>
      <c r="H170" s="140">
        <v>43</v>
      </c>
      <c r="I170" s="141"/>
      <c r="J170" s="142">
        <f>ROUND(I170*H170,2)</f>
        <v>0</v>
      </c>
      <c r="K170" s="143"/>
      <c r="L170" s="31"/>
      <c r="M170" s="144" t="s">
        <v>1</v>
      </c>
      <c r="N170" s="145" t="s">
        <v>39</v>
      </c>
      <c r="P170" s="146">
        <f>O170*H170</f>
        <v>0</v>
      </c>
      <c r="Q170" s="146">
        <v>0</v>
      </c>
      <c r="R170" s="146">
        <f>Q170*H170</f>
        <v>0</v>
      </c>
      <c r="S170" s="146">
        <v>0</v>
      </c>
      <c r="T170" s="147">
        <f>S170*H170</f>
        <v>0</v>
      </c>
      <c r="AR170" s="148" t="s">
        <v>169</v>
      </c>
      <c r="AT170" s="148" t="s">
        <v>165</v>
      </c>
      <c r="AU170" s="148" t="s">
        <v>82</v>
      </c>
      <c r="AY170" s="16" t="s">
        <v>163</v>
      </c>
      <c r="BE170" s="149">
        <f>IF(N170="základní",J170,0)</f>
        <v>0</v>
      </c>
      <c r="BF170" s="149">
        <f>IF(N170="snížená",J170,0)</f>
        <v>0</v>
      </c>
      <c r="BG170" s="149">
        <f>IF(N170="zákl. přenesená",J170,0)</f>
        <v>0</v>
      </c>
      <c r="BH170" s="149">
        <f>IF(N170="sníž. přenesená",J170,0)</f>
        <v>0</v>
      </c>
      <c r="BI170" s="149">
        <f>IF(N170="nulová",J170,0)</f>
        <v>0</v>
      </c>
      <c r="BJ170" s="16" t="s">
        <v>82</v>
      </c>
      <c r="BK170" s="149">
        <f>ROUND(I170*H170,2)</f>
        <v>0</v>
      </c>
      <c r="BL170" s="16" t="s">
        <v>169</v>
      </c>
      <c r="BM170" s="148" t="s">
        <v>343</v>
      </c>
    </row>
    <row r="171" spans="2:65" s="1" customFormat="1" ht="39">
      <c r="B171" s="31"/>
      <c r="D171" s="151" t="s">
        <v>433</v>
      </c>
      <c r="F171" s="165" t="s">
        <v>770</v>
      </c>
      <c r="I171" s="166"/>
      <c r="L171" s="31"/>
      <c r="M171" s="167"/>
      <c r="T171" s="55"/>
      <c r="AT171" s="16" t="s">
        <v>433</v>
      </c>
      <c r="AU171" s="16" t="s">
        <v>82</v>
      </c>
    </row>
    <row r="172" spans="2:65" s="1" customFormat="1" ht="16.5" customHeight="1">
      <c r="B172" s="31"/>
      <c r="C172" s="136" t="s">
        <v>266</v>
      </c>
      <c r="D172" s="136" t="s">
        <v>165</v>
      </c>
      <c r="E172" s="137" t="s">
        <v>812</v>
      </c>
      <c r="F172" s="138" t="s">
        <v>813</v>
      </c>
      <c r="G172" s="139" t="s">
        <v>684</v>
      </c>
      <c r="H172" s="140">
        <v>66</v>
      </c>
      <c r="I172" s="141"/>
      <c r="J172" s="142">
        <f>ROUND(I172*H172,2)</f>
        <v>0</v>
      </c>
      <c r="K172" s="143"/>
      <c r="L172" s="31"/>
      <c r="M172" s="144" t="s">
        <v>1</v>
      </c>
      <c r="N172" s="145" t="s">
        <v>39</v>
      </c>
      <c r="P172" s="146">
        <f>O172*H172</f>
        <v>0</v>
      </c>
      <c r="Q172" s="146">
        <v>0</v>
      </c>
      <c r="R172" s="146">
        <f>Q172*H172</f>
        <v>0</v>
      </c>
      <c r="S172" s="146">
        <v>0</v>
      </c>
      <c r="T172" s="147">
        <f>S172*H172</f>
        <v>0</v>
      </c>
      <c r="AR172" s="148" t="s">
        <v>169</v>
      </c>
      <c r="AT172" s="148" t="s">
        <v>165</v>
      </c>
      <c r="AU172" s="148" t="s">
        <v>82</v>
      </c>
      <c r="AY172" s="16" t="s">
        <v>163</v>
      </c>
      <c r="BE172" s="149">
        <f>IF(N172="základní",J172,0)</f>
        <v>0</v>
      </c>
      <c r="BF172" s="149">
        <f>IF(N172="snížená",J172,0)</f>
        <v>0</v>
      </c>
      <c r="BG172" s="149">
        <f>IF(N172="zákl. přenesená",J172,0)</f>
        <v>0</v>
      </c>
      <c r="BH172" s="149">
        <f>IF(N172="sníž. přenesená",J172,0)</f>
        <v>0</v>
      </c>
      <c r="BI172" s="149">
        <f>IF(N172="nulová",J172,0)</f>
        <v>0</v>
      </c>
      <c r="BJ172" s="16" t="s">
        <v>82</v>
      </c>
      <c r="BK172" s="149">
        <f>ROUND(I172*H172,2)</f>
        <v>0</v>
      </c>
      <c r="BL172" s="16" t="s">
        <v>169</v>
      </c>
      <c r="BM172" s="148" t="s">
        <v>353</v>
      </c>
    </row>
    <row r="173" spans="2:65" s="1" customFormat="1" ht="39">
      <c r="B173" s="31"/>
      <c r="D173" s="151" t="s">
        <v>433</v>
      </c>
      <c r="F173" s="165" t="s">
        <v>770</v>
      </c>
      <c r="I173" s="166"/>
      <c r="L173" s="31"/>
      <c r="M173" s="167"/>
      <c r="T173" s="55"/>
      <c r="AT173" s="16" t="s">
        <v>433</v>
      </c>
      <c r="AU173" s="16" t="s">
        <v>82</v>
      </c>
    </row>
    <row r="174" spans="2:65" s="1" customFormat="1" ht="16.5" customHeight="1">
      <c r="B174" s="31"/>
      <c r="C174" s="136" t="s">
        <v>7</v>
      </c>
      <c r="D174" s="136" t="s">
        <v>165</v>
      </c>
      <c r="E174" s="137" t="s">
        <v>814</v>
      </c>
      <c r="F174" s="138" t="s">
        <v>815</v>
      </c>
      <c r="G174" s="139" t="s">
        <v>684</v>
      </c>
      <c r="H174" s="140">
        <v>120</v>
      </c>
      <c r="I174" s="141"/>
      <c r="J174" s="142">
        <f>ROUND(I174*H174,2)</f>
        <v>0</v>
      </c>
      <c r="K174" s="143"/>
      <c r="L174" s="31"/>
      <c r="M174" s="144" t="s">
        <v>1</v>
      </c>
      <c r="N174" s="145" t="s">
        <v>39</v>
      </c>
      <c r="P174" s="146">
        <f>O174*H174</f>
        <v>0</v>
      </c>
      <c r="Q174" s="146">
        <v>0</v>
      </c>
      <c r="R174" s="146">
        <f>Q174*H174</f>
        <v>0</v>
      </c>
      <c r="S174" s="146">
        <v>0</v>
      </c>
      <c r="T174" s="147">
        <f>S174*H174</f>
        <v>0</v>
      </c>
      <c r="AR174" s="148" t="s">
        <v>169</v>
      </c>
      <c r="AT174" s="148" t="s">
        <v>165</v>
      </c>
      <c r="AU174" s="148" t="s">
        <v>82</v>
      </c>
      <c r="AY174" s="16" t="s">
        <v>163</v>
      </c>
      <c r="BE174" s="149">
        <f>IF(N174="základní",J174,0)</f>
        <v>0</v>
      </c>
      <c r="BF174" s="149">
        <f>IF(N174="snížená",J174,0)</f>
        <v>0</v>
      </c>
      <c r="BG174" s="149">
        <f>IF(N174="zákl. přenesená",J174,0)</f>
        <v>0</v>
      </c>
      <c r="BH174" s="149">
        <f>IF(N174="sníž. přenesená",J174,0)</f>
        <v>0</v>
      </c>
      <c r="BI174" s="149">
        <f>IF(N174="nulová",J174,0)</f>
        <v>0</v>
      </c>
      <c r="BJ174" s="16" t="s">
        <v>82</v>
      </c>
      <c r="BK174" s="149">
        <f>ROUND(I174*H174,2)</f>
        <v>0</v>
      </c>
      <c r="BL174" s="16" t="s">
        <v>169</v>
      </c>
      <c r="BM174" s="148" t="s">
        <v>365</v>
      </c>
    </row>
    <row r="175" spans="2:65" s="1" customFormat="1" ht="39">
      <c r="B175" s="31"/>
      <c r="D175" s="151" t="s">
        <v>433</v>
      </c>
      <c r="F175" s="165" t="s">
        <v>770</v>
      </c>
      <c r="I175" s="166"/>
      <c r="L175" s="31"/>
      <c r="M175" s="167"/>
      <c r="T175" s="55"/>
      <c r="AT175" s="16" t="s">
        <v>433</v>
      </c>
      <c r="AU175" s="16" t="s">
        <v>82</v>
      </c>
    </row>
    <row r="176" spans="2:65" s="11" customFormat="1" ht="25.9" customHeight="1">
      <c r="B176" s="124"/>
      <c r="D176" s="125" t="s">
        <v>73</v>
      </c>
      <c r="E176" s="126" t="s">
        <v>816</v>
      </c>
      <c r="F176" s="126" t="s">
        <v>817</v>
      </c>
      <c r="I176" s="127"/>
      <c r="J176" s="128">
        <f>BK176</f>
        <v>0</v>
      </c>
      <c r="L176" s="124"/>
      <c r="M176" s="129"/>
      <c r="P176" s="130">
        <f>SUM(P177:P208)</f>
        <v>0</v>
      </c>
      <c r="R176" s="130">
        <f>SUM(R177:R208)</f>
        <v>0</v>
      </c>
      <c r="T176" s="131">
        <f>SUM(T177:T208)</f>
        <v>0</v>
      </c>
      <c r="AR176" s="125" t="s">
        <v>82</v>
      </c>
      <c r="AT176" s="132" t="s">
        <v>73</v>
      </c>
      <c r="AU176" s="132" t="s">
        <v>74</v>
      </c>
      <c r="AY176" s="125" t="s">
        <v>163</v>
      </c>
      <c r="BK176" s="133">
        <f>SUM(BK177:BK208)</f>
        <v>0</v>
      </c>
    </row>
    <row r="177" spans="2:65" s="1" customFormat="1" ht="16.5" customHeight="1">
      <c r="B177" s="31"/>
      <c r="C177" s="136" t="s">
        <v>273</v>
      </c>
      <c r="D177" s="136" t="s">
        <v>165</v>
      </c>
      <c r="E177" s="137" t="s">
        <v>818</v>
      </c>
      <c r="F177" s="138" t="s">
        <v>819</v>
      </c>
      <c r="G177" s="139" t="s">
        <v>204</v>
      </c>
      <c r="H177" s="140">
        <v>365</v>
      </c>
      <c r="I177" s="141"/>
      <c r="J177" s="142">
        <f>ROUND(I177*H177,2)</f>
        <v>0</v>
      </c>
      <c r="K177" s="143"/>
      <c r="L177" s="31"/>
      <c r="M177" s="144" t="s">
        <v>1</v>
      </c>
      <c r="N177" s="145" t="s">
        <v>39</v>
      </c>
      <c r="P177" s="146">
        <f>O177*H177</f>
        <v>0</v>
      </c>
      <c r="Q177" s="146">
        <v>0</v>
      </c>
      <c r="R177" s="146">
        <f>Q177*H177</f>
        <v>0</v>
      </c>
      <c r="S177" s="146">
        <v>0</v>
      </c>
      <c r="T177" s="147">
        <f>S177*H177</f>
        <v>0</v>
      </c>
      <c r="AR177" s="148" t="s">
        <v>169</v>
      </c>
      <c r="AT177" s="148" t="s">
        <v>165</v>
      </c>
      <c r="AU177" s="148" t="s">
        <v>82</v>
      </c>
      <c r="AY177" s="16" t="s">
        <v>163</v>
      </c>
      <c r="BE177" s="149">
        <f>IF(N177="základní",J177,0)</f>
        <v>0</v>
      </c>
      <c r="BF177" s="149">
        <f>IF(N177="snížená",J177,0)</f>
        <v>0</v>
      </c>
      <c r="BG177" s="149">
        <f>IF(N177="zákl. přenesená",J177,0)</f>
        <v>0</v>
      </c>
      <c r="BH177" s="149">
        <f>IF(N177="sníž. přenesená",J177,0)</f>
        <v>0</v>
      </c>
      <c r="BI177" s="149">
        <f>IF(N177="nulová",J177,0)</f>
        <v>0</v>
      </c>
      <c r="BJ177" s="16" t="s">
        <v>82</v>
      </c>
      <c r="BK177" s="149">
        <f>ROUND(I177*H177,2)</f>
        <v>0</v>
      </c>
      <c r="BL177" s="16" t="s">
        <v>169</v>
      </c>
      <c r="BM177" s="148" t="s">
        <v>375</v>
      </c>
    </row>
    <row r="178" spans="2:65" s="1" customFormat="1" ht="39">
      <c r="B178" s="31"/>
      <c r="D178" s="151" t="s">
        <v>433</v>
      </c>
      <c r="F178" s="165" t="s">
        <v>770</v>
      </c>
      <c r="I178" s="166"/>
      <c r="L178" s="31"/>
      <c r="M178" s="167"/>
      <c r="T178" s="55"/>
      <c r="AT178" s="16" t="s">
        <v>433</v>
      </c>
      <c r="AU178" s="16" t="s">
        <v>82</v>
      </c>
    </row>
    <row r="179" spans="2:65" s="1" customFormat="1" ht="16.5" customHeight="1">
      <c r="B179" s="31"/>
      <c r="C179" s="136" t="s">
        <v>277</v>
      </c>
      <c r="D179" s="136" t="s">
        <v>165</v>
      </c>
      <c r="E179" s="137" t="s">
        <v>820</v>
      </c>
      <c r="F179" s="138" t="s">
        <v>821</v>
      </c>
      <c r="G179" s="139" t="s">
        <v>204</v>
      </c>
      <c r="H179" s="140">
        <v>960</v>
      </c>
      <c r="I179" s="141"/>
      <c r="J179" s="142">
        <f>ROUND(I179*H179,2)</f>
        <v>0</v>
      </c>
      <c r="K179" s="143"/>
      <c r="L179" s="31"/>
      <c r="M179" s="144" t="s">
        <v>1</v>
      </c>
      <c r="N179" s="145" t="s">
        <v>39</v>
      </c>
      <c r="P179" s="146">
        <f>O179*H179</f>
        <v>0</v>
      </c>
      <c r="Q179" s="146">
        <v>0</v>
      </c>
      <c r="R179" s="146">
        <f>Q179*H179</f>
        <v>0</v>
      </c>
      <c r="S179" s="146">
        <v>0</v>
      </c>
      <c r="T179" s="147">
        <f>S179*H179</f>
        <v>0</v>
      </c>
      <c r="AR179" s="148" t="s">
        <v>169</v>
      </c>
      <c r="AT179" s="148" t="s">
        <v>165</v>
      </c>
      <c r="AU179" s="148" t="s">
        <v>82</v>
      </c>
      <c r="AY179" s="16" t="s">
        <v>163</v>
      </c>
      <c r="BE179" s="149">
        <f>IF(N179="základní",J179,0)</f>
        <v>0</v>
      </c>
      <c r="BF179" s="149">
        <f>IF(N179="snížená",J179,0)</f>
        <v>0</v>
      </c>
      <c r="BG179" s="149">
        <f>IF(N179="zákl. přenesená",J179,0)</f>
        <v>0</v>
      </c>
      <c r="BH179" s="149">
        <f>IF(N179="sníž. přenesená",J179,0)</f>
        <v>0</v>
      </c>
      <c r="BI179" s="149">
        <f>IF(N179="nulová",J179,0)</f>
        <v>0</v>
      </c>
      <c r="BJ179" s="16" t="s">
        <v>82</v>
      </c>
      <c r="BK179" s="149">
        <f>ROUND(I179*H179,2)</f>
        <v>0</v>
      </c>
      <c r="BL179" s="16" t="s">
        <v>169</v>
      </c>
      <c r="BM179" s="148" t="s">
        <v>383</v>
      </c>
    </row>
    <row r="180" spans="2:65" s="1" customFormat="1" ht="39">
      <c r="B180" s="31"/>
      <c r="D180" s="151" t="s">
        <v>433</v>
      </c>
      <c r="F180" s="165" t="s">
        <v>770</v>
      </c>
      <c r="I180" s="166"/>
      <c r="L180" s="31"/>
      <c r="M180" s="167"/>
      <c r="T180" s="55"/>
      <c r="AT180" s="16" t="s">
        <v>433</v>
      </c>
      <c r="AU180" s="16" t="s">
        <v>82</v>
      </c>
    </row>
    <row r="181" spans="2:65" s="1" customFormat="1" ht="16.5" customHeight="1">
      <c r="B181" s="31"/>
      <c r="C181" s="136" t="s">
        <v>281</v>
      </c>
      <c r="D181" s="136" t="s">
        <v>165</v>
      </c>
      <c r="E181" s="137" t="s">
        <v>822</v>
      </c>
      <c r="F181" s="138" t="s">
        <v>823</v>
      </c>
      <c r="G181" s="139" t="s">
        <v>204</v>
      </c>
      <c r="H181" s="140">
        <v>56</v>
      </c>
      <c r="I181" s="141"/>
      <c r="J181" s="142">
        <f>ROUND(I181*H181,2)</f>
        <v>0</v>
      </c>
      <c r="K181" s="143"/>
      <c r="L181" s="31"/>
      <c r="M181" s="144" t="s">
        <v>1</v>
      </c>
      <c r="N181" s="145" t="s">
        <v>39</v>
      </c>
      <c r="P181" s="146">
        <f>O181*H181</f>
        <v>0</v>
      </c>
      <c r="Q181" s="146">
        <v>0</v>
      </c>
      <c r="R181" s="146">
        <f>Q181*H181</f>
        <v>0</v>
      </c>
      <c r="S181" s="146">
        <v>0</v>
      </c>
      <c r="T181" s="147">
        <f>S181*H181</f>
        <v>0</v>
      </c>
      <c r="AR181" s="148" t="s">
        <v>169</v>
      </c>
      <c r="AT181" s="148" t="s">
        <v>165</v>
      </c>
      <c r="AU181" s="148" t="s">
        <v>82</v>
      </c>
      <c r="AY181" s="16" t="s">
        <v>163</v>
      </c>
      <c r="BE181" s="149">
        <f>IF(N181="základní",J181,0)</f>
        <v>0</v>
      </c>
      <c r="BF181" s="149">
        <f>IF(N181="snížená",J181,0)</f>
        <v>0</v>
      </c>
      <c r="BG181" s="149">
        <f>IF(N181="zákl. přenesená",J181,0)</f>
        <v>0</v>
      </c>
      <c r="BH181" s="149">
        <f>IF(N181="sníž. přenesená",J181,0)</f>
        <v>0</v>
      </c>
      <c r="BI181" s="149">
        <f>IF(N181="nulová",J181,0)</f>
        <v>0</v>
      </c>
      <c r="BJ181" s="16" t="s">
        <v>82</v>
      </c>
      <c r="BK181" s="149">
        <f>ROUND(I181*H181,2)</f>
        <v>0</v>
      </c>
      <c r="BL181" s="16" t="s">
        <v>169</v>
      </c>
      <c r="BM181" s="148" t="s">
        <v>391</v>
      </c>
    </row>
    <row r="182" spans="2:65" s="1" customFormat="1" ht="39">
      <c r="B182" s="31"/>
      <c r="D182" s="151" t="s">
        <v>433</v>
      </c>
      <c r="F182" s="165" t="s">
        <v>770</v>
      </c>
      <c r="I182" s="166"/>
      <c r="L182" s="31"/>
      <c r="M182" s="167"/>
      <c r="T182" s="55"/>
      <c r="AT182" s="16" t="s">
        <v>433</v>
      </c>
      <c r="AU182" s="16" t="s">
        <v>82</v>
      </c>
    </row>
    <row r="183" spans="2:65" s="1" customFormat="1" ht="16.5" customHeight="1">
      <c r="B183" s="31"/>
      <c r="C183" s="136" t="s">
        <v>285</v>
      </c>
      <c r="D183" s="136" t="s">
        <v>165</v>
      </c>
      <c r="E183" s="137" t="s">
        <v>824</v>
      </c>
      <c r="F183" s="138" t="s">
        <v>825</v>
      </c>
      <c r="G183" s="139" t="s">
        <v>204</v>
      </c>
      <c r="H183" s="140">
        <v>96</v>
      </c>
      <c r="I183" s="141"/>
      <c r="J183" s="142">
        <f>ROUND(I183*H183,2)</f>
        <v>0</v>
      </c>
      <c r="K183" s="143"/>
      <c r="L183" s="31"/>
      <c r="M183" s="144" t="s">
        <v>1</v>
      </c>
      <c r="N183" s="145" t="s">
        <v>39</v>
      </c>
      <c r="P183" s="146">
        <f>O183*H183</f>
        <v>0</v>
      </c>
      <c r="Q183" s="146">
        <v>0</v>
      </c>
      <c r="R183" s="146">
        <f>Q183*H183</f>
        <v>0</v>
      </c>
      <c r="S183" s="146">
        <v>0</v>
      </c>
      <c r="T183" s="147">
        <f>S183*H183</f>
        <v>0</v>
      </c>
      <c r="AR183" s="148" t="s">
        <v>169</v>
      </c>
      <c r="AT183" s="148" t="s">
        <v>165</v>
      </c>
      <c r="AU183" s="148" t="s">
        <v>82</v>
      </c>
      <c r="AY183" s="16" t="s">
        <v>163</v>
      </c>
      <c r="BE183" s="149">
        <f>IF(N183="základní",J183,0)</f>
        <v>0</v>
      </c>
      <c r="BF183" s="149">
        <f>IF(N183="snížená",J183,0)</f>
        <v>0</v>
      </c>
      <c r="BG183" s="149">
        <f>IF(N183="zákl. přenesená",J183,0)</f>
        <v>0</v>
      </c>
      <c r="BH183" s="149">
        <f>IF(N183="sníž. přenesená",J183,0)</f>
        <v>0</v>
      </c>
      <c r="BI183" s="149">
        <f>IF(N183="nulová",J183,0)</f>
        <v>0</v>
      </c>
      <c r="BJ183" s="16" t="s">
        <v>82</v>
      </c>
      <c r="BK183" s="149">
        <f>ROUND(I183*H183,2)</f>
        <v>0</v>
      </c>
      <c r="BL183" s="16" t="s">
        <v>169</v>
      </c>
      <c r="BM183" s="148" t="s">
        <v>400</v>
      </c>
    </row>
    <row r="184" spans="2:65" s="1" customFormat="1" ht="39">
      <c r="B184" s="31"/>
      <c r="D184" s="151" t="s">
        <v>433</v>
      </c>
      <c r="F184" s="165" t="s">
        <v>770</v>
      </c>
      <c r="I184" s="166"/>
      <c r="L184" s="31"/>
      <c r="M184" s="167"/>
      <c r="T184" s="55"/>
      <c r="AT184" s="16" t="s">
        <v>433</v>
      </c>
      <c r="AU184" s="16" t="s">
        <v>82</v>
      </c>
    </row>
    <row r="185" spans="2:65" s="1" customFormat="1" ht="16.5" customHeight="1">
      <c r="B185" s="31"/>
      <c r="C185" s="136" t="s">
        <v>289</v>
      </c>
      <c r="D185" s="136" t="s">
        <v>165</v>
      </c>
      <c r="E185" s="137" t="s">
        <v>826</v>
      </c>
      <c r="F185" s="138" t="s">
        <v>827</v>
      </c>
      <c r="G185" s="139" t="s">
        <v>204</v>
      </c>
      <c r="H185" s="140">
        <v>16</v>
      </c>
      <c r="I185" s="141"/>
      <c r="J185" s="142">
        <f>ROUND(I185*H185,2)</f>
        <v>0</v>
      </c>
      <c r="K185" s="143"/>
      <c r="L185" s="31"/>
      <c r="M185" s="144" t="s">
        <v>1</v>
      </c>
      <c r="N185" s="145" t="s">
        <v>39</v>
      </c>
      <c r="P185" s="146">
        <f>O185*H185</f>
        <v>0</v>
      </c>
      <c r="Q185" s="146">
        <v>0</v>
      </c>
      <c r="R185" s="146">
        <f>Q185*H185</f>
        <v>0</v>
      </c>
      <c r="S185" s="146">
        <v>0</v>
      </c>
      <c r="T185" s="147">
        <f>S185*H185</f>
        <v>0</v>
      </c>
      <c r="AR185" s="148" t="s">
        <v>169</v>
      </c>
      <c r="AT185" s="148" t="s">
        <v>165</v>
      </c>
      <c r="AU185" s="148" t="s">
        <v>82</v>
      </c>
      <c r="AY185" s="16" t="s">
        <v>163</v>
      </c>
      <c r="BE185" s="149">
        <f>IF(N185="základní",J185,0)</f>
        <v>0</v>
      </c>
      <c r="BF185" s="149">
        <f>IF(N185="snížená",J185,0)</f>
        <v>0</v>
      </c>
      <c r="BG185" s="149">
        <f>IF(N185="zákl. přenesená",J185,0)</f>
        <v>0</v>
      </c>
      <c r="BH185" s="149">
        <f>IF(N185="sníž. přenesená",J185,0)</f>
        <v>0</v>
      </c>
      <c r="BI185" s="149">
        <f>IF(N185="nulová",J185,0)</f>
        <v>0</v>
      </c>
      <c r="BJ185" s="16" t="s">
        <v>82</v>
      </c>
      <c r="BK185" s="149">
        <f>ROUND(I185*H185,2)</f>
        <v>0</v>
      </c>
      <c r="BL185" s="16" t="s">
        <v>169</v>
      </c>
      <c r="BM185" s="148" t="s">
        <v>410</v>
      </c>
    </row>
    <row r="186" spans="2:65" s="1" customFormat="1" ht="39">
      <c r="B186" s="31"/>
      <c r="D186" s="151" t="s">
        <v>433</v>
      </c>
      <c r="F186" s="165" t="s">
        <v>770</v>
      </c>
      <c r="I186" s="166"/>
      <c r="L186" s="31"/>
      <c r="M186" s="167"/>
      <c r="T186" s="55"/>
      <c r="AT186" s="16" t="s">
        <v>433</v>
      </c>
      <c r="AU186" s="16" t="s">
        <v>82</v>
      </c>
    </row>
    <row r="187" spans="2:65" s="1" customFormat="1" ht="16.5" customHeight="1">
      <c r="B187" s="31"/>
      <c r="C187" s="136" t="s">
        <v>293</v>
      </c>
      <c r="D187" s="136" t="s">
        <v>165</v>
      </c>
      <c r="E187" s="137" t="s">
        <v>828</v>
      </c>
      <c r="F187" s="138" t="s">
        <v>829</v>
      </c>
      <c r="G187" s="139" t="s">
        <v>204</v>
      </c>
      <c r="H187" s="140">
        <v>90</v>
      </c>
      <c r="I187" s="141"/>
      <c r="J187" s="142">
        <f>ROUND(I187*H187,2)</f>
        <v>0</v>
      </c>
      <c r="K187" s="143"/>
      <c r="L187" s="31"/>
      <c r="M187" s="144" t="s">
        <v>1</v>
      </c>
      <c r="N187" s="145" t="s">
        <v>39</v>
      </c>
      <c r="P187" s="146">
        <f>O187*H187</f>
        <v>0</v>
      </c>
      <c r="Q187" s="146">
        <v>0</v>
      </c>
      <c r="R187" s="146">
        <f>Q187*H187</f>
        <v>0</v>
      </c>
      <c r="S187" s="146">
        <v>0</v>
      </c>
      <c r="T187" s="147">
        <f>S187*H187</f>
        <v>0</v>
      </c>
      <c r="AR187" s="148" t="s">
        <v>169</v>
      </c>
      <c r="AT187" s="148" t="s">
        <v>165</v>
      </c>
      <c r="AU187" s="148" t="s">
        <v>82</v>
      </c>
      <c r="AY187" s="16" t="s">
        <v>163</v>
      </c>
      <c r="BE187" s="149">
        <f>IF(N187="základní",J187,0)</f>
        <v>0</v>
      </c>
      <c r="BF187" s="149">
        <f>IF(N187="snížená",J187,0)</f>
        <v>0</v>
      </c>
      <c r="BG187" s="149">
        <f>IF(N187="zákl. přenesená",J187,0)</f>
        <v>0</v>
      </c>
      <c r="BH187" s="149">
        <f>IF(N187="sníž. přenesená",J187,0)</f>
        <v>0</v>
      </c>
      <c r="BI187" s="149">
        <f>IF(N187="nulová",J187,0)</f>
        <v>0</v>
      </c>
      <c r="BJ187" s="16" t="s">
        <v>82</v>
      </c>
      <c r="BK187" s="149">
        <f>ROUND(I187*H187,2)</f>
        <v>0</v>
      </c>
      <c r="BL187" s="16" t="s">
        <v>169</v>
      </c>
      <c r="BM187" s="148" t="s">
        <v>422</v>
      </c>
    </row>
    <row r="188" spans="2:65" s="1" customFormat="1" ht="39">
      <c r="B188" s="31"/>
      <c r="D188" s="151" t="s">
        <v>433</v>
      </c>
      <c r="F188" s="165" t="s">
        <v>770</v>
      </c>
      <c r="I188" s="166"/>
      <c r="L188" s="31"/>
      <c r="M188" s="167"/>
      <c r="T188" s="55"/>
      <c r="AT188" s="16" t="s">
        <v>433</v>
      </c>
      <c r="AU188" s="16" t="s">
        <v>82</v>
      </c>
    </row>
    <row r="189" spans="2:65" s="1" customFormat="1" ht="16.5" customHeight="1">
      <c r="B189" s="31"/>
      <c r="C189" s="136" t="s">
        <v>298</v>
      </c>
      <c r="D189" s="136" t="s">
        <v>165</v>
      </c>
      <c r="E189" s="137" t="s">
        <v>830</v>
      </c>
      <c r="F189" s="138" t="s">
        <v>831</v>
      </c>
      <c r="G189" s="139" t="s">
        <v>204</v>
      </c>
      <c r="H189" s="140">
        <v>90</v>
      </c>
      <c r="I189" s="141"/>
      <c r="J189" s="142">
        <f>ROUND(I189*H189,2)</f>
        <v>0</v>
      </c>
      <c r="K189" s="143"/>
      <c r="L189" s="31"/>
      <c r="M189" s="144" t="s">
        <v>1</v>
      </c>
      <c r="N189" s="145" t="s">
        <v>39</v>
      </c>
      <c r="P189" s="146">
        <f>O189*H189</f>
        <v>0</v>
      </c>
      <c r="Q189" s="146">
        <v>0</v>
      </c>
      <c r="R189" s="146">
        <f>Q189*H189</f>
        <v>0</v>
      </c>
      <c r="S189" s="146">
        <v>0</v>
      </c>
      <c r="T189" s="147">
        <f>S189*H189</f>
        <v>0</v>
      </c>
      <c r="AR189" s="148" t="s">
        <v>169</v>
      </c>
      <c r="AT189" s="148" t="s">
        <v>165</v>
      </c>
      <c r="AU189" s="148" t="s">
        <v>82</v>
      </c>
      <c r="AY189" s="16" t="s">
        <v>163</v>
      </c>
      <c r="BE189" s="149">
        <f>IF(N189="základní",J189,0)</f>
        <v>0</v>
      </c>
      <c r="BF189" s="149">
        <f>IF(N189="snížená",J189,0)</f>
        <v>0</v>
      </c>
      <c r="BG189" s="149">
        <f>IF(N189="zákl. přenesená",J189,0)</f>
        <v>0</v>
      </c>
      <c r="BH189" s="149">
        <f>IF(N189="sníž. přenesená",J189,0)</f>
        <v>0</v>
      </c>
      <c r="BI189" s="149">
        <f>IF(N189="nulová",J189,0)</f>
        <v>0</v>
      </c>
      <c r="BJ189" s="16" t="s">
        <v>82</v>
      </c>
      <c r="BK189" s="149">
        <f>ROUND(I189*H189,2)</f>
        <v>0</v>
      </c>
      <c r="BL189" s="16" t="s">
        <v>169</v>
      </c>
      <c r="BM189" s="148" t="s">
        <v>438</v>
      </c>
    </row>
    <row r="190" spans="2:65" s="1" customFormat="1" ht="39">
      <c r="B190" s="31"/>
      <c r="D190" s="151" t="s">
        <v>433</v>
      </c>
      <c r="F190" s="165" t="s">
        <v>770</v>
      </c>
      <c r="I190" s="166"/>
      <c r="L190" s="31"/>
      <c r="M190" s="167"/>
      <c r="T190" s="55"/>
      <c r="AT190" s="16" t="s">
        <v>433</v>
      </c>
      <c r="AU190" s="16" t="s">
        <v>82</v>
      </c>
    </row>
    <row r="191" spans="2:65" s="1" customFormat="1" ht="16.5" customHeight="1">
      <c r="B191" s="31"/>
      <c r="C191" s="136" t="s">
        <v>302</v>
      </c>
      <c r="D191" s="136" t="s">
        <v>165</v>
      </c>
      <c r="E191" s="137" t="s">
        <v>832</v>
      </c>
      <c r="F191" s="138" t="s">
        <v>833</v>
      </c>
      <c r="G191" s="139" t="s">
        <v>204</v>
      </c>
      <c r="H191" s="140">
        <v>90</v>
      </c>
      <c r="I191" s="141"/>
      <c r="J191" s="142">
        <f>ROUND(I191*H191,2)</f>
        <v>0</v>
      </c>
      <c r="K191" s="143"/>
      <c r="L191" s="31"/>
      <c r="M191" s="144" t="s">
        <v>1</v>
      </c>
      <c r="N191" s="145" t="s">
        <v>39</v>
      </c>
      <c r="P191" s="146">
        <f>O191*H191</f>
        <v>0</v>
      </c>
      <c r="Q191" s="146">
        <v>0</v>
      </c>
      <c r="R191" s="146">
        <f>Q191*H191</f>
        <v>0</v>
      </c>
      <c r="S191" s="146">
        <v>0</v>
      </c>
      <c r="T191" s="147">
        <f>S191*H191</f>
        <v>0</v>
      </c>
      <c r="AR191" s="148" t="s">
        <v>169</v>
      </c>
      <c r="AT191" s="148" t="s">
        <v>165</v>
      </c>
      <c r="AU191" s="148" t="s">
        <v>82</v>
      </c>
      <c r="AY191" s="16" t="s">
        <v>163</v>
      </c>
      <c r="BE191" s="149">
        <f>IF(N191="základní",J191,0)</f>
        <v>0</v>
      </c>
      <c r="BF191" s="149">
        <f>IF(N191="snížená",J191,0)</f>
        <v>0</v>
      </c>
      <c r="BG191" s="149">
        <f>IF(N191="zákl. přenesená",J191,0)</f>
        <v>0</v>
      </c>
      <c r="BH191" s="149">
        <f>IF(N191="sníž. přenesená",J191,0)</f>
        <v>0</v>
      </c>
      <c r="BI191" s="149">
        <f>IF(N191="nulová",J191,0)</f>
        <v>0</v>
      </c>
      <c r="BJ191" s="16" t="s">
        <v>82</v>
      </c>
      <c r="BK191" s="149">
        <f>ROUND(I191*H191,2)</f>
        <v>0</v>
      </c>
      <c r="BL191" s="16" t="s">
        <v>169</v>
      </c>
      <c r="BM191" s="148" t="s">
        <v>453</v>
      </c>
    </row>
    <row r="192" spans="2:65" s="1" customFormat="1" ht="39">
      <c r="B192" s="31"/>
      <c r="D192" s="151" t="s">
        <v>433</v>
      </c>
      <c r="F192" s="165" t="s">
        <v>770</v>
      </c>
      <c r="I192" s="166"/>
      <c r="L192" s="31"/>
      <c r="M192" s="167"/>
      <c r="T192" s="55"/>
      <c r="AT192" s="16" t="s">
        <v>433</v>
      </c>
      <c r="AU192" s="16" t="s">
        <v>82</v>
      </c>
    </row>
    <row r="193" spans="2:65" s="1" customFormat="1" ht="16.5" customHeight="1">
      <c r="B193" s="31"/>
      <c r="C193" s="136" t="s">
        <v>306</v>
      </c>
      <c r="D193" s="136" t="s">
        <v>165</v>
      </c>
      <c r="E193" s="137" t="s">
        <v>834</v>
      </c>
      <c r="F193" s="138" t="s">
        <v>835</v>
      </c>
      <c r="G193" s="139" t="s">
        <v>204</v>
      </c>
      <c r="H193" s="140">
        <v>90</v>
      </c>
      <c r="I193" s="141"/>
      <c r="J193" s="142">
        <f>ROUND(I193*H193,2)</f>
        <v>0</v>
      </c>
      <c r="K193" s="143"/>
      <c r="L193" s="31"/>
      <c r="M193" s="144" t="s">
        <v>1</v>
      </c>
      <c r="N193" s="145" t="s">
        <v>39</v>
      </c>
      <c r="P193" s="146">
        <f>O193*H193</f>
        <v>0</v>
      </c>
      <c r="Q193" s="146">
        <v>0</v>
      </c>
      <c r="R193" s="146">
        <f>Q193*H193</f>
        <v>0</v>
      </c>
      <c r="S193" s="146">
        <v>0</v>
      </c>
      <c r="T193" s="147">
        <f>S193*H193</f>
        <v>0</v>
      </c>
      <c r="AR193" s="148" t="s">
        <v>169</v>
      </c>
      <c r="AT193" s="148" t="s">
        <v>165</v>
      </c>
      <c r="AU193" s="148" t="s">
        <v>82</v>
      </c>
      <c r="AY193" s="16" t="s">
        <v>163</v>
      </c>
      <c r="BE193" s="149">
        <f>IF(N193="základní",J193,0)</f>
        <v>0</v>
      </c>
      <c r="BF193" s="149">
        <f>IF(N193="snížená",J193,0)</f>
        <v>0</v>
      </c>
      <c r="BG193" s="149">
        <f>IF(N193="zákl. přenesená",J193,0)</f>
        <v>0</v>
      </c>
      <c r="BH193" s="149">
        <f>IF(N193="sníž. přenesená",J193,0)</f>
        <v>0</v>
      </c>
      <c r="BI193" s="149">
        <f>IF(N193="nulová",J193,0)</f>
        <v>0</v>
      </c>
      <c r="BJ193" s="16" t="s">
        <v>82</v>
      </c>
      <c r="BK193" s="149">
        <f>ROUND(I193*H193,2)</f>
        <v>0</v>
      </c>
      <c r="BL193" s="16" t="s">
        <v>169</v>
      </c>
      <c r="BM193" s="148" t="s">
        <v>462</v>
      </c>
    </row>
    <row r="194" spans="2:65" s="1" customFormat="1" ht="39">
      <c r="B194" s="31"/>
      <c r="D194" s="151" t="s">
        <v>433</v>
      </c>
      <c r="F194" s="165" t="s">
        <v>770</v>
      </c>
      <c r="I194" s="166"/>
      <c r="L194" s="31"/>
      <c r="M194" s="167"/>
      <c r="T194" s="55"/>
      <c r="AT194" s="16" t="s">
        <v>433</v>
      </c>
      <c r="AU194" s="16" t="s">
        <v>82</v>
      </c>
    </row>
    <row r="195" spans="2:65" s="1" customFormat="1" ht="16.5" customHeight="1">
      <c r="B195" s="31"/>
      <c r="C195" s="136" t="s">
        <v>312</v>
      </c>
      <c r="D195" s="136" t="s">
        <v>165</v>
      </c>
      <c r="E195" s="137" t="s">
        <v>836</v>
      </c>
      <c r="F195" s="138" t="s">
        <v>837</v>
      </c>
      <c r="G195" s="139" t="s">
        <v>204</v>
      </c>
      <c r="H195" s="140">
        <v>12</v>
      </c>
      <c r="I195" s="141"/>
      <c r="J195" s="142">
        <f>ROUND(I195*H195,2)</f>
        <v>0</v>
      </c>
      <c r="K195" s="143"/>
      <c r="L195" s="31"/>
      <c r="M195" s="144" t="s">
        <v>1</v>
      </c>
      <c r="N195" s="145" t="s">
        <v>39</v>
      </c>
      <c r="P195" s="146">
        <f>O195*H195</f>
        <v>0</v>
      </c>
      <c r="Q195" s="146">
        <v>0</v>
      </c>
      <c r="R195" s="146">
        <f>Q195*H195</f>
        <v>0</v>
      </c>
      <c r="S195" s="146">
        <v>0</v>
      </c>
      <c r="T195" s="147">
        <f>S195*H195</f>
        <v>0</v>
      </c>
      <c r="AR195" s="148" t="s">
        <v>169</v>
      </c>
      <c r="AT195" s="148" t="s">
        <v>165</v>
      </c>
      <c r="AU195" s="148" t="s">
        <v>82</v>
      </c>
      <c r="AY195" s="16" t="s">
        <v>163</v>
      </c>
      <c r="BE195" s="149">
        <f>IF(N195="základní",J195,0)</f>
        <v>0</v>
      </c>
      <c r="BF195" s="149">
        <f>IF(N195="snížená",J195,0)</f>
        <v>0</v>
      </c>
      <c r="BG195" s="149">
        <f>IF(N195="zákl. přenesená",J195,0)</f>
        <v>0</v>
      </c>
      <c r="BH195" s="149">
        <f>IF(N195="sníž. přenesená",J195,0)</f>
        <v>0</v>
      </c>
      <c r="BI195" s="149">
        <f>IF(N195="nulová",J195,0)</f>
        <v>0</v>
      </c>
      <c r="BJ195" s="16" t="s">
        <v>82</v>
      </c>
      <c r="BK195" s="149">
        <f>ROUND(I195*H195,2)</f>
        <v>0</v>
      </c>
      <c r="BL195" s="16" t="s">
        <v>169</v>
      </c>
      <c r="BM195" s="148" t="s">
        <v>479</v>
      </c>
    </row>
    <row r="196" spans="2:65" s="1" customFormat="1" ht="39">
      <c r="B196" s="31"/>
      <c r="D196" s="151" t="s">
        <v>433</v>
      </c>
      <c r="F196" s="165" t="s">
        <v>770</v>
      </c>
      <c r="I196" s="166"/>
      <c r="L196" s="31"/>
      <c r="M196" s="167"/>
      <c r="T196" s="55"/>
      <c r="AT196" s="16" t="s">
        <v>433</v>
      </c>
      <c r="AU196" s="16" t="s">
        <v>82</v>
      </c>
    </row>
    <row r="197" spans="2:65" s="1" customFormat="1" ht="16.5" customHeight="1">
      <c r="B197" s="31"/>
      <c r="C197" s="136" t="s">
        <v>317</v>
      </c>
      <c r="D197" s="136" t="s">
        <v>165</v>
      </c>
      <c r="E197" s="137" t="s">
        <v>838</v>
      </c>
      <c r="F197" s="138" t="s">
        <v>839</v>
      </c>
      <c r="G197" s="139" t="s">
        <v>204</v>
      </c>
      <c r="H197" s="140">
        <v>48</v>
      </c>
      <c r="I197" s="141"/>
      <c r="J197" s="142">
        <f>ROUND(I197*H197,2)</f>
        <v>0</v>
      </c>
      <c r="K197" s="143"/>
      <c r="L197" s="31"/>
      <c r="M197" s="144" t="s">
        <v>1</v>
      </c>
      <c r="N197" s="145" t="s">
        <v>39</v>
      </c>
      <c r="P197" s="146">
        <f>O197*H197</f>
        <v>0</v>
      </c>
      <c r="Q197" s="146">
        <v>0</v>
      </c>
      <c r="R197" s="146">
        <f>Q197*H197</f>
        <v>0</v>
      </c>
      <c r="S197" s="146">
        <v>0</v>
      </c>
      <c r="T197" s="147">
        <f>S197*H197</f>
        <v>0</v>
      </c>
      <c r="AR197" s="148" t="s">
        <v>169</v>
      </c>
      <c r="AT197" s="148" t="s">
        <v>165</v>
      </c>
      <c r="AU197" s="148" t="s">
        <v>82</v>
      </c>
      <c r="AY197" s="16" t="s">
        <v>163</v>
      </c>
      <c r="BE197" s="149">
        <f>IF(N197="základní",J197,0)</f>
        <v>0</v>
      </c>
      <c r="BF197" s="149">
        <f>IF(N197="snížená",J197,0)</f>
        <v>0</v>
      </c>
      <c r="BG197" s="149">
        <f>IF(N197="zákl. přenesená",J197,0)</f>
        <v>0</v>
      </c>
      <c r="BH197" s="149">
        <f>IF(N197="sníž. přenesená",J197,0)</f>
        <v>0</v>
      </c>
      <c r="BI197" s="149">
        <f>IF(N197="nulová",J197,0)</f>
        <v>0</v>
      </c>
      <c r="BJ197" s="16" t="s">
        <v>82</v>
      </c>
      <c r="BK197" s="149">
        <f>ROUND(I197*H197,2)</f>
        <v>0</v>
      </c>
      <c r="BL197" s="16" t="s">
        <v>169</v>
      </c>
      <c r="BM197" s="148" t="s">
        <v>491</v>
      </c>
    </row>
    <row r="198" spans="2:65" s="1" customFormat="1" ht="39">
      <c r="B198" s="31"/>
      <c r="D198" s="151" t="s">
        <v>433</v>
      </c>
      <c r="F198" s="165" t="s">
        <v>770</v>
      </c>
      <c r="I198" s="166"/>
      <c r="L198" s="31"/>
      <c r="M198" s="167"/>
      <c r="T198" s="55"/>
      <c r="AT198" s="16" t="s">
        <v>433</v>
      </c>
      <c r="AU198" s="16" t="s">
        <v>82</v>
      </c>
    </row>
    <row r="199" spans="2:65" s="1" customFormat="1" ht="16.5" customHeight="1">
      <c r="B199" s="31"/>
      <c r="C199" s="136" t="s">
        <v>321</v>
      </c>
      <c r="D199" s="136" t="s">
        <v>165</v>
      </c>
      <c r="E199" s="137" t="s">
        <v>840</v>
      </c>
      <c r="F199" s="138" t="s">
        <v>841</v>
      </c>
      <c r="G199" s="139" t="s">
        <v>204</v>
      </c>
      <c r="H199" s="140">
        <v>424</v>
      </c>
      <c r="I199" s="141"/>
      <c r="J199" s="142">
        <f>ROUND(I199*H199,2)</f>
        <v>0</v>
      </c>
      <c r="K199" s="143"/>
      <c r="L199" s="31"/>
      <c r="M199" s="144" t="s">
        <v>1</v>
      </c>
      <c r="N199" s="145" t="s">
        <v>39</v>
      </c>
      <c r="P199" s="146">
        <f>O199*H199</f>
        <v>0</v>
      </c>
      <c r="Q199" s="146">
        <v>0</v>
      </c>
      <c r="R199" s="146">
        <f>Q199*H199</f>
        <v>0</v>
      </c>
      <c r="S199" s="146">
        <v>0</v>
      </c>
      <c r="T199" s="147">
        <f>S199*H199</f>
        <v>0</v>
      </c>
      <c r="AR199" s="148" t="s">
        <v>169</v>
      </c>
      <c r="AT199" s="148" t="s">
        <v>165</v>
      </c>
      <c r="AU199" s="148" t="s">
        <v>82</v>
      </c>
      <c r="AY199" s="16" t="s">
        <v>163</v>
      </c>
      <c r="BE199" s="149">
        <f>IF(N199="základní",J199,0)</f>
        <v>0</v>
      </c>
      <c r="BF199" s="149">
        <f>IF(N199="snížená",J199,0)</f>
        <v>0</v>
      </c>
      <c r="BG199" s="149">
        <f>IF(N199="zákl. přenesená",J199,0)</f>
        <v>0</v>
      </c>
      <c r="BH199" s="149">
        <f>IF(N199="sníž. přenesená",J199,0)</f>
        <v>0</v>
      </c>
      <c r="BI199" s="149">
        <f>IF(N199="nulová",J199,0)</f>
        <v>0</v>
      </c>
      <c r="BJ199" s="16" t="s">
        <v>82</v>
      </c>
      <c r="BK199" s="149">
        <f>ROUND(I199*H199,2)</f>
        <v>0</v>
      </c>
      <c r="BL199" s="16" t="s">
        <v>169</v>
      </c>
      <c r="BM199" s="148" t="s">
        <v>504</v>
      </c>
    </row>
    <row r="200" spans="2:65" s="1" customFormat="1" ht="39">
      <c r="B200" s="31"/>
      <c r="D200" s="151" t="s">
        <v>433</v>
      </c>
      <c r="F200" s="165" t="s">
        <v>770</v>
      </c>
      <c r="I200" s="166"/>
      <c r="L200" s="31"/>
      <c r="M200" s="167"/>
      <c r="T200" s="55"/>
      <c r="AT200" s="16" t="s">
        <v>433</v>
      </c>
      <c r="AU200" s="16" t="s">
        <v>82</v>
      </c>
    </row>
    <row r="201" spans="2:65" s="1" customFormat="1" ht="16.5" customHeight="1">
      <c r="B201" s="31"/>
      <c r="C201" s="136" t="s">
        <v>326</v>
      </c>
      <c r="D201" s="136" t="s">
        <v>165</v>
      </c>
      <c r="E201" s="137" t="s">
        <v>842</v>
      </c>
      <c r="F201" s="138" t="s">
        <v>843</v>
      </c>
      <c r="G201" s="139" t="s">
        <v>204</v>
      </c>
      <c r="H201" s="140">
        <v>208</v>
      </c>
      <c r="I201" s="141"/>
      <c r="J201" s="142">
        <f>ROUND(I201*H201,2)</f>
        <v>0</v>
      </c>
      <c r="K201" s="143"/>
      <c r="L201" s="31"/>
      <c r="M201" s="144" t="s">
        <v>1</v>
      </c>
      <c r="N201" s="145" t="s">
        <v>39</v>
      </c>
      <c r="P201" s="146">
        <f>O201*H201</f>
        <v>0</v>
      </c>
      <c r="Q201" s="146">
        <v>0</v>
      </c>
      <c r="R201" s="146">
        <f>Q201*H201</f>
        <v>0</v>
      </c>
      <c r="S201" s="146">
        <v>0</v>
      </c>
      <c r="T201" s="147">
        <f>S201*H201</f>
        <v>0</v>
      </c>
      <c r="AR201" s="148" t="s">
        <v>169</v>
      </c>
      <c r="AT201" s="148" t="s">
        <v>165</v>
      </c>
      <c r="AU201" s="148" t="s">
        <v>82</v>
      </c>
      <c r="AY201" s="16" t="s">
        <v>163</v>
      </c>
      <c r="BE201" s="149">
        <f>IF(N201="základní",J201,0)</f>
        <v>0</v>
      </c>
      <c r="BF201" s="149">
        <f>IF(N201="snížená",J201,0)</f>
        <v>0</v>
      </c>
      <c r="BG201" s="149">
        <f>IF(N201="zákl. přenesená",J201,0)</f>
        <v>0</v>
      </c>
      <c r="BH201" s="149">
        <f>IF(N201="sníž. přenesená",J201,0)</f>
        <v>0</v>
      </c>
      <c r="BI201" s="149">
        <f>IF(N201="nulová",J201,0)</f>
        <v>0</v>
      </c>
      <c r="BJ201" s="16" t="s">
        <v>82</v>
      </c>
      <c r="BK201" s="149">
        <f>ROUND(I201*H201,2)</f>
        <v>0</v>
      </c>
      <c r="BL201" s="16" t="s">
        <v>169</v>
      </c>
      <c r="BM201" s="148" t="s">
        <v>514</v>
      </c>
    </row>
    <row r="202" spans="2:65" s="1" customFormat="1" ht="39">
      <c r="B202" s="31"/>
      <c r="D202" s="151" t="s">
        <v>433</v>
      </c>
      <c r="F202" s="165" t="s">
        <v>770</v>
      </c>
      <c r="I202" s="166"/>
      <c r="L202" s="31"/>
      <c r="M202" s="167"/>
      <c r="T202" s="55"/>
      <c r="AT202" s="16" t="s">
        <v>433</v>
      </c>
      <c r="AU202" s="16" t="s">
        <v>82</v>
      </c>
    </row>
    <row r="203" spans="2:65" s="1" customFormat="1" ht="16.5" customHeight="1">
      <c r="B203" s="31"/>
      <c r="C203" s="136" t="s">
        <v>330</v>
      </c>
      <c r="D203" s="136" t="s">
        <v>165</v>
      </c>
      <c r="E203" s="137" t="s">
        <v>844</v>
      </c>
      <c r="F203" s="138" t="s">
        <v>845</v>
      </c>
      <c r="G203" s="139" t="s">
        <v>204</v>
      </c>
      <c r="H203" s="140">
        <v>1810</v>
      </c>
      <c r="I203" s="141"/>
      <c r="J203" s="142">
        <f>ROUND(I203*H203,2)</f>
        <v>0</v>
      </c>
      <c r="K203" s="143"/>
      <c r="L203" s="31"/>
      <c r="M203" s="144" t="s">
        <v>1</v>
      </c>
      <c r="N203" s="145" t="s">
        <v>39</v>
      </c>
      <c r="P203" s="146">
        <f>O203*H203</f>
        <v>0</v>
      </c>
      <c r="Q203" s="146">
        <v>0</v>
      </c>
      <c r="R203" s="146">
        <f>Q203*H203</f>
        <v>0</v>
      </c>
      <c r="S203" s="146">
        <v>0</v>
      </c>
      <c r="T203" s="147">
        <f>S203*H203</f>
        <v>0</v>
      </c>
      <c r="AR203" s="148" t="s">
        <v>169</v>
      </c>
      <c r="AT203" s="148" t="s">
        <v>165</v>
      </c>
      <c r="AU203" s="148" t="s">
        <v>82</v>
      </c>
      <c r="AY203" s="16" t="s">
        <v>163</v>
      </c>
      <c r="BE203" s="149">
        <f>IF(N203="základní",J203,0)</f>
        <v>0</v>
      </c>
      <c r="BF203" s="149">
        <f>IF(N203="snížená",J203,0)</f>
        <v>0</v>
      </c>
      <c r="BG203" s="149">
        <f>IF(N203="zákl. přenesená",J203,0)</f>
        <v>0</v>
      </c>
      <c r="BH203" s="149">
        <f>IF(N203="sníž. přenesená",J203,0)</f>
        <v>0</v>
      </c>
      <c r="BI203" s="149">
        <f>IF(N203="nulová",J203,0)</f>
        <v>0</v>
      </c>
      <c r="BJ203" s="16" t="s">
        <v>82</v>
      </c>
      <c r="BK203" s="149">
        <f>ROUND(I203*H203,2)</f>
        <v>0</v>
      </c>
      <c r="BL203" s="16" t="s">
        <v>169</v>
      </c>
      <c r="BM203" s="148" t="s">
        <v>533</v>
      </c>
    </row>
    <row r="204" spans="2:65" s="1" customFormat="1" ht="39">
      <c r="B204" s="31"/>
      <c r="D204" s="151" t="s">
        <v>433</v>
      </c>
      <c r="F204" s="165" t="s">
        <v>770</v>
      </c>
      <c r="I204" s="166"/>
      <c r="L204" s="31"/>
      <c r="M204" s="167"/>
      <c r="T204" s="55"/>
      <c r="AT204" s="16" t="s">
        <v>433</v>
      </c>
      <c r="AU204" s="16" t="s">
        <v>82</v>
      </c>
    </row>
    <row r="205" spans="2:65" s="1" customFormat="1" ht="16.5" customHeight="1">
      <c r="B205" s="31"/>
      <c r="C205" s="136" t="s">
        <v>335</v>
      </c>
      <c r="D205" s="136" t="s">
        <v>165</v>
      </c>
      <c r="E205" s="137" t="s">
        <v>846</v>
      </c>
      <c r="F205" s="138" t="s">
        <v>847</v>
      </c>
      <c r="G205" s="139" t="s">
        <v>204</v>
      </c>
      <c r="H205" s="140">
        <v>12</v>
      </c>
      <c r="I205" s="141"/>
      <c r="J205" s="142">
        <f>ROUND(I205*H205,2)</f>
        <v>0</v>
      </c>
      <c r="K205" s="143"/>
      <c r="L205" s="31"/>
      <c r="M205" s="144" t="s">
        <v>1</v>
      </c>
      <c r="N205" s="145" t="s">
        <v>39</v>
      </c>
      <c r="P205" s="146">
        <f>O205*H205</f>
        <v>0</v>
      </c>
      <c r="Q205" s="146">
        <v>0</v>
      </c>
      <c r="R205" s="146">
        <f>Q205*H205</f>
        <v>0</v>
      </c>
      <c r="S205" s="146">
        <v>0</v>
      </c>
      <c r="T205" s="147">
        <f>S205*H205</f>
        <v>0</v>
      </c>
      <c r="AR205" s="148" t="s">
        <v>169</v>
      </c>
      <c r="AT205" s="148" t="s">
        <v>165</v>
      </c>
      <c r="AU205" s="148" t="s">
        <v>82</v>
      </c>
      <c r="AY205" s="16" t="s">
        <v>163</v>
      </c>
      <c r="BE205" s="149">
        <f>IF(N205="základní",J205,0)</f>
        <v>0</v>
      </c>
      <c r="BF205" s="149">
        <f>IF(N205="snížená",J205,0)</f>
        <v>0</v>
      </c>
      <c r="BG205" s="149">
        <f>IF(N205="zákl. přenesená",J205,0)</f>
        <v>0</v>
      </c>
      <c r="BH205" s="149">
        <f>IF(N205="sníž. přenesená",J205,0)</f>
        <v>0</v>
      </c>
      <c r="BI205" s="149">
        <f>IF(N205="nulová",J205,0)</f>
        <v>0</v>
      </c>
      <c r="BJ205" s="16" t="s">
        <v>82</v>
      </c>
      <c r="BK205" s="149">
        <f>ROUND(I205*H205,2)</f>
        <v>0</v>
      </c>
      <c r="BL205" s="16" t="s">
        <v>169</v>
      </c>
      <c r="BM205" s="148" t="s">
        <v>548</v>
      </c>
    </row>
    <row r="206" spans="2:65" s="1" customFormat="1" ht="39">
      <c r="B206" s="31"/>
      <c r="D206" s="151" t="s">
        <v>433</v>
      </c>
      <c r="F206" s="165" t="s">
        <v>770</v>
      </c>
      <c r="I206" s="166"/>
      <c r="L206" s="31"/>
      <c r="M206" s="167"/>
      <c r="T206" s="55"/>
      <c r="AT206" s="16" t="s">
        <v>433</v>
      </c>
      <c r="AU206" s="16" t="s">
        <v>82</v>
      </c>
    </row>
    <row r="207" spans="2:65" s="1" customFormat="1" ht="16.5" customHeight="1">
      <c r="B207" s="31"/>
      <c r="C207" s="136" t="s">
        <v>339</v>
      </c>
      <c r="D207" s="136" t="s">
        <v>165</v>
      </c>
      <c r="E207" s="137" t="s">
        <v>848</v>
      </c>
      <c r="F207" s="138" t="s">
        <v>849</v>
      </c>
      <c r="G207" s="139" t="s">
        <v>204</v>
      </c>
      <c r="H207" s="140">
        <v>68</v>
      </c>
      <c r="I207" s="141"/>
      <c r="J207" s="142">
        <f>ROUND(I207*H207,2)</f>
        <v>0</v>
      </c>
      <c r="K207" s="143"/>
      <c r="L207" s="31"/>
      <c r="M207" s="144" t="s">
        <v>1</v>
      </c>
      <c r="N207" s="145" t="s">
        <v>39</v>
      </c>
      <c r="P207" s="146">
        <f>O207*H207</f>
        <v>0</v>
      </c>
      <c r="Q207" s="146">
        <v>0</v>
      </c>
      <c r="R207" s="146">
        <f>Q207*H207</f>
        <v>0</v>
      </c>
      <c r="S207" s="146">
        <v>0</v>
      </c>
      <c r="T207" s="147">
        <f>S207*H207</f>
        <v>0</v>
      </c>
      <c r="AR207" s="148" t="s">
        <v>169</v>
      </c>
      <c r="AT207" s="148" t="s">
        <v>165</v>
      </c>
      <c r="AU207" s="148" t="s">
        <v>82</v>
      </c>
      <c r="AY207" s="16" t="s">
        <v>163</v>
      </c>
      <c r="BE207" s="149">
        <f>IF(N207="základní",J207,0)</f>
        <v>0</v>
      </c>
      <c r="BF207" s="149">
        <f>IF(N207="snížená",J207,0)</f>
        <v>0</v>
      </c>
      <c r="BG207" s="149">
        <f>IF(N207="zákl. přenesená",J207,0)</f>
        <v>0</v>
      </c>
      <c r="BH207" s="149">
        <f>IF(N207="sníž. přenesená",J207,0)</f>
        <v>0</v>
      </c>
      <c r="BI207" s="149">
        <f>IF(N207="nulová",J207,0)</f>
        <v>0</v>
      </c>
      <c r="BJ207" s="16" t="s">
        <v>82</v>
      </c>
      <c r="BK207" s="149">
        <f>ROUND(I207*H207,2)</f>
        <v>0</v>
      </c>
      <c r="BL207" s="16" t="s">
        <v>169</v>
      </c>
      <c r="BM207" s="148" t="s">
        <v>850</v>
      </c>
    </row>
    <row r="208" spans="2:65" s="1" customFormat="1" ht="39">
      <c r="B208" s="31"/>
      <c r="D208" s="151" t="s">
        <v>433</v>
      </c>
      <c r="F208" s="165" t="s">
        <v>770</v>
      </c>
      <c r="I208" s="166"/>
      <c r="L208" s="31"/>
      <c r="M208" s="167"/>
      <c r="T208" s="55"/>
      <c r="AT208" s="16" t="s">
        <v>433</v>
      </c>
      <c r="AU208" s="16" t="s">
        <v>82</v>
      </c>
    </row>
    <row r="209" spans="2:65" s="11" customFormat="1" ht="25.9" customHeight="1">
      <c r="B209" s="124"/>
      <c r="D209" s="125" t="s">
        <v>73</v>
      </c>
      <c r="E209" s="126" t="s">
        <v>851</v>
      </c>
      <c r="F209" s="126" t="s">
        <v>852</v>
      </c>
      <c r="I209" s="127"/>
      <c r="J209" s="128">
        <f>BK209</f>
        <v>0</v>
      </c>
      <c r="L209" s="124"/>
      <c r="M209" s="129"/>
      <c r="P209" s="130">
        <f>SUM(P210:P233)</f>
        <v>0</v>
      </c>
      <c r="R209" s="130">
        <f>SUM(R210:R233)</f>
        <v>0</v>
      </c>
      <c r="T209" s="131">
        <f>SUM(T210:T233)</f>
        <v>0</v>
      </c>
      <c r="AR209" s="125" t="s">
        <v>82</v>
      </c>
      <c r="AT209" s="132" t="s">
        <v>73</v>
      </c>
      <c r="AU209" s="132" t="s">
        <v>74</v>
      </c>
      <c r="AY209" s="125" t="s">
        <v>163</v>
      </c>
      <c r="BK209" s="133">
        <f>SUM(BK210:BK233)</f>
        <v>0</v>
      </c>
    </row>
    <row r="210" spans="2:65" s="1" customFormat="1" ht="24.2" customHeight="1">
      <c r="B210" s="31"/>
      <c r="C210" s="136" t="s">
        <v>343</v>
      </c>
      <c r="D210" s="136" t="s">
        <v>165</v>
      </c>
      <c r="E210" s="137" t="s">
        <v>853</v>
      </c>
      <c r="F210" s="138" t="s">
        <v>854</v>
      </c>
      <c r="G210" s="139" t="s">
        <v>684</v>
      </c>
      <c r="H210" s="140">
        <v>1</v>
      </c>
      <c r="I210" s="141"/>
      <c r="J210" s="142">
        <f>ROUND(I210*H210,2)</f>
        <v>0</v>
      </c>
      <c r="K210" s="143"/>
      <c r="L210" s="31"/>
      <c r="M210" s="144" t="s">
        <v>1</v>
      </c>
      <c r="N210" s="145" t="s">
        <v>39</v>
      </c>
      <c r="P210" s="146">
        <f>O210*H210</f>
        <v>0</v>
      </c>
      <c r="Q210" s="146">
        <v>0</v>
      </c>
      <c r="R210" s="146">
        <f>Q210*H210</f>
        <v>0</v>
      </c>
      <c r="S210" s="146">
        <v>0</v>
      </c>
      <c r="T210" s="147">
        <f>S210*H210</f>
        <v>0</v>
      </c>
      <c r="AR210" s="148" t="s">
        <v>169</v>
      </c>
      <c r="AT210" s="148" t="s">
        <v>165</v>
      </c>
      <c r="AU210" s="148" t="s">
        <v>82</v>
      </c>
      <c r="AY210" s="16" t="s">
        <v>163</v>
      </c>
      <c r="BE210" s="149">
        <f>IF(N210="základní",J210,0)</f>
        <v>0</v>
      </c>
      <c r="BF210" s="149">
        <f>IF(N210="snížená",J210,0)</f>
        <v>0</v>
      </c>
      <c r="BG210" s="149">
        <f>IF(N210="zákl. přenesená",J210,0)</f>
        <v>0</v>
      </c>
      <c r="BH210" s="149">
        <f>IF(N210="sníž. přenesená",J210,0)</f>
        <v>0</v>
      </c>
      <c r="BI210" s="149">
        <f>IF(N210="nulová",J210,0)</f>
        <v>0</v>
      </c>
      <c r="BJ210" s="16" t="s">
        <v>82</v>
      </c>
      <c r="BK210" s="149">
        <f>ROUND(I210*H210,2)</f>
        <v>0</v>
      </c>
      <c r="BL210" s="16" t="s">
        <v>169</v>
      </c>
      <c r="BM210" s="148" t="s">
        <v>855</v>
      </c>
    </row>
    <row r="211" spans="2:65" s="1" customFormat="1" ht="39">
      <c r="B211" s="31"/>
      <c r="D211" s="151" t="s">
        <v>433</v>
      </c>
      <c r="F211" s="165" t="s">
        <v>770</v>
      </c>
      <c r="I211" s="166"/>
      <c r="L211" s="31"/>
      <c r="M211" s="167"/>
      <c r="T211" s="55"/>
      <c r="AT211" s="16" t="s">
        <v>433</v>
      </c>
      <c r="AU211" s="16" t="s">
        <v>82</v>
      </c>
    </row>
    <row r="212" spans="2:65" s="1" customFormat="1" ht="24.2" customHeight="1">
      <c r="B212" s="31"/>
      <c r="C212" s="136" t="s">
        <v>347</v>
      </c>
      <c r="D212" s="136" t="s">
        <v>165</v>
      </c>
      <c r="E212" s="137" t="s">
        <v>856</v>
      </c>
      <c r="F212" s="138" t="s">
        <v>857</v>
      </c>
      <c r="G212" s="139" t="s">
        <v>684</v>
      </c>
      <c r="H212" s="140">
        <v>2</v>
      </c>
      <c r="I212" s="141"/>
      <c r="J212" s="142">
        <f>ROUND(I212*H212,2)</f>
        <v>0</v>
      </c>
      <c r="K212" s="143"/>
      <c r="L212" s="31"/>
      <c r="M212" s="144" t="s">
        <v>1</v>
      </c>
      <c r="N212" s="145" t="s">
        <v>39</v>
      </c>
      <c r="P212" s="146">
        <f>O212*H212</f>
        <v>0</v>
      </c>
      <c r="Q212" s="146">
        <v>0</v>
      </c>
      <c r="R212" s="146">
        <f>Q212*H212</f>
        <v>0</v>
      </c>
      <c r="S212" s="146">
        <v>0</v>
      </c>
      <c r="T212" s="147">
        <f>S212*H212</f>
        <v>0</v>
      </c>
      <c r="AR212" s="148" t="s">
        <v>169</v>
      </c>
      <c r="AT212" s="148" t="s">
        <v>165</v>
      </c>
      <c r="AU212" s="148" t="s">
        <v>82</v>
      </c>
      <c r="AY212" s="16" t="s">
        <v>163</v>
      </c>
      <c r="BE212" s="149">
        <f>IF(N212="základní",J212,0)</f>
        <v>0</v>
      </c>
      <c r="BF212" s="149">
        <f>IF(N212="snížená",J212,0)</f>
        <v>0</v>
      </c>
      <c r="BG212" s="149">
        <f>IF(N212="zákl. přenesená",J212,0)</f>
        <v>0</v>
      </c>
      <c r="BH212" s="149">
        <f>IF(N212="sníž. přenesená",J212,0)</f>
        <v>0</v>
      </c>
      <c r="BI212" s="149">
        <f>IF(N212="nulová",J212,0)</f>
        <v>0</v>
      </c>
      <c r="BJ212" s="16" t="s">
        <v>82</v>
      </c>
      <c r="BK212" s="149">
        <f>ROUND(I212*H212,2)</f>
        <v>0</v>
      </c>
      <c r="BL212" s="16" t="s">
        <v>169</v>
      </c>
      <c r="BM212" s="148" t="s">
        <v>858</v>
      </c>
    </row>
    <row r="213" spans="2:65" s="1" customFormat="1" ht="39">
      <c r="B213" s="31"/>
      <c r="D213" s="151" t="s">
        <v>433</v>
      </c>
      <c r="F213" s="165" t="s">
        <v>770</v>
      </c>
      <c r="I213" s="166"/>
      <c r="L213" s="31"/>
      <c r="M213" s="167"/>
      <c r="T213" s="55"/>
      <c r="AT213" s="16" t="s">
        <v>433</v>
      </c>
      <c r="AU213" s="16" t="s">
        <v>82</v>
      </c>
    </row>
    <row r="214" spans="2:65" s="1" customFormat="1" ht="24.2" customHeight="1">
      <c r="B214" s="31"/>
      <c r="C214" s="136" t="s">
        <v>353</v>
      </c>
      <c r="D214" s="136" t="s">
        <v>165</v>
      </c>
      <c r="E214" s="137" t="s">
        <v>859</v>
      </c>
      <c r="F214" s="138" t="s">
        <v>860</v>
      </c>
      <c r="G214" s="139" t="s">
        <v>684</v>
      </c>
      <c r="H214" s="140">
        <v>1</v>
      </c>
      <c r="I214" s="141"/>
      <c r="J214" s="142">
        <f>ROUND(I214*H214,2)</f>
        <v>0</v>
      </c>
      <c r="K214" s="143"/>
      <c r="L214" s="31"/>
      <c r="M214" s="144" t="s">
        <v>1</v>
      </c>
      <c r="N214" s="145" t="s">
        <v>39</v>
      </c>
      <c r="P214" s="146">
        <f>O214*H214</f>
        <v>0</v>
      </c>
      <c r="Q214" s="146">
        <v>0</v>
      </c>
      <c r="R214" s="146">
        <f>Q214*H214</f>
        <v>0</v>
      </c>
      <c r="S214" s="146">
        <v>0</v>
      </c>
      <c r="T214" s="147">
        <f>S214*H214</f>
        <v>0</v>
      </c>
      <c r="AR214" s="148" t="s">
        <v>169</v>
      </c>
      <c r="AT214" s="148" t="s">
        <v>165</v>
      </c>
      <c r="AU214" s="148" t="s">
        <v>82</v>
      </c>
      <c r="AY214" s="16" t="s">
        <v>163</v>
      </c>
      <c r="BE214" s="149">
        <f>IF(N214="základní",J214,0)</f>
        <v>0</v>
      </c>
      <c r="BF214" s="149">
        <f>IF(N214="snížená",J214,0)</f>
        <v>0</v>
      </c>
      <c r="BG214" s="149">
        <f>IF(N214="zákl. přenesená",J214,0)</f>
        <v>0</v>
      </c>
      <c r="BH214" s="149">
        <f>IF(N214="sníž. přenesená",J214,0)</f>
        <v>0</v>
      </c>
      <c r="BI214" s="149">
        <f>IF(N214="nulová",J214,0)</f>
        <v>0</v>
      </c>
      <c r="BJ214" s="16" t="s">
        <v>82</v>
      </c>
      <c r="BK214" s="149">
        <f>ROUND(I214*H214,2)</f>
        <v>0</v>
      </c>
      <c r="BL214" s="16" t="s">
        <v>169</v>
      </c>
      <c r="BM214" s="148" t="s">
        <v>861</v>
      </c>
    </row>
    <row r="215" spans="2:65" s="1" customFormat="1" ht="39">
      <c r="B215" s="31"/>
      <c r="D215" s="151" t="s">
        <v>433</v>
      </c>
      <c r="F215" s="165" t="s">
        <v>770</v>
      </c>
      <c r="I215" s="166"/>
      <c r="L215" s="31"/>
      <c r="M215" s="167"/>
      <c r="T215" s="55"/>
      <c r="AT215" s="16" t="s">
        <v>433</v>
      </c>
      <c r="AU215" s="16" t="s">
        <v>82</v>
      </c>
    </row>
    <row r="216" spans="2:65" s="1" customFormat="1" ht="24.2" customHeight="1">
      <c r="B216" s="31"/>
      <c r="C216" s="136" t="s">
        <v>357</v>
      </c>
      <c r="D216" s="136" t="s">
        <v>165</v>
      </c>
      <c r="E216" s="137" t="s">
        <v>862</v>
      </c>
      <c r="F216" s="138" t="s">
        <v>863</v>
      </c>
      <c r="G216" s="139" t="s">
        <v>684</v>
      </c>
      <c r="H216" s="140">
        <v>4</v>
      </c>
      <c r="I216" s="141"/>
      <c r="J216" s="142">
        <f>ROUND(I216*H216,2)</f>
        <v>0</v>
      </c>
      <c r="K216" s="143"/>
      <c r="L216" s="31"/>
      <c r="M216" s="144" t="s">
        <v>1</v>
      </c>
      <c r="N216" s="145" t="s">
        <v>39</v>
      </c>
      <c r="P216" s="146">
        <f>O216*H216</f>
        <v>0</v>
      </c>
      <c r="Q216" s="146">
        <v>0</v>
      </c>
      <c r="R216" s="146">
        <f>Q216*H216</f>
        <v>0</v>
      </c>
      <c r="S216" s="146">
        <v>0</v>
      </c>
      <c r="T216" s="147">
        <f>S216*H216</f>
        <v>0</v>
      </c>
      <c r="AR216" s="148" t="s">
        <v>169</v>
      </c>
      <c r="AT216" s="148" t="s">
        <v>165</v>
      </c>
      <c r="AU216" s="148" t="s">
        <v>82</v>
      </c>
      <c r="AY216" s="16" t="s">
        <v>163</v>
      </c>
      <c r="BE216" s="149">
        <f>IF(N216="základní",J216,0)</f>
        <v>0</v>
      </c>
      <c r="BF216" s="149">
        <f>IF(N216="snížená",J216,0)</f>
        <v>0</v>
      </c>
      <c r="BG216" s="149">
        <f>IF(N216="zákl. přenesená",J216,0)</f>
        <v>0</v>
      </c>
      <c r="BH216" s="149">
        <f>IF(N216="sníž. přenesená",J216,0)</f>
        <v>0</v>
      </c>
      <c r="BI216" s="149">
        <f>IF(N216="nulová",J216,0)</f>
        <v>0</v>
      </c>
      <c r="BJ216" s="16" t="s">
        <v>82</v>
      </c>
      <c r="BK216" s="149">
        <f>ROUND(I216*H216,2)</f>
        <v>0</v>
      </c>
      <c r="BL216" s="16" t="s">
        <v>169</v>
      </c>
      <c r="BM216" s="148" t="s">
        <v>864</v>
      </c>
    </row>
    <row r="217" spans="2:65" s="1" customFormat="1" ht="39">
      <c r="B217" s="31"/>
      <c r="D217" s="151" t="s">
        <v>433</v>
      </c>
      <c r="F217" s="165" t="s">
        <v>770</v>
      </c>
      <c r="I217" s="166"/>
      <c r="L217" s="31"/>
      <c r="M217" s="167"/>
      <c r="T217" s="55"/>
      <c r="AT217" s="16" t="s">
        <v>433</v>
      </c>
      <c r="AU217" s="16" t="s">
        <v>82</v>
      </c>
    </row>
    <row r="218" spans="2:65" s="1" customFormat="1" ht="24.2" customHeight="1">
      <c r="B218" s="31"/>
      <c r="C218" s="136" t="s">
        <v>365</v>
      </c>
      <c r="D218" s="136" t="s">
        <v>165</v>
      </c>
      <c r="E218" s="137" t="s">
        <v>865</v>
      </c>
      <c r="F218" s="138" t="s">
        <v>866</v>
      </c>
      <c r="G218" s="139" t="s">
        <v>684</v>
      </c>
      <c r="H218" s="140">
        <v>6</v>
      </c>
      <c r="I218" s="141"/>
      <c r="J218" s="142">
        <f>ROUND(I218*H218,2)</f>
        <v>0</v>
      </c>
      <c r="K218" s="143"/>
      <c r="L218" s="31"/>
      <c r="M218" s="144" t="s">
        <v>1</v>
      </c>
      <c r="N218" s="145" t="s">
        <v>39</v>
      </c>
      <c r="P218" s="146">
        <f>O218*H218</f>
        <v>0</v>
      </c>
      <c r="Q218" s="146">
        <v>0</v>
      </c>
      <c r="R218" s="146">
        <f>Q218*H218</f>
        <v>0</v>
      </c>
      <c r="S218" s="146">
        <v>0</v>
      </c>
      <c r="T218" s="147">
        <f>S218*H218</f>
        <v>0</v>
      </c>
      <c r="AR218" s="148" t="s">
        <v>169</v>
      </c>
      <c r="AT218" s="148" t="s">
        <v>165</v>
      </c>
      <c r="AU218" s="148" t="s">
        <v>82</v>
      </c>
      <c r="AY218" s="16" t="s">
        <v>163</v>
      </c>
      <c r="BE218" s="149">
        <f>IF(N218="základní",J218,0)</f>
        <v>0</v>
      </c>
      <c r="BF218" s="149">
        <f>IF(N218="snížená",J218,0)</f>
        <v>0</v>
      </c>
      <c r="BG218" s="149">
        <f>IF(N218="zákl. přenesená",J218,0)</f>
        <v>0</v>
      </c>
      <c r="BH218" s="149">
        <f>IF(N218="sníž. přenesená",J218,0)</f>
        <v>0</v>
      </c>
      <c r="BI218" s="149">
        <f>IF(N218="nulová",J218,0)</f>
        <v>0</v>
      </c>
      <c r="BJ218" s="16" t="s">
        <v>82</v>
      </c>
      <c r="BK218" s="149">
        <f>ROUND(I218*H218,2)</f>
        <v>0</v>
      </c>
      <c r="BL218" s="16" t="s">
        <v>169</v>
      </c>
      <c r="BM218" s="148" t="s">
        <v>867</v>
      </c>
    </row>
    <row r="219" spans="2:65" s="1" customFormat="1" ht="39">
      <c r="B219" s="31"/>
      <c r="D219" s="151" t="s">
        <v>433</v>
      </c>
      <c r="F219" s="165" t="s">
        <v>770</v>
      </c>
      <c r="I219" s="166"/>
      <c r="L219" s="31"/>
      <c r="M219" s="167"/>
      <c r="T219" s="55"/>
      <c r="AT219" s="16" t="s">
        <v>433</v>
      </c>
      <c r="AU219" s="16" t="s">
        <v>82</v>
      </c>
    </row>
    <row r="220" spans="2:65" s="1" customFormat="1" ht="16.5" customHeight="1">
      <c r="B220" s="31"/>
      <c r="C220" s="136" t="s">
        <v>371</v>
      </c>
      <c r="D220" s="136" t="s">
        <v>165</v>
      </c>
      <c r="E220" s="137" t="s">
        <v>868</v>
      </c>
      <c r="F220" s="138" t="s">
        <v>869</v>
      </c>
      <c r="G220" s="139" t="s">
        <v>684</v>
      </c>
      <c r="H220" s="140">
        <v>12</v>
      </c>
      <c r="I220" s="141"/>
      <c r="J220" s="142">
        <f>ROUND(I220*H220,2)</f>
        <v>0</v>
      </c>
      <c r="K220" s="143"/>
      <c r="L220" s="31"/>
      <c r="M220" s="144" t="s">
        <v>1</v>
      </c>
      <c r="N220" s="145" t="s">
        <v>39</v>
      </c>
      <c r="P220" s="146">
        <f>O220*H220</f>
        <v>0</v>
      </c>
      <c r="Q220" s="146">
        <v>0</v>
      </c>
      <c r="R220" s="146">
        <f>Q220*H220</f>
        <v>0</v>
      </c>
      <c r="S220" s="146">
        <v>0</v>
      </c>
      <c r="T220" s="147">
        <f>S220*H220</f>
        <v>0</v>
      </c>
      <c r="AR220" s="148" t="s">
        <v>169</v>
      </c>
      <c r="AT220" s="148" t="s">
        <v>165</v>
      </c>
      <c r="AU220" s="148" t="s">
        <v>82</v>
      </c>
      <c r="AY220" s="16" t="s">
        <v>163</v>
      </c>
      <c r="BE220" s="149">
        <f>IF(N220="základní",J220,0)</f>
        <v>0</v>
      </c>
      <c r="BF220" s="149">
        <f>IF(N220="snížená",J220,0)</f>
        <v>0</v>
      </c>
      <c r="BG220" s="149">
        <f>IF(N220="zákl. přenesená",J220,0)</f>
        <v>0</v>
      </c>
      <c r="BH220" s="149">
        <f>IF(N220="sníž. přenesená",J220,0)</f>
        <v>0</v>
      </c>
      <c r="BI220" s="149">
        <f>IF(N220="nulová",J220,0)</f>
        <v>0</v>
      </c>
      <c r="BJ220" s="16" t="s">
        <v>82</v>
      </c>
      <c r="BK220" s="149">
        <f>ROUND(I220*H220,2)</f>
        <v>0</v>
      </c>
      <c r="BL220" s="16" t="s">
        <v>169</v>
      </c>
      <c r="BM220" s="148" t="s">
        <v>870</v>
      </c>
    </row>
    <row r="221" spans="2:65" s="1" customFormat="1" ht="39">
      <c r="B221" s="31"/>
      <c r="D221" s="151" t="s">
        <v>433</v>
      </c>
      <c r="F221" s="165" t="s">
        <v>770</v>
      </c>
      <c r="I221" s="166"/>
      <c r="L221" s="31"/>
      <c r="M221" s="167"/>
      <c r="T221" s="55"/>
      <c r="AT221" s="16" t="s">
        <v>433</v>
      </c>
      <c r="AU221" s="16" t="s">
        <v>82</v>
      </c>
    </row>
    <row r="222" spans="2:65" s="1" customFormat="1" ht="21.75" customHeight="1">
      <c r="B222" s="31"/>
      <c r="C222" s="136" t="s">
        <v>375</v>
      </c>
      <c r="D222" s="136" t="s">
        <v>165</v>
      </c>
      <c r="E222" s="137" t="s">
        <v>871</v>
      </c>
      <c r="F222" s="138" t="s">
        <v>872</v>
      </c>
      <c r="G222" s="139" t="s">
        <v>684</v>
      </c>
      <c r="H222" s="140">
        <v>93</v>
      </c>
      <c r="I222" s="141"/>
      <c r="J222" s="142">
        <f>ROUND(I222*H222,2)</f>
        <v>0</v>
      </c>
      <c r="K222" s="143"/>
      <c r="L222" s="31"/>
      <c r="M222" s="144" t="s">
        <v>1</v>
      </c>
      <c r="N222" s="145" t="s">
        <v>39</v>
      </c>
      <c r="P222" s="146">
        <f>O222*H222</f>
        <v>0</v>
      </c>
      <c r="Q222" s="146">
        <v>0</v>
      </c>
      <c r="R222" s="146">
        <f>Q222*H222</f>
        <v>0</v>
      </c>
      <c r="S222" s="146">
        <v>0</v>
      </c>
      <c r="T222" s="147">
        <f>S222*H222</f>
        <v>0</v>
      </c>
      <c r="AR222" s="148" t="s">
        <v>169</v>
      </c>
      <c r="AT222" s="148" t="s">
        <v>165</v>
      </c>
      <c r="AU222" s="148" t="s">
        <v>82</v>
      </c>
      <c r="AY222" s="16" t="s">
        <v>163</v>
      </c>
      <c r="BE222" s="149">
        <f>IF(N222="základní",J222,0)</f>
        <v>0</v>
      </c>
      <c r="BF222" s="149">
        <f>IF(N222="snížená",J222,0)</f>
        <v>0</v>
      </c>
      <c r="BG222" s="149">
        <f>IF(N222="zákl. přenesená",J222,0)</f>
        <v>0</v>
      </c>
      <c r="BH222" s="149">
        <f>IF(N222="sníž. přenesená",J222,0)</f>
        <v>0</v>
      </c>
      <c r="BI222" s="149">
        <f>IF(N222="nulová",J222,0)</f>
        <v>0</v>
      </c>
      <c r="BJ222" s="16" t="s">
        <v>82</v>
      </c>
      <c r="BK222" s="149">
        <f>ROUND(I222*H222,2)</f>
        <v>0</v>
      </c>
      <c r="BL222" s="16" t="s">
        <v>169</v>
      </c>
      <c r="BM222" s="148" t="s">
        <v>873</v>
      </c>
    </row>
    <row r="223" spans="2:65" s="1" customFormat="1" ht="39">
      <c r="B223" s="31"/>
      <c r="D223" s="151" t="s">
        <v>433</v>
      </c>
      <c r="F223" s="165" t="s">
        <v>770</v>
      </c>
      <c r="I223" s="166"/>
      <c r="L223" s="31"/>
      <c r="M223" s="167"/>
      <c r="T223" s="55"/>
      <c r="AT223" s="16" t="s">
        <v>433</v>
      </c>
      <c r="AU223" s="16" t="s">
        <v>82</v>
      </c>
    </row>
    <row r="224" spans="2:65" s="1" customFormat="1" ht="24.2" customHeight="1">
      <c r="B224" s="31"/>
      <c r="C224" s="136" t="s">
        <v>379</v>
      </c>
      <c r="D224" s="136" t="s">
        <v>165</v>
      </c>
      <c r="E224" s="137" t="s">
        <v>874</v>
      </c>
      <c r="F224" s="138" t="s">
        <v>875</v>
      </c>
      <c r="G224" s="139" t="s">
        <v>684</v>
      </c>
      <c r="H224" s="140">
        <v>10</v>
      </c>
      <c r="I224" s="141"/>
      <c r="J224" s="142">
        <f>ROUND(I224*H224,2)</f>
        <v>0</v>
      </c>
      <c r="K224" s="143"/>
      <c r="L224" s="31"/>
      <c r="M224" s="144" t="s">
        <v>1</v>
      </c>
      <c r="N224" s="145" t="s">
        <v>39</v>
      </c>
      <c r="P224" s="146">
        <f>O224*H224</f>
        <v>0</v>
      </c>
      <c r="Q224" s="146">
        <v>0</v>
      </c>
      <c r="R224" s="146">
        <f>Q224*H224</f>
        <v>0</v>
      </c>
      <c r="S224" s="146">
        <v>0</v>
      </c>
      <c r="T224" s="147">
        <f>S224*H224</f>
        <v>0</v>
      </c>
      <c r="AR224" s="148" t="s">
        <v>169</v>
      </c>
      <c r="AT224" s="148" t="s">
        <v>165</v>
      </c>
      <c r="AU224" s="148" t="s">
        <v>82</v>
      </c>
      <c r="AY224" s="16" t="s">
        <v>163</v>
      </c>
      <c r="BE224" s="149">
        <f>IF(N224="základní",J224,0)</f>
        <v>0</v>
      </c>
      <c r="BF224" s="149">
        <f>IF(N224="snížená",J224,0)</f>
        <v>0</v>
      </c>
      <c r="BG224" s="149">
        <f>IF(N224="zákl. přenesená",J224,0)</f>
        <v>0</v>
      </c>
      <c r="BH224" s="149">
        <f>IF(N224="sníž. přenesená",J224,0)</f>
        <v>0</v>
      </c>
      <c r="BI224" s="149">
        <f>IF(N224="nulová",J224,0)</f>
        <v>0</v>
      </c>
      <c r="BJ224" s="16" t="s">
        <v>82</v>
      </c>
      <c r="BK224" s="149">
        <f>ROUND(I224*H224,2)</f>
        <v>0</v>
      </c>
      <c r="BL224" s="16" t="s">
        <v>169</v>
      </c>
      <c r="BM224" s="148" t="s">
        <v>876</v>
      </c>
    </row>
    <row r="225" spans="2:65" s="1" customFormat="1" ht="39">
      <c r="B225" s="31"/>
      <c r="D225" s="151" t="s">
        <v>433</v>
      </c>
      <c r="F225" s="165" t="s">
        <v>770</v>
      </c>
      <c r="I225" s="166"/>
      <c r="L225" s="31"/>
      <c r="M225" s="167"/>
      <c r="T225" s="55"/>
      <c r="AT225" s="16" t="s">
        <v>433</v>
      </c>
      <c r="AU225" s="16" t="s">
        <v>82</v>
      </c>
    </row>
    <row r="226" spans="2:65" s="1" customFormat="1" ht="24.2" customHeight="1">
      <c r="B226" s="31"/>
      <c r="C226" s="136" t="s">
        <v>383</v>
      </c>
      <c r="D226" s="136" t="s">
        <v>165</v>
      </c>
      <c r="E226" s="137" t="s">
        <v>877</v>
      </c>
      <c r="F226" s="138" t="s">
        <v>878</v>
      </c>
      <c r="G226" s="139" t="s">
        <v>684</v>
      </c>
      <c r="H226" s="140">
        <v>30</v>
      </c>
      <c r="I226" s="141"/>
      <c r="J226" s="142">
        <f>ROUND(I226*H226,2)</f>
        <v>0</v>
      </c>
      <c r="K226" s="143"/>
      <c r="L226" s="31"/>
      <c r="M226" s="144" t="s">
        <v>1</v>
      </c>
      <c r="N226" s="145" t="s">
        <v>39</v>
      </c>
      <c r="P226" s="146">
        <f>O226*H226</f>
        <v>0</v>
      </c>
      <c r="Q226" s="146">
        <v>0</v>
      </c>
      <c r="R226" s="146">
        <f>Q226*H226</f>
        <v>0</v>
      </c>
      <c r="S226" s="146">
        <v>0</v>
      </c>
      <c r="T226" s="147">
        <f>S226*H226</f>
        <v>0</v>
      </c>
      <c r="AR226" s="148" t="s">
        <v>169</v>
      </c>
      <c r="AT226" s="148" t="s">
        <v>165</v>
      </c>
      <c r="AU226" s="148" t="s">
        <v>82</v>
      </c>
      <c r="AY226" s="16" t="s">
        <v>163</v>
      </c>
      <c r="BE226" s="149">
        <f>IF(N226="základní",J226,0)</f>
        <v>0</v>
      </c>
      <c r="BF226" s="149">
        <f>IF(N226="snížená",J226,0)</f>
        <v>0</v>
      </c>
      <c r="BG226" s="149">
        <f>IF(N226="zákl. přenesená",J226,0)</f>
        <v>0</v>
      </c>
      <c r="BH226" s="149">
        <f>IF(N226="sníž. přenesená",J226,0)</f>
        <v>0</v>
      </c>
      <c r="BI226" s="149">
        <f>IF(N226="nulová",J226,0)</f>
        <v>0</v>
      </c>
      <c r="BJ226" s="16" t="s">
        <v>82</v>
      </c>
      <c r="BK226" s="149">
        <f>ROUND(I226*H226,2)</f>
        <v>0</v>
      </c>
      <c r="BL226" s="16" t="s">
        <v>169</v>
      </c>
      <c r="BM226" s="148" t="s">
        <v>879</v>
      </c>
    </row>
    <row r="227" spans="2:65" s="1" customFormat="1" ht="39">
      <c r="B227" s="31"/>
      <c r="D227" s="151" t="s">
        <v>433</v>
      </c>
      <c r="F227" s="165" t="s">
        <v>770</v>
      </c>
      <c r="I227" s="166"/>
      <c r="L227" s="31"/>
      <c r="M227" s="167"/>
      <c r="T227" s="55"/>
      <c r="AT227" s="16" t="s">
        <v>433</v>
      </c>
      <c r="AU227" s="16" t="s">
        <v>82</v>
      </c>
    </row>
    <row r="228" spans="2:65" s="1" customFormat="1" ht="24.2" customHeight="1">
      <c r="B228" s="31"/>
      <c r="C228" s="136" t="s">
        <v>387</v>
      </c>
      <c r="D228" s="136" t="s">
        <v>165</v>
      </c>
      <c r="E228" s="137" t="s">
        <v>880</v>
      </c>
      <c r="F228" s="138" t="s">
        <v>881</v>
      </c>
      <c r="G228" s="139" t="s">
        <v>684</v>
      </c>
      <c r="H228" s="140">
        <v>6</v>
      </c>
      <c r="I228" s="141"/>
      <c r="J228" s="142">
        <f>ROUND(I228*H228,2)</f>
        <v>0</v>
      </c>
      <c r="K228" s="143"/>
      <c r="L228" s="31"/>
      <c r="M228" s="144" t="s">
        <v>1</v>
      </c>
      <c r="N228" s="145" t="s">
        <v>39</v>
      </c>
      <c r="P228" s="146">
        <f>O228*H228</f>
        <v>0</v>
      </c>
      <c r="Q228" s="146">
        <v>0</v>
      </c>
      <c r="R228" s="146">
        <f>Q228*H228</f>
        <v>0</v>
      </c>
      <c r="S228" s="146">
        <v>0</v>
      </c>
      <c r="T228" s="147">
        <f>S228*H228</f>
        <v>0</v>
      </c>
      <c r="AR228" s="148" t="s">
        <v>169</v>
      </c>
      <c r="AT228" s="148" t="s">
        <v>165</v>
      </c>
      <c r="AU228" s="148" t="s">
        <v>82</v>
      </c>
      <c r="AY228" s="16" t="s">
        <v>163</v>
      </c>
      <c r="BE228" s="149">
        <f>IF(N228="základní",J228,0)</f>
        <v>0</v>
      </c>
      <c r="BF228" s="149">
        <f>IF(N228="snížená",J228,0)</f>
        <v>0</v>
      </c>
      <c r="BG228" s="149">
        <f>IF(N228="zákl. přenesená",J228,0)</f>
        <v>0</v>
      </c>
      <c r="BH228" s="149">
        <f>IF(N228="sníž. přenesená",J228,0)</f>
        <v>0</v>
      </c>
      <c r="BI228" s="149">
        <f>IF(N228="nulová",J228,0)</f>
        <v>0</v>
      </c>
      <c r="BJ228" s="16" t="s">
        <v>82</v>
      </c>
      <c r="BK228" s="149">
        <f>ROUND(I228*H228,2)</f>
        <v>0</v>
      </c>
      <c r="BL228" s="16" t="s">
        <v>169</v>
      </c>
      <c r="BM228" s="148" t="s">
        <v>882</v>
      </c>
    </row>
    <row r="229" spans="2:65" s="1" customFormat="1" ht="39">
      <c r="B229" s="31"/>
      <c r="D229" s="151" t="s">
        <v>433</v>
      </c>
      <c r="F229" s="165" t="s">
        <v>770</v>
      </c>
      <c r="I229" s="166"/>
      <c r="L229" s="31"/>
      <c r="M229" s="167"/>
      <c r="T229" s="55"/>
      <c r="AT229" s="16" t="s">
        <v>433</v>
      </c>
      <c r="AU229" s="16" t="s">
        <v>82</v>
      </c>
    </row>
    <row r="230" spans="2:65" s="1" customFormat="1" ht="24.2" customHeight="1">
      <c r="B230" s="31"/>
      <c r="C230" s="136" t="s">
        <v>391</v>
      </c>
      <c r="D230" s="136" t="s">
        <v>165</v>
      </c>
      <c r="E230" s="137" t="s">
        <v>883</v>
      </c>
      <c r="F230" s="138" t="s">
        <v>884</v>
      </c>
      <c r="G230" s="139" t="s">
        <v>684</v>
      </c>
      <c r="H230" s="140">
        <v>6</v>
      </c>
      <c r="I230" s="141"/>
      <c r="J230" s="142">
        <f>ROUND(I230*H230,2)</f>
        <v>0</v>
      </c>
      <c r="K230" s="143"/>
      <c r="L230" s="31"/>
      <c r="M230" s="144" t="s">
        <v>1</v>
      </c>
      <c r="N230" s="145" t="s">
        <v>39</v>
      </c>
      <c r="P230" s="146">
        <f>O230*H230</f>
        <v>0</v>
      </c>
      <c r="Q230" s="146">
        <v>0</v>
      </c>
      <c r="R230" s="146">
        <f>Q230*H230</f>
        <v>0</v>
      </c>
      <c r="S230" s="146">
        <v>0</v>
      </c>
      <c r="T230" s="147">
        <f>S230*H230</f>
        <v>0</v>
      </c>
      <c r="AR230" s="148" t="s">
        <v>169</v>
      </c>
      <c r="AT230" s="148" t="s">
        <v>165</v>
      </c>
      <c r="AU230" s="148" t="s">
        <v>82</v>
      </c>
      <c r="AY230" s="16" t="s">
        <v>163</v>
      </c>
      <c r="BE230" s="149">
        <f>IF(N230="základní",J230,0)</f>
        <v>0</v>
      </c>
      <c r="BF230" s="149">
        <f>IF(N230="snížená",J230,0)</f>
        <v>0</v>
      </c>
      <c r="BG230" s="149">
        <f>IF(N230="zákl. přenesená",J230,0)</f>
        <v>0</v>
      </c>
      <c r="BH230" s="149">
        <f>IF(N230="sníž. přenesená",J230,0)</f>
        <v>0</v>
      </c>
      <c r="BI230" s="149">
        <f>IF(N230="nulová",J230,0)</f>
        <v>0</v>
      </c>
      <c r="BJ230" s="16" t="s">
        <v>82</v>
      </c>
      <c r="BK230" s="149">
        <f>ROUND(I230*H230,2)</f>
        <v>0</v>
      </c>
      <c r="BL230" s="16" t="s">
        <v>169</v>
      </c>
      <c r="BM230" s="148" t="s">
        <v>885</v>
      </c>
    </row>
    <row r="231" spans="2:65" s="1" customFormat="1" ht="39">
      <c r="B231" s="31"/>
      <c r="D231" s="151" t="s">
        <v>433</v>
      </c>
      <c r="F231" s="165" t="s">
        <v>770</v>
      </c>
      <c r="I231" s="166"/>
      <c r="L231" s="31"/>
      <c r="M231" s="167"/>
      <c r="T231" s="55"/>
      <c r="AT231" s="16" t="s">
        <v>433</v>
      </c>
      <c r="AU231" s="16" t="s">
        <v>82</v>
      </c>
    </row>
    <row r="232" spans="2:65" s="1" customFormat="1" ht="16.5" customHeight="1">
      <c r="B232" s="31"/>
      <c r="C232" s="136" t="s">
        <v>395</v>
      </c>
      <c r="D232" s="136" t="s">
        <v>165</v>
      </c>
      <c r="E232" s="137" t="s">
        <v>886</v>
      </c>
      <c r="F232" s="138" t="s">
        <v>887</v>
      </c>
      <c r="G232" s="139" t="s">
        <v>684</v>
      </c>
      <c r="H232" s="140">
        <v>8</v>
      </c>
      <c r="I232" s="141"/>
      <c r="J232" s="142">
        <f>ROUND(I232*H232,2)</f>
        <v>0</v>
      </c>
      <c r="K232" s="143"/>
      <c r="L232" s="31"/>
      <c r="M232" s="144" t="s">
        <v>1</v>
      </c>
      <c r="N232" s="145" t="s">
        <v>39</v>
      </c>
      <c r="P232" s="146">
        <f>O232*H232</f>
        <v>0</v>
      </c>
      <c r="Q232" s="146">
        <v>0</v>
      </c>
      <c r="R232" s="146">
        <f>Q232*H232</f>
        <v>0</v>
      </c>
      <c r="S232" s="146">
        <v>0</v>
      </c>
      <c r="T232" s="147">
        <f>S232*H232</f>
        <v>0</v>
      </c>
      <c r="AR232" s="148" t="s">
        <v>169</v>
      </c>
      <c r="AT232" s="148" t="s">
        <v>165</v>
      </c>
      <c r="AU232" s="148" t="s">
        <v>82</v>
      </c>
      <c r="AY232" s="16" t="s">
        <v>163</v>
      </c>
      <c r="BE232" s="149">
        <f>IF(N232="základní",J232,0)</f>
        <v>0</v>
      </c>
      <c r="BF232" s="149">
        <f>IF(N232="snížená",J232,0)</f>
        <v>0</v>
      </c>
      <c r="BG232" s="149">
        <f>IF(N232="zákl. přenesená",J232,0)</f>
        <v>0</v>
      </c>
      <c r="BH232" s="149">
        <f>IF(N232="sníž. přenesená",J232,0)</f>
        <v>0</v>
      </c>
      <c r="BI232" s="149">
        <f>IF(N232="nulová",J232,0)</f>
        <v>0</v>
      </c>
      <c r="BJ232" s="16" t="s">
        <v>82</v>
      </c>
      <c r="BK232" s="149">
        <f>ROUND(I232*H232,2)</f>
        <v>0</v>
      </c>
      <c r="BL232" s="16" t="s">
        <v>169</v>
      </c>
      <c r="BM232" s="148" t="s">
        <v>888</v>
      </c>
    </row>
    <row r="233" spans="2:65" s="1" customFormat="1" ht="58.5">
      <c r="B233" s="31"/>
      <c r="D233" s="151" t="s">
        <v>433</v>
      </c>
      <c r="F233" s="165" t="s">
        <v>798</v>
      </c>
      <c r="I233" s="166"/>
      <c r="L233" s="31"/>
      <c r="M233" s="167"/>
      <c r="T233" s="55"/>
      <c r="AT233" s="16" t="s">
        <v>433</v>
      </c>
      <c r="AU233" s="16" t="s">
        <v>82</v>
      </c>
    </row>
    <row r="234" spans="2:65" s="11" customFormat="1" ht="25.9" customHeight="1">
      <c r="B234" s="124"/>
      <c r="D234" s="125" t="s">
        <v>73</v>
      </c>
      <c r="E234" s="126" t="s">
        <v>889</v>
      </c>
      <c r="F234" s="126" t="s">
        <v>890</v>
      </c>
      <c r="I234" s="127"/>
      <c r="J234" s="128">
        <f>BK234</f>
        <v>0</v>
      </c>
      <c r="L234" s="124"/>
      <c r="M234" s="129"/>
      <c r="P234" s="130">
        <f>SUM(P235:P236)</f>
        <v>0</v>
      </c>
      <c r="R234" s="130">
        <f>SUM(R235:R236)</f>
        <v>0</v>
      </c>
      <c r="T234" s="131">
        <f>SUM(T235:T236)</f>
        <v>0</v>
      </c>
      <c r="AR234" s="125" t="s">
        <v>82</v>
      </c>
      <c r="AT234" s="132" t="s">
        <v>73</v>
      </c>
      <c r="AU234" s="132" t="s">
        <v>74</v>
      </c>
      <c r="AY234" s="125" t="s">
        <v>163</v>
      </c>
      <c r="BK234" s="133">
        <f>SUM(BK235:BK236)</f>
        <v>0</v>
      </c>
    </row>
    <row r="235" spans="2:65" s="1" customFormat="1" ht="33" customHeight="1">
      <c r="B235" s="31"/>
      <c r="C235" s="136" t="s">
        <v>400</v>
      </c>
      <c r="D235" s="136" t="s">
        <v>165</v>
      </c>
      <c r="E235" s="137" t="s">
        <v>891</v>
      </c>
      <c r="F235" s="138" t="s">
        <v>892</v>
      </c>
      <c r="G235" s="139" t="s">
        <v>684</v>
      </c>
      <c r="H235" s="140">
        <v>5</v>
      </c>
      <c r="I235" s="141"/>
      <c r="J235" s="142">
        <f>ROUND(I235*H235,2)</f>
        <v>0</v>
      </c>
      <c r="K235" s="143"/>
      <c r="L235" s="31"/>
      <c r="M235" s="144" t="s">
        <v>1</v>
      </c>
      <c r="N235" s="145" t="s">
        <v>39</v>
      </c>
      <c r="P235" s="146">
        <f>O235*H235</f>
        <v>0</v>
      </c>
      <c r="Q235" s="146">
        <v>0</v>
      </c>
      <c r="R235" s="146">
        <f>Q235*H235</f>
        <v>0</v>
      </c>
      <c r="S235" s="146">
        <v>0</v>
      </c>
      <c r="T235" s="147">
        <f>S235*H235</f>
        <v>0</v>
      </c>
      <c r="AR235" s="148" t="s">
        <v>169</v>
      </c>
      <c r="AT235" s="148" t="s">
        <v>165</v>
      </c>
      <c r="AU235" s="148" t="s">
        <v>82</v>
      </c>
      <c r="AY235" s="16" t="s">
        <v>163</v>
      </c>
      <c r="BE235" s="149">
        <f>IF(N235="základní",J235,0)</f>
        <v>0</v>
      </c>
      <c r="BF235" s="149">
        <f>IF(N235="snížená",J235,0)</f>
        <v>0</v>
      </c>
      <c r="BG235" s="149">
        <f>IF(N235="zákl. přenesená",J235,0)</f>
        <v>0</v>
      </c>
      <c r="BH235" s="149">
        <f>IF(N235="sníž. přenesená",J235,0)</f>
        <v>0</v>
      </c>
      <c r="BI235" s="149">
        <f>IF(N235="nulová",J235,0)</f>
        <v>0</v>
      </c>
      <c r="BJ235" s="16" t="s">
        <v>82</v>
      </c>
      <c r="BK235" s="149">
        <f>ROUND(I235*H235,2)</f>
        <v>0</v>
      </c>
      <c r="BL235" s="16" t="s">
        <v>169</v>
      </c>
      <c r="BM235" s="148" t="s">
        <v>893</v>
      </c>
    </row>
    <row r="236" spans="2:65" s="1" customFormat="1" ht="39">
      <c r="B236" s="31"/>
      <c r="D236" s="151" t="s">
        <v>433</v>
      </c>
      <c r="F236" s="165" t="s">
        <v>770</v>
      </c>
      <c r="I236" s="166"/>
      <c r="L236" s="31"/>
      <c r="M236" s="167"/>
      <c r="T236" s="55"/>
      <c r="AT236" s="16" t="s">
        <v>433</v>
      </c>
      <c r="AU236" s="16" t="s">
        <v>82</v>
      </c>
    </row>
    <row r="237" spans="2:65" s="11" customFormat="1" ht="25.9" customHeight="1">
      <c r="B237" s="124"/>
      <c r="D237" s="125" t="s">
        <v>73</v>
      </c>
      <c r="E237" s="126" t="s">
        <v>894</v>
      </c>
      <c r="F237" s="126" t="s">
        <v>895</v>
      </c>
      <c r="I237" s="127"/>
      <c r="J237" s="128">
        <f>BK237</f>
        <v>0</v>
      </c>
      <c r="L237" s="124"/>
      <c r="M237" s="129"/>
      <c r="P237" s="130">
        <f>SUM(P238:P239)</f>
        <v>0</v>
      </c>
      <c r="R237" s="130">
        <f>SUM(R238:R239)</f>
        <v>0</v>
      </c>
      <c r="T237" s="131">
        <f>SUM(T238:T239)</f>
        <v>0</v>
      </c>
      <c r="AR237" s="125" t="s">
        <v>82</v>
      </c>
      <c r="AT237" s="132" t="s">
        <v>73</v>
      </c>
      <c r="AU237" s="132" t="s">
        <v>74</v>
      </c>
      <c r="AY237" s="125" t="s">
        <v>163</v>
      </c>
      <c r="BK237" s="133">
        <f>SUM(BK238:BK239)</f>
        <v>0</v>
      </c>
    </row>
    <row r="238" spans="2:65" s="1" customFormat="1" ht="24.2" customHeight="1">
      <c r="B238" s="31"/>
      <c r="C238" s="136" t="s">
        <v>406</v>
      </c>
      <c r="D238" s="136" t="s">
        <v>165</v>
      </c>
      <c r="E238" s="137" t="s">
        <v>896</v>
      </c>
      <c r="F238" s="138" t="s">
        <v>897</v>
      </c>
      <c r="G238" s="139" t="s">
        <v>684</v>
      </c>
      <c r="H238" s="140">
        <v>2</v>
      </c>
      <c r="I238" s="141"/>
      <c r="J238" s="142">
        <f>ROUND(I238*H238,2)</f>
        <v>0</v>
      </c>
      <c r="K238" s="143"/>
      <c r="L238" s="31"/>
      <c r="M238" s="144" t="s">
        <v>1</v>
      </c>
      <c r="N238" s="145" t="s">
        <v>39</v>
      </c>
      <c r="P238" s="146">
        <f>O238*H238</f>
        <v>0</v>
      </c>
      <c r="Q238" s="146">
        <v>0</v>
      </c>
      <c r="R238" s="146">
        <f>Q238*H238</f>
        <v>0</v>
      </c>
      <c r="S238" s="146">
        <v>0</v>
      </c>
      <c r="T238" s="147">
        <f>S238*H238</f>
        <v>0</v>
      </c>
      <c r="AR238" s="148" t="s">
        <v>169</v>
      </c>
      <c r="AT238" s="148" t="s">
        <v>165</v>
      </c>
      <c r="AU238" s="148" t="s">
        <v>82</v>
      </c>
      <c r="AY238" s="16" t="s">
        <v>163</v>
      </c>
      <c r="BE238" s="149">
        <f>IF(N238="základní",J238,0)</f>
        <v>0</v>
      </c>
      <c r="BF238" s="149">
        <f>IF(N238="snížená",J238,0)</f>
        <v>0</v>
      </c>
      <c r="BG238" s="149">
        <f>IF(N238="zákl. přenesená",J238,0)</f>
        <v>0</v>
      </c>
      <c r="BH238" s="149">
        <f>IF(N238="sníž. přenesená",J238,0)</f>
        <v>0</v>
      </c>
      <c r="BI238" s="149">
        <f>IF(N238="nulová",J238,0)</f>
        <v>0</v>
      </c>
      <c r="BJ238" s="16" t="s">
        <v>82</v>
      </c>
      <c r="BK238" s="149">
        <f>ROUND(I238*H238,2)</f>
        <v>0</v>
      </c>
      <c r="BL238" s="16" t="s">
        <v>169</v>
      </c>
      <c r="BM238" s="148" t="s">
        <v>898</v>
      </c>
    </row>
    <row r="239" spans="2:65" s="1" customFormat="1" ht="39">
      <c r="B239" s="31"/>
      <c r="D239" s="151" t="s">
        <v>433</v>
      </c>
      <c r="F239" s="165" t="s">
        <v>770</v>
      </c>
      <c r="I239" s="166"/>
      <c r="L239" s="31"/>
      <c r="M239" s="167"/>
      <c r="T239" s="55"/>
      <c r="AT239" s="16" t="s">
        <v>433</v>
      </c>
      <c r="AU239" s="16" t="s">
        <v>82</v>
      </c>
    </row>
    <row r="240" spans="2:65" s="11" customFormat="1" ht="25.9" customHeight="1">
      <c r="B240" s="124"/>
      <c r="D240" s="125" t="s">
        <v>73</v>
      </c>
      <c r="E240" s="126" t="s">
        <v>899</v>
      </c>
      <c r="F240" s="126" t="s">
        <v>900</v>
      </c>
      <c r="I240" s="127"/>
      <c r="J240" s="128">
        <f>BK240</f>
        <v>0</v>
      </c>
      <c r="L240" s="124"/>
      <c r="M240" s="129"/>
      <c r="P240" s="130">
        <f>SUM(P241:P254)</f>
        <v>0</v>
      </c>
      <c r="R240" s="130">
        <f>SUM(R241:R254)</f>
        <v>0</v>
      </c>
      <c r="T240" s="131">
        <f>SUM(T241:T254)</f>
        <v>0</v>
      </c>
      <c r="AR240" s="125" t="s">
        <v>82</v>
      </c>
      <c r="AT240" s="132" t="s">
        <v>73</v>
      </c>
      <c r="AU240" s="132" t="s">
        <v>74</v>
      </c>
      <c r="AY240" s="125" t="s">
        <v>163</v>
      </c>
      <c r="BK240" s="133">
        <f>SUM(BK241:BK254)</f>
        <v>0</v>
      </c>
    </row>
    <row r="241" spans="2:65" s="1" customFormat="1" ht="16.5" customHeight="1">
      <c r="B241" s="31"/>
      <c r="C241" s="136" t="s">
        <v>410</v>
      </c>
      <c r="D241" s="136" t="s">
        <v>165</v>
      </c>
      <c r="E241" s="137" t="s">
        <v>901</v>
      </c>
      <c r="F241" s="138" t="s">
        <v>902</v>
      </c>
      <c r="G241" s="139" t="s">
        <v>684</v>
      </c>
      <c r="H241" s="140">
        <v>1</v>
      </c>
      <c r="I241" s="141"/>
      <c r="J241" s="142">
        <f>ROUND(I241*H241,2)</f>
        <v>0</v>
      </c>
      <c r="K241" s="143"/>
      <c r="L241" s="31"/>
      <c r="M241" s="144" t="s">
        <v>1</v>
      </c>
      <c r="N241" s="145" t="s">
        <v>39</v>
      </c>
      <c r="P241" s="146">
        <f>O241*H241</f>
        <v>0</v>
      </c>
      <c r="Q241" s="146">
        <v>0</v>
      </c>
      <c r="R241" s="146">
        <f>Q241*H241</f>
        <v>0</v>
      </c>
      <c r="S241" s="146">
        <v>0</v>
      </c>
      <c r="T241" s="147">
        <f>S241*H241</f>
        <v>0</v>
      </c>
      <c r="AR241" s="148" t="s">
        <v>169</v>
      </c>
      <c r="AT241" s="148" t="s">
        <v>165</v>
      </c>
      <c r="AU241" s="148" t="s">
        <v>82</v>
      </c>
      <c r="AY241" s="16" t="s">
        <v>163</v>
      </c>
      <c r="BE241" s="149">
        <f>IF(N241="základní",J241,0)</f>
        <v>0</v>
      </c>
      <c r="BF241" s="149">
        <f>IF(N241="snížená",J241,0)</f>
        <v>0</v>
      </c>
      <c r="BG241" s="149">
        <f>IF(N241="zákl. přenesená",J241,0)</f>
        <v>0</v>
      </c>
      <c r="BH241" s="149">
        <f>IF(N241="sníž. přenesená",J241,0)</f>
        <v>0</v>
      </c>
      <c r="BI241" s="149">
        <f>IF(N241="nulová",J241,0)</f>
        <v>0</v>
      </c>
      <c r="BJ241" s="16" t="s">
        <v>82</v>
      </c>
      <c r="BK241" s="149">
        <f>ROUND(I241*H241,2)</f>
        <v>0</v>
      </c>
      <c r="BL241" s="16" t="s">
        <v>169</v>
      </c>
      <c r="BM241" s="148" t="s">
        <v>903</v>
      </c>
    </row>
    <row r="242" spans="2:65" s="1" customFormat="1" ht="39">
      <c r="B242" s="31"/>
      <c r="D242" s="151" t="s">
        <v>433</v>
      </c>
      <c r="F242" s="165" t="s">
        <v>770</v>
      </c>
      <c r="I242" s="166"/>
      <c r="L242" s="31"/>
      <c r="M242" s="167"/>
      <c r="T242" s="55"/>
      <c r="AT242" s="16" t="s">
        <v>433</v>
      </c>
      <c r="AU242" s="16" t="s">
        <v>82</v>
      </c>
    </row>
    <row r="243" spans="2:65" s="1" customFormat="1" ht="16.5" customHeight="1">
      <c r="B243" s="31"/>
      <c r="C243" s="136" t="s">
        <v>416</v>
      </c>
      <c r="D243" s="136" t="s">
        <v>165</v>
      </c>
      <c r="E243" s="137" t="s">
        <v>904</v>
      </c>
      <c r="F243" s="138" t="s">
        <v>905</v>
      </c>
      <c r="G243" s="139" t="s">
        <v>769</v>
      </c>
      <c r="H243" s="140">
        <v>1</v>
      </c>
      <c r="I243" s="141"/>
      <c r="J243" s="142">
        <f>ROUND(I243*H243,2)</f>
        <v>0</v>
      </c>
      <c r="K243" s="143"/>
      <c r="L243" s="31"/>
      <c r="M243" s="144" t="s">
        <v>1</v>
      </c>
      <c r="N243" s="145" t="s">
        <v>39</v>
      </c>
      <c r="P243" s="146">
        <f>O243*H243</f>
        <v>0</v>
      </c>
      <c r="Q243" s="146">
        <v>0</v>
      </c>
      <c r="R243" s="146">
        <f>Q243*H243</f>
        <v>0</v>
      </c>
      <c r="S243" s="146">
        <v>0</v>
      </c>
      <c r="T243" s="147">
        <f>S243*H243</f>
        <v>0</v>
      </c>
      <c r="AR243" s="148" t="s">
        <v>169</v>
      </c>
      <c r="AT243" s="148" t="s">
        <v>165</v>
      </c>
      <c r="AU243" s="148" t="s">
        <v>82</v>
      </c>
      <c r="AY243" s="16" t="s">
        <v>163</v>
      </c>
      <c r="BE243" s="149">
        <f>IF(N243="základní",J243,0)</f>
        <v>0</v>
      </c>
      <c r="BF243" s="149">
        <f>IF(N243="snížená",J243,0)</f>
        <v>0</v>
      </c>
      <c r="BG243" s="149">
        <f>IF(N243="zákl. přenesená",J243,0)</f>
        <v>0</v>
      </c>
      <c r="BH243" s="149">
        <f>IF(N243="sníž. přenesená",J243,0)</f>
        <v>0</v>
      </c>
      <c r="BI243" s="149">
        <f>IF(N243="nulová",J243,0)</f>
        <v>0</v>
      </c>
      <c r="BJ243" s="16" t="s">
        <v>82</v>
      </c>
      <c r="BK243" s="149">
        <f>ROUND(I243*H243,2)</f>
        <v>0</v>
      </c>
      <c r="BL243" s="16" t="s">
        <v>169</v>
      </c>
      <c r="BM243" s="148" t="s">
        <v>906</v>
      </c>
    </row>
    <row r="244" spans="2:65" s="1" customFormat="1" ht="39">
      <c r="B244" s="31"/>
      <c r="D244" s="151" t="s">
        <v>433</v>
      </c>
      <c r="F244" s="165" t="s">
        <v>770</v>
      </c>
      <c r="I244" s="166"/>
      <c r="L244" s="31"/>
      <c r="M244" s="167"/>
      <c r="T244" s="55"/>
      <c r="AT244" s="16" t="s">
        <v>433</v>
      </c>
      <c r="AU244" s="16" t="s">
        <v>82</v>
      </c>
    </row>
    <row r="245" spans="2:65" s="1" customFormat="1" ht="21.75" customHeight="1">
      <c r="B245" s="31"/>
      <c r="C245" s="136" t="s">
        <v>422</v>
      </c>
      <c r="D245" s="136" t="s">
        <v>165</v>
      </c>
      <c r="E245" s="137" t="s">
        <v>907</v>
      </c>
      <c r="F245" s="138" t="s">
        <v>908</v>
      </c>
      <c r="G245" s="139" t="s">
        <v>769</v>
      </c>
      <c r="H245" s="140">
        <v>1</v>
      </c>
      <c r="I245" s="141"/>
      <c r="J245" s="142">
        <f>ROUND(I245*H245,2)</f>
        <v>0</v>
      </c>
      <c r="K245" s="143"/>
      <c r="L245" s="31"/>
      <c r="M245" s="144" t="s">
        <v>1</v>
      </c>
      <c r="N245" s="145" t="s">
        <v>39</v>
      </c>
      <c r="P245" s="146">
        <f>O245*H245</f>
        <v>0</v>
      </c>
      <c r="Q245" s="146">
        <v>0</v>
      </c>
      <c r="R245" s="146">
        <f>Q245*H245</f>
        <v>0</v>
      </c>
      <c r="S245" s="146">
        <v>0</v>
      </c>
      <c r="T245" s="147">
        <f>S245*H245</f>
        <v>0</v>
      </c>
      <c r="AR245" s="148" t="s">
        <v>169</v>
      </c>
      <c r="AT245" s="148" t="s">
        <v>165</v>
      </c>
      <c r="AU245" s="148" t="s">
        <v>82</v>
      </c>
      <c r="AY245" s="16" t="s">
        <v>163</v>
      </c>
      <c r="BE245" s="149">
        <f>IF(N245="základní",J245,0)</f>
        <v>0</v>
      </c>
      <c r="BF245" s="149">
        <f>IF(N245="snížená",J245,0)</f>
        <v>0</v>
      </c>
      <c r="BG245" s="149">
        <f>IF(N245="zákl. přenesená",J245,0)</f>
        <v>0</v>
      </c>
      <c r="BH245" s="149">
        <f>IF(N245="sníž. přenesená",J245,0)</f>
        <v>0</v>
      </c>
      <c r="BI245" s="149">
        <f>IF(N245="nulová",J245,0)</f>
        <v>0</v>
      </c>
      <c r="BJ245" s="16" t="s">
        <v>82</v>
      </c>
      <c r="BK245" s="149">
        <f>ROUND(I245*H245,2)</f>
        <v>0</v>
      </c>
      <c r="BL245" s="16" t="s">
        <v>169</v>
      </c>
      <c r="BM245" s="148" t="s">
        <v>909</v>
      </c>
    </row>
    <row r="246" spans="2:65" s="1" customFormat="1" ht="39">
      <c r="B246" s="31"/>
      <c r="D246" s="151" t="s">
        <v>433</v>
      </c>
      <c r="F246" s="165" t="s">
        <v>770</v>
      </c>
      <c r="I246" s="166"/>
      <c r="L246" s="31"/>
      <c r="M246" s="167"/>
      <c r="T246" s="55"/>
      <c r="AT246" s="16" t="s">
        <v>433</v>
      </c>
      <c r="AU246" s="16" t="s">
        <v>82</v>
      </c>
    </row>
    <row r="247" spans="2:65" s="1" customFormat="1" ht="16.5" customHeight="1">
      <c r="B247" s="31"/>
      <c r="C247" s="136" t="s">
        <v>429</v>
      </c>
      <c r="D247" s="136" t="s">
        <v>165</v>
      </c>
      <c r="E247" s="137" t="s">
        <v>910</v>
      </c>
      <c r="F247" s="138" t="s">
        <v>911</v>
      </c>
      <c r="G247" s="139" t="s">
        <v>769</v>
      </c>
      <c r="H247" s="140">
        <v>1</v>
      </c>
      <c r="I247" s="141"/>
      <c r="J247" s="142">
        <f>ROUND(I247*H247,2)</f>
        <v>0</v>
      </c>
      <c r="K247" s="143"/>
      <c r="L247" s="31"/>
      <c r="M247" s="144" t="s">
        <v>1</v>
      </c>
      <c r="N247" s="145" t="s">
        <v>39</v>
      </c>
      <c r="P247" s="146">
        <f>O247*H247</f>
        <v>0</v>
      </c>
      <c r="Q247" s="146">
        <v>0</v>
      </c>
      <c r="R247" s="146">
        <f>Q247*H247</f>
        <v>0</v>
      </c>
      <c r="S247" s="146">
        <v>0</v>
      </c>
      <c r="T247" s="147">
        <f>S247*H247</f>
        <v>0</v>
      </c>
      <c r="AR247" s="148" t="s">
        <v>169</v>
      </c>
      <c r="AT247" s="148" t="s">
        <v>165</v>
      </c>
      <c r="AU247" s="148" t="s">
        <v>82</v>
      </c>
      <c r="AY247" s="16" t="s">
        <v>163</v>
      </c>
      <c r="BE247" s="149">
        <f>IF(N247="základní",J247,0)</f>
        <v>0</v>
      </c>
      <c r="BF247" s="149">
        <f>IF(N247="snížená",J247,0)</f>
        <v>0</v>
      </c>
      <c r="BG247" s="149">
        <f>IF(N247="zákl. přenesená",J247,0)</f>
        <v>0</v>
      </c>
      <c r="BH247" s="149">
        <f>IF(N247="sníž. přenesená",J247,0)</f>
        <v>0</v>
      </c>
      <c r="BI247" s="149">
        <f>IF(N247="nulová",J247,0)</f>
        <v>0</v>
      </c>
      <c r="BJ247" s="16" t="s">
        <v>82</v>
      </c>
      <c r="BK247" s="149">
        <f>ROUND(I247*H247,2)</f>
        <v>0</v>
      </c>
      <c r="BL247" s="16" t="s">
        <v>169</v>
      </c>
      <c r="BM247" s="148" t="s">
        <v>912</v>
      </c>
    </row>
    <row r="248" spans="2:65" s="1" customFormat="1" ht="39">
      <c r="B248" s="31"/>
      <c r="D248" s="151" t="s">
        <v>433</v>
      </c>
      <c r="F248" s="165" t="s">
        <v>770</v>
      </c>
      <c r="I248" s="166"/>
      <c r="L248" s="31"/>
      <c r="M248" s="167"/>
      <c r="T248" s="55"/>
      <c r="AT248" s="16" t="s">
        <v>433</v>
      </c>
      <c r="AU248" s="16" t="s">
        <v>82</v>
      </c>
    </row>
    <row r="249" spans="2:65" s="1" customFormat="1" ht="16.5" customHeight="1">
      <c r="B249" s="31"/>
      <c r="C249" s="136" t="s">
        <v>438</v>
      </c>
      <c r="D249" s="136" t="s">
        <v>165</v>
      </c>
      <c r="E249" s="137" t="s">
        <v>913</v>
      </c>
      <c r="F249" s="138" t="s">
        <v>914</v>
      </c>
      <c r="G249" s="139" t="s">
        <v>769</v>
      </c>
      <c r="H249" s="140">
        <v>1</v>
      </c>
      <c r="I249" s="141"/>
      <c r="J249" s="142">
        <f>ROUND(I249*H249,2)</f>
        <v>0</v>
      </c>
      <c r="K249" s="143"/>
      <c r="L249" s="31"/>
      <c r="M249" s="144" t="s">
        <v>1</v>
      </c>
      <c r="N249" s="145" t="s">
        <v>39</v>
      </c>
      <c r="P249" s="146">
        <f>O249*H249</f>
        <v>0</v>
      </c>
      <c r="Q249" s="146">
        <v>0</v>
      </c>
      <c r="R249" s="146">
        <f>Q249*H249</f>
        <v>0</v>
      </c>
      <c r="S249" s="146">
        <v>0</v>
      </c>
      <c r="T249" s="147">
        <f>S249*H249</f>
        <v>0</v>
      </c>
      <c r="AR249" s="148" t="s">
        <v>169</v>
      </c>
      <c r="AT249" s="148" t="s">
        <v>165</v>
      </c>
      <c r="AU249" s="148" t="s">
        <v>82</v>
      </c>
      <c r="AY249" s="16" t="s">
        <v>163</v>
      </c>
      <c r="BE249" s="149">
        <f>IF(N249="základní",J249,0)</f>
        <v>0</v>
      </c>
      <c r="BF249" s="149">
        <f>IF(N249="snížená",J249,0)</f>
        <v>0</v>
      </c>
      <c r="BG249" s="149">
        <f>IF(N249="zákl. přenesená",J249,0)</f>
        <v>0</v>
      </c>
      <c r="BH249" s="149">
        <f>IF(N249="sníž. přenesená",J249,0)</f>
        <v>0</v>
      </c>
      <c r="BI249" s="149">
        <f>IF(N249="nulová",J249,0)</f>
        <v>0</v>
      </c>
      <c r="BJ249" s="16" t="s">
        <v>82</v>
      </c>
      <c r="BK249" s="149">
        <f>ROUND(I249*H249,2)</f>
        <v>0</v>
      </c>
      <c r="BL249" s="16" t="s">
        <v>169</v>
      </c>
      <c r="BM249" s="148" t="s">
        <v>915</v>
      </c>
    </row>
    <row r="250" spans="2:65" s="1" customFormat="1" ht="39">
      <c r="B250" s="31"/>
      <c r="D250" s="151" t="s">
        <v>433</v>
      </c>
      <c r="F250" s="165" t="s">
        <v>770</v>
      </c>
      <c r="I250" s="166"/>
      <c r="L250" s="31"/>
      <c r="M250" s="167"/>
      <c r="T250" s="55"/>
      <c r="AT250" s="16" t="s">
        <v>433</v>
      </c>
      <c r="AU250" s="16" t="s">
        <v>82</v>
      </c>
    </row>
    <row r="251" spans="2:65" s="1" customFormat="1" ht="16.5" customHeight="1">
      <c r="B251" s="31"/>
      <c r="C251" s="136" t="s">
        <v>443</v>
      </c>
      <c r="D251" s="136" t="s">
        <v>165</v>
      </c>
      <c r="E251" s="137" t="s">
        <v>916</v>
      </c>
      <c r="F251" s="138" t="s">
        <v>917</v>
      </c>
      <c r="G251" s="139" t="s">
        <v>769</v>
      </c>
      <c r="H251" s="140">
        <v>1</v>
      </c>
      <c r="I251" s="141"/>
      <c r="J251" s="142">
        <f>ROUND(I251*H251,2)</f>
        <v>0</v>
      </c>
      <c r="K251" s="143"/>
      <c r="L251" s="31"/>
      <c r="M251" s="144" t="s">
        <v>1</v>
      </c>
      <c r="N251" s="145" t="s">
        <v>39</v>
      </c>
      <c r="P251" s="146">
        <f>O251*H251</f>
        <v>0</v>
      </c>
      <c r="Q251" s="146">
        <v>0</v>
      </c>
      <c r="R251" s="146">
        <f>Q251*H251</f>
        <v>0</v>
      </c>
      <c r="S251" s="146">
        <v>0</v>
      </c>
      <c r="T251" s="147">
        <f>S251*H251</f>
        <v>0</v>
      </c>
      <c r="AR251" s="148" t="s">
        <v>169</v>
      </c>
      <c r="AT251" s="148" t="s">
        <v>165</v>
      </c>
      <c r="AU251" s="148" t="s">
        <v>82</v>
      </c>
      <c r="AY251" s="16" t="s">
        <v>163</v>
      </c>
      <c r="BE251" s="149">
        <f>IF(N251="základní",J251,0)</f>
        <v>0</v>
      </c>
      <c r="BF251" s="149">
        <f>IF(N251="snížená",J251,0)</f>
        <v>0</v>
      </c>
      <c r="BG251" s="149">
        <f>IF(N251="zákl. přenesená",J251,0)</f>
        <v>0</v>
      </c>
      <c r="BH251" s="149">
        <f>IF(N251="sníž. přenesená",J251,0)</f>
        <v>0</v>
      </c>
      <c r="BI251" s="149">
        <f>IF(N251="nulová",J251,0)</f>
        <v>0</v>
      </c>
      <c r="BJ251" s="16" t="s">
        <v>82</v>
      </c>
      <c r="BK251" s="149">
        <f>ROUND(I251*H251,2)</f>
        <v>0</v>
      </c>
      <c r="BL251" s="16" t="s">
        <v>169</v>
      </c>
      <c r="BM251" s="148" t="s">
        <v>918</v>
      </c>
    </row>
    <row r="252" spans="2:65" s="1" customFormat="1" ht="39">
      <c r="B252" s="31"/>
      <c r="D252" s="151" t="s">
        <v>433</v>
      </c>
      <c r="F252" s="165" t="s">
        <v>770</v>
      </c>
      <c r="I252" s="166"/>
      <c r="L252" s="31"/>
      <c r="M252" s="167"/>
      <c r="T252" s="55"/>
      <c r="AT252" s="16" t="s">
        <v>433</v>
      </c>
      <c r="AU252" s="16" t="s">
        <v>82</v>
      </c>
    </row>
    <row r="253" spans="2:65" s="1" customFormat="1" ht="24.2" customHeight="1">
      <c r="B253" s="31"/>
      <c r="C253" s="136" t="s">
        <v>453</v>
      </c>
      <c r="D253" s="136" t="s">
        <v>165</v>
      </c>
      <c r="E253" s="137" t="s">
        <v>919</v>
      </c>
      <c r="F253" s="138" t="s">
        <v>920</v>
      </c>
      <c r="G253" s="139" t="s">
        <v>769</v>
      </c>
      <c r="H253" s="140">
        <v>1</v>
      </c>
      <c r="I253" s="141"/>
      <c r="J253" s="142">
        <f>ROUND(I253*H253,2)</f>
        <v>0</v>
      </c>
      <c r="K253" s="143"/>
      <c r="L253" s="31"/>
      <c r="M253" s="144" t="s">
        <v>1</v>
      </c>
      <c r="N253" s="145" t="s">
        <v>39</v>
      </c>
      <c r="P253" s="146">
        <f>O253*H253</f>
        <v>0</v>
      </c>
      <c r="Q253" s="146">
        <v>0</v>
      </c>
      <c r="R253" s="146">
        <f>Q253*H253</f>
        <v>0</v>
      </c>
      <c r="S253" s="146">
        <v>0</v>
      </c>
      <c r="T253" s="147">
        <f>S253*H253</f>
        <v>0</v>
      </c>
      <c r="AR253" s="148" t="s">
        <v>169</v>
      </c>
      <c r="AT253" s="148" t="s">
        <v>165</v>
      </c>
      <c r="AU253" s="148" t="s">
        <v>82</v>
      </c>
      <c r="AY253" s="16" t="s">
        <v>163</v>
      </c>
      <c r="BE253" s="149">
        <f>IF(N253="základní",J253,0)</f>
        <v>0</v>
      </c>
      <c r="BF253" s="149">
        <f>IF(N253="snížená",J253,0)</f>
        <v>0</v>
      </c>
      <c r="BG253" s="149">
        <f>IF(N253="zákl. přenesená",J253,0)</f>
        <v>0</v>
      </c>
      <c r="BH253" s="149">
        <f>IF(N253="sníž. přenesená",J253,0)</f>
        <v>0</v>
      </c>
      <c r="BI253" s="149">
        <f>IF(N253="nulová",J253,0)</f>
        <v>0</v>
      </c>
      <c r="BJ253" s="16" t="s">
        <v>82</v>
      </c>
      <c r="BK253" s="149">
        <f>ROUND(I253*H253,2)</f>
        <v>0</v>
      </c>
      <c r="BL253" s="16" t="s">
        <v>169</v>
      </c>
      <c r="BM253" s="148" t="s">
        <v>921</v>
      </c>
    </row>
    <row r="254" spans="2:65" s="1" customFormat="1" ht="39">
      <c r="B254" s="31"/>
      <c r="D254" s="151" t="s">
        <v>433</v>
      </c>
      <c r="F254" s="165" t="s">
        <v>770</v>
      </c>
      <c r="I254" s="166"/>
      <c r="L254" s="31"/>
      <c r="M254" s="193"/>
      <c r="N254" s="176"/>
      <c r="O254" s="176"/>
      <c r="P254" s="176"/>
      <c r="Q254" s="176"/>
      <c r="R254" s="176"/>
      <c r="S254" s="176"/>
      <c r="T254" s="194"/>
      <c r="AT254" s="16" t="s">
        <v>433</v>
      </c>
      <c r="AU254" s="16" t="s">
        <v>82</v>
      </c>
    </row>
    <row r="255" spans="2:65" s="1" customFormat="1" ht="6.95" customHeight="1">
      <c r="B255" s="43"/>
      <c r="C255" s="44"/>
      <c r="D255" s="44"/>
      <c r="E255" s="44"/>
      <c r="F255" s="44"/>
      <c r="G255" s="44"/>
      <c r="H255" s="44"/>
      <c r="I255" s="44"/>
      <c r="J255" s="44"/>
      <c r="K255" s="44"/>
      <c r="L255" s="31"/>
    </row>
  </sheetData>
  <sheetProtection algorithmName="SHA-512" hashValue="D6uFJI3PJUaZaCxHsl+AHgIcKu2rWKJQh2om9u0oUEZ82Q47sGFqYIUB4rft2wizrW6MxtQVZ+5o5nYvGmnYYQ==" saltValue="Qd0YMZYIfRQl7ForYTrQrQ/V+QStXl7aRuzW+co9x0FGvSkNdaPEUPxbTcezWujKfmkj5oDCqqklrCDTEHp4WQ==" spinCount="100000" sheet="1" objects="1" scenarios="1" formatColumns="0" formatRows="0" autoFilter="0"/>
  <autoFilter ref="C128:K254" xr:uid="{00000000-0009-0000-0000-000007000000}"/>
  <mergeCells count="12">
    <mergeCell ref="E121:H121"/>
    <mergeCell ref="L2:V2"/>
    <mergeCell ref="E85:H85"/>
    <mergeCell ref="E87:H87"/>
    <mergeCell ref="E89:H89"/>
    <mergeCell ref="E117:H117"/>
    <mergeCell ref="E119:H119"/>
    <mergeCell ref="E7:H7"/>
    <mergeCell ref="E9:H9"/>
    <mergeCell ref="E11:H11"/>
    <mergeCell ref="E20:H20"/>
    <mergeCell ref="E29:H29"/>
  </mergeCells>
  <pageMargins left="0.39374999999999999" right="0.39374999999999999" top="0.39374999999999999" bottom="0.39374999999999999" header="0" footer="0"/>
  <pageSetup paperSize="9" scale="88" fitToHeight="100" orientation="portrait" blackAndWhite="1" r:id="rId1"/>
  <headerFooter>
    <oddFooter>&amp;CStrana &amp;P z &amp;N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2:BM191"/>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0" width="22.33203125" customWidth="1"/>
    <col min="11" max="11" width="22.33203125" hidden="1"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06"/>
      <c r="M2" s="206"/>
      <c r="N2" s="206"/>
      <c r="O2" s="206"/>
      <c r="P2" s="206"/>
      <c r="Q2" s="206"/>
      <c r="R2" s="206"/>
      <c r="S2" s="206"/>
      <c r="T2" s="206"/>
      <c r="U2" s="206"/>
      <c r="V2" s="206"/>
      <c r="AT2" s="16" t="s">
        <v>113</v>
      </c>
    </row>
    <row r="3" spans="2:46" ht="6.95" customHeight="1">
      <c r="B3" s="17"/>
      <c r="C3" s="18"/>
      <c r="D3" s="18"/>
      <c r="E3" s="18"/>
      <c r="F3" s="18"/>
      <c r="G3" s="18"/>
      <c r="H3" s="18"/>
      <c r="I3" s="18"/>
      <c r="J3" s="18"/>
      <c r="K3" s="18"/>
      <c r="L3" s="19"/>
      <c r="AT3" s="16" t="s">
        <v>84</v>
      </c>
    </row>
    <row r="4" spans="2:46" ht="24.95" customHeight="1">
      <c r="B4" s="19"/>
      <c r="D4" s="20" t="s">
        <v>120</v>
      </c>
      <c r="L4" s="19"/>
      <c r="M4" s="92" t="s">
        <v>10</v>
      </c>
      <c r="AT4" s="16" t="s">
        <v>4</v>
      </c>
    </row>
    <row r="5" spans="2:46" ht="6.95" customHeight="1">
      <c r="B5" s="19"/>
      <c r="L5" s="19"/>
    </row>
    <row r="6" spans="2:46" ht="12" customHeight="1">
      <c r="B6" s="19"/>
      <c r="D6" s="26" t="s">
        <v>16</v>
      </c>
      <c r="L6" s="19"/>
    </row>
    <row r="7" spans="2:46" ht="26.25" customHeight="1">
      <c r="B7" s="19"/>
      <c r="E7" s="238" t="str">
        <f>'Rekapitulace stavby'!K6</f>
        <v>Obnova septického chirurgického sálu, Nemocniční 429, 381 01 Český Krumlov</v>
      </c>
      <c r="F7" s="239"/>
      <c r="G7" s="239"/>
      <c r="H7" s="239"/>
      <c r="L7" s="19"/>
    </row>
    <row r="8" spans="2:46" ht="12" customHeight="1">
      <c r="B8" s="19"/>
      <c r="D8" s="26" t="s">
        <v>121</v>
      </c>
      <c r="L8" s="19"/>
    </row>
    <row r="9" spans="2:46" s="1" customFormat="1" ht="16.5" customHeight="1">
      <c r="B9" s="31"/>
      <c r="E9" s="238" t="s">
        <v>560</v>
      </c>
      <c r="F9" s="240"/>
      <c r="G9" s="240"/>
      <c r="H9" s="240"/>
      <c r="L9" s="31"/>
    </row>
    <row r="10" spans="2:46" s="1" customFormat="1" ht="12" customHeight="1">
      <c r="B10" s="31"/>
      <c r="D10" s="26" t="s">
        <v>561</v>
      </c>
      <c r="L10" s="31"/>
    </row>
    <row r="11" spans="2:46" s="1" customFormat="1" ht="16.5" customHeight="1">
      <c r="B11" s="31"/>
      <c r="E11" s="200" t="s">
        <v>922</v>
      </c>
      <c r="F11" s="240"/>
      <c r="G11" s="240"/>
      <c r="H11" s="240"/>
      <c r="L11" s="31"/>
    </row>
    <row r="12" spans="2:46" s="1" customFormat="1" ht="11.25">
      <c r="B12" s="31"/>
      <c r="L12" s="31"/>
    </row>
    <row r="13" spans="2:46" s="1" customFormat="1" ht="12" customHeight="1">
      <c r="B13" s="31"/>
      <c r="D13" s="26" t="s">
        <v>18</v>
      </c>
      <c r="F13" s="24" t="s">
        <v>1</v>
      </c>
      <c r="I13" s="26" t="s">
        <v>19</v>
      </c>
      <c r="J13" s="24" t="s">
        <v>1</v>
      </c>
      <c r="L13" s="31"/>
    </row>
    <row r="14" spans="2:46" s="1" customFormat="1" ht="12" customHeight="1">
      <c r="B14" s="31"/>
      <c r="D14" s="26" t="s">
        <v>20</v>
      </c>
      <c r="F14" s="24" t="s">
        <v>26</v>
      </c>
      <c r="I14" s="26" t="s">
        <v>22</v>
      </c>
      <c r="J14" s="51" t="str">
        <f>'Rekapitulace stavby'!AN8</f>
        <v>5. 8. 2024</v>
      </c>
      <c r="L14" s="31"/>
    </row>
    <row r="15" spans="2:46" s="1" customFormat="1" ht="10.9" customHeight="1">
      <c r="B15" s="31"/>
      <c r="L15" s="31"/>
    </row>
    <row r="16" spans="2:46" s="1" customFormat="1" ht="12" customHeight="1">
      <c r="B16" s="31"/>
      <c r="D16" s="26" t="s">
        <v>24</v>
      </c>
      <c r="I16" s="26" t="s">
        <v>25</v>
      </c>
      <c r="J16" s="24" t="str">
        <f>IF('Rekapitulace stavby'!AN10="","",'Rekapitulace stavby'!AN10)</f>
        <v/>
      </c>
      <c r="L16" s="31"/>
    </row>
    <row r="17" spans="2:12" s="1" customFormat="1" ht="18" customHeight="1">
      <c r="B17" s="31"/>
      <c r="E17" s="24" t="str">
        <f>IF('Rekapitulace stavby'!E11="","",'Rekapitulace stavby'!E11)</f>
        <v xml:space="preserve"> </v>
      </c>
      <c r="I17" s="26" t="s">
        <v>27</v>
      </c>
      <c r="J17" s="24" t="str">
        <f>IF('Rekapitulace stavby'!AN11="","",'Rekapitulace stavby'!AN11)</f>
        <v/>
      </c>
      <c r="L17" s="31"/>
    </row>
    <row r="18" spans="2:12" s="1" customFormat="1" ht="6.95" customHeight="1">
      <c r="B18" s="31"/>
      <c r="L18" s="31"/>
    </row>
    <row r="19" spans="2:12" s="1" customFormat="1" ht="12" customHeight="1">
      <c r="B19" s="31"/>
      <c r="D19" s="26" t="s">
        <v>28</v>
      </c>
      <c r="I19" s="26" t="s">
        <v>25</v>
      </c>
      <c r="J19" s="27" t="str">
        <f>'Rekapitulace stavby'!AN13</f>
        <v>Vyplň údaj</v>
      </c>
      <c r="L19" s="31"/>
    </row>
    <row r="20" spans="2:12" s="1" customFormat="1" ht="18" customHeight="1">
      <c r="B20" s="31"/>
      <c r="E20" s="241" t="str">
        <f>'Rekapitulace stavby'!E14</f>
        <v>Vyplň údaj</v>
      </c>
      <c r="F20" s="205"/>
      <c r="G20" s="205"/>
      <c r="H20" s="205"/>
      <c r="I20" s="26" t="s">
        <v>27</v>
      </c>
      <c r="J20" s="27" t="str">
        <f>'Rekapitulace stavby'!AN14</f>
        <v>Vyplň údaj</v>
      </c>
      <c r="L20" s="31"/>
    </row>
    <row r="21" spans="2:12" s="1" customFormat="1" ht="6.95" customHeight="1">
      <c r="B21" s="31"/>
      <c r="L21" s="31"/>
    </row>
    <row r="22" spans="2:12" s="1" customFormat="1" ht="12" customHeight="1">
      <c r="B22" s="31"/>
      <c r="D22" s="26" t="s">
        <v>30</v>
      </c>
      <c r="I22" s="26" t="s">
        <v>25</v>
      </c>
      <c r="J22" s="24" t="str">
        <f>IF('Rekapitulace stavby'!AN16="","",'Rekapitulace stavby'!AN16)</f>
        <v/>
      </c>
      <c r="L22" s="31"/>
    </row>
    <row r="23" spans="2:12" s="1" customFormat="1" ht="18" customHeight="1">
      <c r="B23" s="31"/>
      <c r="E23" s="24" t="str">
        <f>IF('Rekapitulace stavby'!E17="","",'Rekapitulace stavby'!E17)</f>
        <v xml:space="preserve"> </v>
      </c>
      <c r="I23" s="26" t="s">
        <v>27</v>
      </c>
      <c r="J23" s="24" t="str">
        <f>IF('Rekapitulace stavby'!AN17="","",'Rekapitulace stavby'!AN17)</f>
        <v/>
      </c>
      <c r="L23" s="31"/>
    </row>
    <row r="24" spans="2:12" s="1" customFormat="1" ht="6.95" customHeight="1">
      <c r="B24" s="31"/>
      <c r="L24" s="31"/>
    </row>
    <row r="25" spans="2:12" s="1" customFormat="1" ht="12" customHeight="1">
      <c r="B25" s="31"/>
      <c r="D25" s="26" t="s">
        <v>32</v>
      </c>
      <c r="I25" s="26" t="s">
        <v>25</v>
      </c>
      <c r="J25" s="24" t="str">
        <f>IF('Rekapitulace stavby'!AN19="","",'Rekapitulace stavby'!AN19)</f>
        <v/>
      </c>
      <c r="L25" s="31"/>
    </row>
    <row r="26" spans="2:12" s="1" customFormat="1" ht="18" customHeight="1">
      <c r="B26" s="31"/>
      <c r="E26" s="24" t="str">
        <f>IF('Rekapitulace stavby'!E20="","",'Rekapitulace stavby'!E20)</f>
        <v xml:space="preserve"> </v>
      </c>
      <c r="I26" s="26" t="s">
        <v>27</v>
      </c>
      <c r="J26" s="24" t="str">
        <f>IF('Rekapitulace stavby'!AN20="","",'Rekapitulace stavby'!AN20)</f>
        <v/>
      </c>
      <c r="L26" s="31"/>
    </row>
    <row r="27" spans="2:12" s="1" customFormat="1" ht="6.95" customHeight="1">
      <c r="B27" s="31"/>
      <c r="L27" s="31"/>
    </row>
    <row r="28" spans="2:12" s="1" customFormat="1" ht="12" customHeight="1">
      <c r="B28" s="31"/>
      <c r="D28" s="26" t="s">
        <v>33</v>
      </c>
      <c r="L28" s="31"/>
    </row>
    <row r="29" spans="2:12" s="7" customFormat="1" ht="16.5" customHeight="1">
      <c r="B29" s="93"/>
      <c r="E29" s="210" t="s">
        <v>1</v>
      </c>
      <c r="F29" s="210"/>
      <c r="G29" s="210"/>
      <c r="H29" s="210"/>
      <c r="L29" s="93"/>
    </row>
    <row r="30" spans="2:12" s="1" customFormat="1" ht="6.95" customHeight="1">
      <c r="B30" s="31"/>
      <c r="L30" s="31"/>
    </row>
    <row r="31" spans="2:12" s="1" customFormat="1" ht="6.95" customHeight="1">
      <c r="B31" s="31"/>
      <c r="D31" s="52"/>
      <c r="E31" s="52"/>
      <c r="F31" s="52"/>
      <c r="G31" s="52"/>
      <c r="H31" s="52"/>
      <c r="I31" s="52"/>
      <c r="J31" s="52"/>
      <c r="K31" s="52"/>
      <c r="L31" s="31"/>
    </row>
    <row r="32" spans="2:12" s="1" customFormat="1" ht="25.35" customHeight="1">
      <c r="B32" s="31"/>
      <c r="D32" s="94" t="s">
        <v>34</v>
      </c>
      <c r="J32" s="65">
        <f>ROUND(J123, 2)</f>
        <v>0</v>
      </c>
      <c r="L32" s="31"/>
    </row>
    <row r="33" spans="2:12" s="1" customFormat="1" ht="6.95" customHeight="1">
      <c r="B33" s="31"/>
      <c r="D33" s="52"/>
      <c r="E33" s="52"/>
      <c r="F33" s="52"/>
      <c r="G33" s="52"/>
      <c r="H33" s="52"/>
      <c r="I33" s="52"/>
      <c r="J33" s="52"/>
      <c r="K33" s="52"/>
      <c r="L33" s="31"/>
    </row>
    <row r="34" spans="2:12" s="1" customFormat="1" ht="14.45" customHeight="1">
      <c r="B34" s="31"/>
      <c r="F34" s="34" t="s">
        <v>36</v>
      </c>
      <c r="I34" s="34" t="s">
        <v>35</v>
      </c>
      <c r="J34" s="34" t="s">
        <v>37</v>
      </c>
      <c r="L34" s="31"/>
    </row>
    <row r="35" spans="2:12" s="1" customFormat="1" ht="14.45" customHeight="1">
      <c r="B35" s="31"/>
      <c r="D35" s="54" t="s">
        <v>38</v>
      </c>
      <c r="E35" s="26" t="s">
        <v>39</v>
      </c>
      <c r="F35" s="85">
        <f>ROUND((SUM(BE123:BE190)),  2)</f>
        <v>0</v>
      </c>
      <c r="I35" s="95">
        <v>0.21</v>
      </c>
      <c r="J35" s="85">
        <f>ROUND(((SUM(BE123:BE190))*I35),  2)</f>
        <v>0</v>
      </c>
      <c r="L35" s="31"/>
    </row>
    <row r="36" spans="2:12" s="1" customFormat="1" ht="14.45" customHeight="1">
      <c r="B36" s="31"/>
      <c r="E36" s="26" t="s">
        <v>40</v>
      </c>
      <c r="F36" s="85">
        <f>ROUND((SUM(BF123:BF190)),  2)</f>
        <v>0</v>
      </c>
      <c r="I36" s="95">
        <v>0.12</v>
      </c>
      <c r="J36" s="85">
        <f>ROUND(((SUM(BF123:BF190))*I36),  2)</f>
        <v>0</v>
      </c>
      <c r="L36" s="31"/>
    </row>
    <row r="37" spans="2:12" s="1" customFormat="1" ht="14.45" hidden="1" customHeight="1">
      <c r="B37" s="31"/>
      <c r="E37" s="26" t="s">
        <v>41</v>
      </c>
      <c r="F37" s="85">
        <f>ROUND((SUM(BG123:BG190)),  2)</f>
        <v>0</v>
      </c>
      <c r="I37" s="95">
        <v>0.21</v>
      </c>
      <c r="J37" s="85">
        <f>0</f>
        <v>0</v>
      </c>
      <c r="L37" s="31"/>
    </row>
    <row r="38" spans="2:12" s="1" customFormat="1" ht="14.45" hidden="1" customHeight="1">
      <c r="B38" s="31"/>
      <c r="E38" s="26" t="s">
        <v>42</v>
      </c>
      <c r="F38" s="85">
        <f>ROUND((SUM(BH123:BH190)),  2)</f>
        <v>0</v>
      </c>
      <c r="I38" s="95">
        <v>0.12</v>
      </c>
      <c r="J38" s="85">
        <f>0</f>
        <v>0</v>
      </c>
      <c r="L38" s="31"/>
    </row>
    <row r="39" spans="2:12" s="1" customFormat="1" ht="14.45" hidden="1" customHeight="1">
      <c r="B39" s="31"/>
      <c r="E39" s="26" t="s">
        <v>43</v>
      </c>
      <c r="F39" s="85">
        <f>ROUND((SUM(BI123:BI190)),  2)</f>
        <v>0</v>
      </c>
      <c r="I39" s="95">
        <v>0</v>
      </c>
      <c r="J39" s="85">
        <f>0</f>
        <v>0</v>
      </c>
      <c r="L39" s="31"/>
    </row>
    <row r="40" spans="2:12" s="1" customFormat="1" ht="6.95" customHeight="1">
      <c r="B40" s="31"/>
      <c r="L40" s="31"/>
    </row>
    <row r="41" spans="2:12" s="1" customFormat="1" ht="25.35" customHeight="1">
      <c r="B41" s="31"/>
      <c r="C41" s="96"/>
      <c r="D41" s="97" t="s">
        <v>44</v>
      </c>
      <c r="E41" s="56"/>
      <c r="F41" s="56"/>
      <c r="G41" s="98" t="s">
        <v>45</v>
      </c>
      <c r="H41" s="99" t="s">
        <v>46</v>
      </c>
      <c r="I41" s="56"/>
      <c r="J41" s="100">
        <f>SUM(J32:J39)</f>
        <v>0</v>
      </c>
      <c r="K41" s="101"/>
      <c r="L41" s="31"/>
    </row>
    <row r="42" spans="2:12" s="1" customFormat="1" ht="14.45" customHeight="1">
      <c r="B42" s="31"/>
      <c r="L42" s="31"/>
    </row>
    <row r="43" spans="2:12" ht="14.45" customHeight="1">
      <c r="B43" s="19"/>
      <c r="L43" s="19"/>
    </row>
    <row r="44" spans="2:12" ht="14.45" customHeight="1">
      <c r="B44" s="19"/>
      <c r="L44" s="19"/>
    </row>
    <row r="45" spans="2:12" ht="14.45" customHeight="1">
      <c r="B45" s="19"/>
      <c r="L45" s="19"/>
    </row>
    <row r="46" spans="2:12" ht="14.45" customHeight="1">
      <c r="B46" s="19"/>
      <c r="L46" s="19"/>
    </row>
    <row r="47" spans="2:12" ht="14.45" customHeight="1">
      <c r="B47" s="19"/>
      <c r="L47" s="19"/>
    </row>
    <row r="48" spans="2:12" ht="14.45" customHeight="1">
      <c r="B48" s="19"/>
      <c r="L48" s="19"/>
    </row>
    <row r="49" spans="2:12" ht="14.45" customHeight="1">
      <c r="B49" s="19"/>
      <c r="L49" s="19"/>
    </row>
    <row r="50" spans="2:12" s="1" customFormat="1" ht="14.45" customHeight="1">
      <c r="B50" s="31"/>
      <c r="D50" s="40" t="s">
        <v>47</v>
      </c>
      <c r="E50" s="41"/>
      <c r="F50" s="41"/>
      <c r="G50" s="40" t="s">
        <v>48</v>
      </c>
      <c r="H50" s="41"/>
      <c r="I50" s="41"/>
      <c r="J50" s="41"/>
      <c r="K50" s="41"/>
      <c r="L50" s="31"/>
    </row>
    <row r="51" spans="2:12" ht="11.25">
      <c r="B51" s="19"/>
      <c r="L51" s="19"/>
    </row>
    <row r="52" spans="2:12" ht="11.25">
      <c r="B52" s="19"/>
      <c r="L52" s="19"/>
    </row>
    <row r="53" spans="2:12" ht="11.25">
      <c r="B53" s="19"/>
      <c r="L53" s="19"/>
    </row>
    <row r="54" spans="2:12" ht="11.25">
      <c r="B54" s="19"/>
      <c r="L54" s="19"/>
    </row>
    <row r="55" spans="2:12" ht="11.25">
      <c r="B55" s="19"/>
      <c r="L55" s="19"/>
    </row>
    <row r="56" spans="2:12" ht="11.25">
      <c r="B56" s="19"/>
      <c r="L56" s="19"/>
    </row>
    <row r="57" spans="2:12" ht="11.25">
      <c r="B57" s="19"/>
      <c r="L57" s="19"/>
    </row>
    <row r="58" spans="2:12" ht="11.25">
      <c r="B58" s="19"/>
      <c r="L58" s="19"/>
    </row>
    <row r="59" spans="2:12" ht="11.25">
      <c r="B59" s="19"/>
      <c r="L59" s="19"/>
    </row>
    <row r="60" spans="2:12" ht="11.25">
      <c r="B60" s="19"/>
      <c r="L60" s="19"/>
    </row>
    <row r="61" spans="2:12" s="1" customFormat="1" ht="12.75">
      <c r="B61" s="31"/>
      <c r="D61" s="42" t="s">
        <v>49</v>
      </c>
      <c r="E61" s="33"/>
      <c r="F61" s="102" t="s">
        <v>50</v>
      </c>
      <c r="G61" s="42" t="s">
        <v>49</v>
      </c>
      <c r="H61" s="33"/>
      <c r="I61" s="33"/>
      <c r="J61" s="103" t="s">
        <v>50</v>
      </c>
      <c r="K61" s="33"/>
      <c r="L61" s="31"/>
    </row>
    <row r="62" spans="2:12" ht="11.25">
      <c r="B62" s="19"/>
      <c r="L62" s="19"/>
    </row>
    <row r="63" spans="2:12" ht="11.25">
      <c r="B63" s="19"/>
      <c r="L63" s="19"/>
    </row>
    <row r="64" spans="2:12" ht="11.25">
      <c r="B64" s="19"/>
      <c r="L64" s="19"/>
    </row>
    <row r="65" spans="2:12" s="1" customFormat="1" ht="12.75">
      <c r="B65" s="31"/>
      <c r="D65" s="40" t="s">
        <v>51</v>
      </c>
      <c r="E65" s="41"/>
      <c r="F65" s="41"/>
      <c r="G65" s="40" t="s">
        <v>52</v>
      </c>
      <c r="H65" s="41"/>
      <c r="I65" s="41"/>
      <c r="J65" s="41"/>
      <c r="K65" s="41"/>
      <c r="L65" s="31"/>
    </row>
    <row r="66" spans="2:12" ht="11.25">
      <c r="B66" s="19"/>
      <c r="L66" s="19"/>
    </row>
    <row r="67" spans="2:12" ht="11.25">
      <c r="B67" s="19"/>
      <c r="L67" s="19"/>
    </row>
    <row r="68" spans="2:12" ht="11.25">
      <c r="B68" s="19"/>
      <c r="L68" s="19"/>
    </row>
    <row r="69" spans="2:12" ht="11.25">
      <c r="B69" s="19"/>
      <c r="L69" s="19"/>
    </row>
    <row r="70" spans="2:12" ht="11.25">
      <c r="B70" s="19"/>
      <c r="L70" s="19"/>
    </row>
    <row r="71" spans="2:12" ht="11.25">
      <c r="B71" s="19"/>
      <c r="L71" s="19"/>
    </row>
    <row r="72" spans="2:12" ht="11.25">
      <c r="B72" s="19"/>
      <c r="L72" s="19"/>
    </row>
    <row r="73" spans="2:12" ht="11.25">
      <c r="B73" s="19"/>
      <c r="L73" s="19"/>
    </row>
    <row r="74" spans="2:12" ht="11.25">
      <c r="B74" s="19"/>
      <c r="L74" s="19"/>
    </row>
    <row r="75" spans="2:12" ht="11.25">
      <c r="B75" s="19"/>
      <c r="L75" s="19"/>
    </row>
    <row r="76" spans="2:12" s="1" customFormat="1" ht="12.75">
      <c r="B76" s="31"/>
      <c r="D76" s="42" t="s">
        <v>49</v>
      </c>
      <c r="E76" s="33"/>
      <c r="F76" s="102" t="s">
        <v>50</v>
      </c>
      <c r="G76" s="42" t="s">
        <v>49</v>
      </c>
      <c r="H76" s="33"/>
      <c r="I76" s="33"/>
      <c r="J76" s="103" t="s">
        <v>50</v>
      </c>
      <c r="K76" s="33"/>
      <c r="L76" s="31"/>
    </row>
    <row r="77" spans="2:12" s="1" customFormat="1" ht="14.45" customHeight="1">
      <c r="B77" s="43"/>
      <c r="C77" s="44"/>
      <c r="D77" s="44"/>
      <c r="E77" s="44"/>
      <c r="F77" s="44"/>
      <c r="G77" s="44"/>
      <c r="H77" s="44"/>
      <c r="I77" s="44"/>
      <c r="J77" s="44"/>
      <c r="K77" s="44"/>
      <c r="L77" s="31"/>
    </row>
    <row r="81" spans="2:12" s="1" customFormat="1" ht="6.95" customHeight="1">
      <c r="B81" s="45"/>
      <c r="C81" s="46"/>
      <c r="D81" s="46"/>
      <c r="E81" s="46"/>
      <c r="F81" s="46"/>
      <c r="G81" s="46"/>
      <c r="H81" s="46"/>
      <c r="I81" s="46"/>
      <c r="J81" s="46"/>
      <c r="K81" s="46"/>
      <c r="L81" s="31"/>
    </row>
    <row r="82" spans="2:12" s="1" customFormat="1" ht="24.95" customHeight="1">
      <c r="B82" s="31"/>
      <c r="C82" s="20" t="s">
        <v>124</v>
      </c>
      <c r="L82" s="31"/>
    </row>
    <row r="83" spans="2:12" s="1" customFormat="1" ht="6.95" customHeight="1">
      <c r="B83" s="31"/>
      <c r="L83" s="31"/>
    </row>
    <row r="84" spans="2:12" s="1" customFormat="1" ht="12" customHeight="1">
      <c r="B84" s="31"/>
      <c r="C84" s="26" t="s">
        <v>16</v>
      </c>
      <c r="L84" s="31"/>
    </row>
    <row r="85" spans="2:12" s="1" customFormat="1" ht="26.25" customHeight="1">
      <c r="B85" s="31"/>
      <c r="E85" s="238" t="str">
        <f>E7</f>
        <v>Obnova septického chirurgického sálu, Nemocniční 429, 381 01 Český Krumlov</v>
      </c>
      <c r="F85" s="239"/>
      <c r="G85" s="239"/>
      <c r="H85" s="239"/>
      <c r="L85" s="31"/>
    </row>
    <row r="86" spans="2:12" ht="12" customHeight="1">
      <c r="B86" s="19"/>
      <c r="C86" s="26" t="s">
        <v>121</v>
      </c>
      <c r="L86" s="19"/>
    </row>
    <row r="87" spans="2:12" s="1" customFormat="1" ht="16.5" customHeight="1">
      <c r="B87" s="31"/>
      <c r="E87" s="238" t="s">
        <v>560</v>
      </c>
      <c r="F87" s="240"/>
      <c r="G87" s="240"/>
      <c r="H87" s="240"/>
      <c r="L87" s="31"/>
    </row>
    <row r="88" spans="2:12" s="1" customFormat="1" ht="12" customHeight="1">
      <c r="B88" s="31"/>
      <c r="C88" s="26" t="s">
        <v>561</v>
      </c>
      <c r="L88" s="31"/>
    </row>
    <row r="89" spans="2:12" s="1" customFormat="1" ht="16.5" customHeight="1">
      <c r="B89" s="31"/>
      <c r="E89" s="200" t="str">
        <f>E11</f>
        <v>2.NP_2.3 - Rozvody medicinálních plynů</v>
      </c>
      <c r="F89" s="240"/>
      <c r="G89" s="240"/>
      <c r="H89" s="240"/>
      <c r="L89" s="31"/>
    </row>
    <row r="90" spans="2:12" s="1" customFormat="1" ht="6.95" customHeight="1">
      <c r="B90" s="31"/>
      <c r="L90" s="31"/>
    </row>
    <row r="91" spans="2:12" s="1" customFormat="1" ht="12" customHeight="1">
      <c r="B91" s="31"/>
      <c r="C91" s="26" t="s">
        <v>20</v>
      </c>
      <c r="F91" s="24" t="str">
        <f>F14</f>
        <v xml:space="preserve"> </v>
      </c>
      <c r="I91" s="26" t="s">
        <v>22</v>
      </c>
      <c r="J91" s="51" t="str">
        <f>IF(J14="","",J14)</f>
        <v>5. 8. 2024</v>
      </c>
      <c r="L91" s="31"/>
    </row>
    <row r="92" spans="2:12" s="1" customFormat="1" ht="6.95" customHeight="1">
      <c r="B92" s="31"/>
      <c r="L92" s="31"/>
    </row>
    <row r="93" spans="2:12" s="1" customFormat="1" ht="15.2" customHeight="1">
      <c r="B93" s="31"/>
      <c r="C93" s="26" t="s">
        <v>24</v>
      </c>
      <c r="F93" s="24" t="str">
        <f>E17</f>
        <v xml:space="preserve"> </v>
      </c>
      <c r="I93" s="26" t="s">
        <v>30</v>
      </c>
      <c r="J93" s="29" t="str">
        <f>E23</f>
        <v xml:space="preserve"> </v>
      </c>
      <c r="L93" s="31"/>
    </row>
    <row r="94" spans="2:12" s="1" customFormat="1" ht="15.2" customHeight="1">
      <c r="B94" s="31"/>
      <c r="C94" s="26" t="s">
        <v>28</v>
      </c>
      <c r="F94" s="24" t="str">
        <f>IF(E20="","",E20)</f>
        <v>Vyplň údaj</v>
      </c>
      <c r="I94" s="26" t="s">
        <v>32</v>
      </c>
      <c r="J94" s="29" t="str">
        <f>E26</f>
        <v xml:space="preserve"> </v>
      </c>
      <c r="L94" s="31"/>
    </row>
    <row r="95" spans="2:12" s="1" customFormat="1" ht="10.35" customHeight="1">
      <c r="B95" s="31"/>
      <c r="L95" s="31"/>
    </row>
    <row r="96" spans="2:12" s="1" customFormat="1" ht="29.25" customHeight="1">
      <c r="B96" s="31"/>
      <c r="C96" s="104" t="s">
        <v>125</v>
      </c>
      <c r="D96" s="96"/>
      <c r="E96" s="96"/>
      <c r="F96" s="96"/>
      <c r="G96" s="96"/>
      <c r="H96" s="96"/>
      <c r="I96" s="96"/>
      <c r="J96" s="105" t="s">
        <v>126</v>
      </c>
      <c r="K96" s="96"/>
      <c r="L96" s="31"/>
    </row>
    <row r="97" spans="2:47" s="1" customFormat="1" ht="10.35" customHeight="1">
      <c r="B97" s="31"/>
      <c r="L97" s="31"/>
    </row>
    <row r="98" spans="2:47" s="1" customFormat="1" ht="22.9" customHeight="1">
      <c r="B98" s="31"/>
      <c r="C98" s="106" t="s">
        <v>127</v>
      </c>
      <c r="J98" s="65">
        <f>J123</f>
        <v>0</v>
      </c>
      <c r="L98" s="31"/>
      <c r="AU98" s="16" t="s">
        <v>128</v>
      </c>
    </row>
    <row r="99" spans="2:47" s="8" customFormat="1" ht="24.95" customHeight="1">
      <c r="B99" s="107"/>
      <c r="D99" s="108" t="s">
        <v>923</v>
      </c>
      <c r="E99" s="109"/>
      <c r="F99" s="109"/>
      <c r="G99" s="109"/>
      <c r="H99" s="109"/>
      <c r="I99" s="109"/>
      <c r="J99" s="110">
        <f>J124</f>
        <v>0</v>
      </c>
      <c r="L99" s="107"/>
    </row>
    <row r="100" spans="2:47" s="8" customFormat="1" ht="24.95" customHeight="1">
      <c r="B100" s="107"/>
      <c r="D100" s="108" t="s">
        <v>924</v>
      </c>
      <c r="E100" s="109"/>
      <c r="F100" s="109"/>
      <c r="G100" s="109"/>
      <c r="H100" s="109"/>
      <c r="I100" s="109"/>
      <c r="J100" s="110">
        <f>J171</f>
        <v>0</v>
      </c>
      <c r="L100" s="107"/>
    </row>
    <row r="101" spans="2:47" s="8" customFormat="1" ht="24.95" customHeight="1">
      <c r="B101" s="107"/>
      <c r="D101" s="108" t="s">
        <v>925</v>
      </c>
      <c r="E101" s="109"/>
      <c r="F101" s="109"/>
      <c r="G101" s="109"/>
      <c r="H101" s="109"/>
      <c r="I101" s="109"/>
      <c r="J101" s="110">
        <f>J184</f>
        <v>0</v>
      </c>
      <c r="L101" s="107"/>
    </row>
    <row r="102" spans="2:47" s="1" customFormat="1" ht="21.75" customHeight="1">
      <c r="B102" s="31"/>
      <c r="L102" s="31"/>
    </row>
    <row r="103" spans="2:47" s="1" customFormat="1" ht="6.95" customHeight="1">
      <c r="B103" s="43"/>
      <c r="C103" s="44"/>
      <c r="D103" s="44"/>
      <c r="E103" s="44"/>
      <c r="F103" s="44"/>
      <c r="G103" s="44"/>
      <c r="H103" s="44"/>
      <c r="I103" s="44"/>
      <c r="J103" s="44"/>
      <c r="K103" s="44"/>
      <c r="L103" s="31"/>
    </row>
    <row r="107" spans="2:47" s="1" customFormat="1" ht="6.95" customHeight="1">
      <c r="B107" s="45"/>
      <c r="C107" s="46"/>
      <c r="D107" s="46"/>
      <c r="E107" s="46"/>
      <c r="F107" s="46"/>
      <c r="G107" s="46"/>
      <c r="H107" s="46"/>
      <c r="I107" s="46"/>
      <c r="J107" s="46"/>
      <c r="K107" s="46"/>
      <c r="L107" s="31"/>
    </row>
    <row r="108" spans="2:47" s="1" customFormat="1" ht="24.95" customHeight="1">
      <c r="B108" s="31"/>
      <c r="C108" s="20" t="s">
        <v>148</v>
      </c>
      <c r="L108" s="31"/>
    </row>
    <row r="109" spans="2:47" s="1" customFormat="1" ht="6.95" customHeight="1">
      <c r="B109" s="31"/>
      <c r="L109" s="31"/>
    </row>
    <row r="110" spans="2:47" s="1" customFormat="1" ht="12" customHeight="1">
      <c r="B110" s="31"/>
      <c r="C110" s="26" t="s">
        <v>16</v>
      </c>
      <c r="L110" s="31"/>
    </row>
    <row r="111" spans="2:47" s="1" customFormat="1" ht="26.25" customHeight="1">
      <c r="B111" s="31"/>
      <c r="E111" s="238" t="str">
        <f>E7</f>
        <v>Obnova septického chirurgického sálu, Nemocniční 429, 381 01 Český Krumlov</v>
      </c>
      <c r="F111" s="239"/>
      <c r="G111" s="239"/>
      <c r="H111" s="239"/>
      <c r="L111" s="31"/>
    </row>
    <row r="112" spans="2:47" ht="12" customHeight="1">
      <c r="B112" s="19"/>
      <c r="C112" s="26" t="s">
        <v>121</v>
      </c>
      <c r="L112" s="19"/>
    </row>
    <row r="113" spans="2:65" s="1" customFormat="1" ht="16.5" customHeight="1">
      <c r="B113" s="31"/>
      <c r="E113" s="238" t="s">
        <v>560</v>
      </c>
      <c r="F113" s="240"/>
      <c r="G113" s="240"/>
      <c r="H113" s="240"/>
      <c r="L113" s="31"/>
    </row>
    <row r="114" spans="2:65" s="1" customFormat="1" ht="12" customHeight="1">
      <c r="B114" s="31"/>
      <c r="C114" s="26" t="s">
        <v>561</v>
      </c>
      <c r="L114" s="31"/>
    </row>
    <row r="115" spans="2:65" s="1" customFormat="1" ht="16.5" customHeight="1">
      <c r="B115" s="31"/>
      <c r="E115" s="200" t="str">
        <f>E11</f>
        <v>2.NP_2.3 - Rozvody medicinálních plynů</v>
      </c>
      <c r="F115" s="240"/>
      <c r="G115" s="240"/>
      <c r="H115" s="240"/>
      <c r="L115" s="31"/>
    </row>
    <row r="116" spans="2:65" s="1" customFormat="1" ht="6.95" customHeight="1">
      <c r="B116" s="31"/>
      <c r="L116" s="31"/>
    </row>
    <row r="117" spans="2:65" s="1" customFormat="1" ht="12" customHeight="1">
      <c r="B117" s="31"/>
      <c r="C117" s="26" t="s">
        <v>20</v>
      </c>
      <c r="F117" s="24" t="str">
        <f>F14</f>
        <v xml:space="preserve"> </v>
      </c>
      <c r="I117" s="26" t="s">
        <v>22</v>
      </c>
      <c r="J117" s="51" t="str">
        <f>IF(J14="","",J14)</f>
        <v>5. 8. 2024</v>
      </c>
      <c r="L117" s="31"/>
    </row>
    <row r="118" spans="2:65" s="1" customFormat="1" ht="6.95" customHeight="1">
      <c r="B118" s="31"/>
      <c r="L118" s="31"/>
    </row>
    <row r="119" spans="2:65" s="1" customFormat="1" ht="15.2" customHeight="1">
      <c r="B119" s="31"/>
      <c r="C119" s="26" t="s">
        <v>24</v>
      </c>
      <c r="F119" s="24" t="str">
        <f>E17</f>
        <v xml:space="preserve"> </v>
      </c>
      <c r="I119" s="26" t="s">
        <v>30</v>
      </c>
      <c r="J119" s="29" t="str">
        <f>E23</f>
        <v xml:space="preserve"> </v>
      </c>
      <c r="L119" s="31"/>
    </row>
    <row r="120" spans="2:65" s="1" customFormat="1" ht="15.2" customHeight="1">
      <c r="B120" s="31"/>
      <c r="C120" s="26" t="s">
        <v>28</v>
      </c>
      <c r="F120" s="24" t="str">
        <f>IF(E20="","",E20)</f>
        <v>Vyplň údaj</v>
      </c>
      <c r="I120" s="26" t="s">
        <v>32</v>
      </c>
      <c r="J120" s="29" t="str">
        <f>E26</f>
        <v xml:space="preserve"> </v>
      </c>
      <c r="L120" s="31"/>
    </row>
    <row r="121" spans="2:65" s="1" customFormat="1" ht="10.35" customHeight="1">
      <c r="B121" s="31"/>
      <c r="L121" s="31"/>
    </row>
    <row r="122" spans="2:65" s="10" customFormat="1" ht="29.25" customHeight="1">
      <c r="B122" s="115"/>
      <c r="C122" s="116" t="s">
        <v>149</v>
      </c>
      <c r="D122" s="117" t="s">
        <v>59</v>
      </c>
      <c r="E122" s="117" t="s">
        <v>55</v>
      </c>
      <c r="F122" s="117" t="s">
        <v>56</v>
      </c>
      <c r="G122" s="117" t="s">
        <v>150</v>
      </c>
      <c r="H122" s="117" t="s">
        <v>151</v>
      </c>
      <c r="I122" s="117" t="s">
        <v>152</v>
      </c>
      <c r="J122" s="118" t="s">
        <v>126</v>
      </c>
      <c r="K122" s="119" t="s">
        <v>153</v>
      </c>
      <c r="L122" s="115"/>
      <c r="M122" s="58" t="s">
        <v>1</v>
      </c>
      <c r="N122" s="59" t="s">
        <v>38</v>
      </c>
      <c r="O122" s="59" t="s">
        <v>154</v>
      </c>
      <c r="P122" s="59" t="s">
        <v>155</v>
      </c>
      <c r="Q122" s="59" t="s">
        <v>156</v>
      </c>
      <c r="R122" s="59" t="s">
        <v>157</v>
      </c>
      <c r="S122" s="59" t="s">
        <v>158</v>
      </c>
      <c r="T122" s="60" t="s">
        <v>159</v>
      </c>
    </row>
    <row r="123" spans="2:65" s="1" customFormat="1" ht="22.9" customHeight="1">
      <c r="B123" s="31"/>
      <c r="C123" s="63" t="s">
        <v>160</v>
      </c>
      <c r="J123" s="120">
        <f>BK123</f>
        <v>0</v>
      </c>
      <c r="L123" s="31"/>
      <c r="M123" s="61"/>
      <c r="N123" s="52"/>
      <c r="O123" s="52"/>
      <c r="P123" s="121">
        <f>P124+P171+P184</f>
        <v>0</v>
      </c>
      <c r="Q123" s="52"/>
      <c r="R123" s="121">
        <f>R124+R171+R184</f>
        <v>0</v>
      </c>
      <c r="S123" s="52"/>
      <c r="T123" s="122">
        <f>T124+T171+T184</f>
        <v>0</v>
      </c>
      <c r="AT123" s="16" t="s">
        <v>73</v>
      </c>
      <c r="AU123" s="16" t="s">
        <v>128</v>
      </c>
      <c r="BK123" s="123">
        <f>BK124+BK171+BK184</f>
        <v>0</v>
      </c>
    </row>
    <row r="124" spans="2:65" s="11" customFormat="1" ht="25.9" customHeight="1">
      <c r="B124" s="124"/>
      <c r="D124" s="125" t="s">
        <v>73</v>
      </c>
      <c r="E124" s="126" t="s">
        <v>670</v>
      </c>
      <c r="F124" s="126" t="s">
        <v>926</v>
      </c>
      <c r="I124" s="127"/>
      <c r="J124" s="128">
        <f>BK124</f>
        <v>0</v>
      </c>
      <c r="L124" s="124"/>
      <c r="M124" s="129"/>
      <c r="P124" s="130">
        <f>SUM(P125:P170)</f>
        <v>0</v>
      </c>
      <c r="R124" s="130">
        <f>SUM(R125:R170)</f>
        <v>0</v>
      </c>
      <c r="T124" s="131">
        <f>SUM(T125:T170)</f>
        <v>0</v>
      </c>
      <c r="AR124" s="125" t="s">
        <v>82</v>
      </c>
      <c r="AT124" s="132" t="s">
        <v>73</v>
      </c>
      <c r="AU124" s="132" t="s">
        <v>74</v>
      </c>
      <c r="AY124" s="125" t="s">
        <v>163</v>
      </c>
      <c r="BK124" s="133">
        <f>SUM(BK125:BK170)</f>
        <v>0</v>
      </c>
    </row>
    <row r="125" spans="2:65" s="1" customFormat="1" ht="16.5" customHeight="1">
      <c r="B125" s="31"/>
      <c r="C125" s="136" t="s">
        <v>82</v>
      </c>
      <c r="D125" s="136" t="s">
        <v>165</v>
      </c>
      <c r="E125" s="137" t="s">
        <v>927</v>
      </c>
      <c r="F125" s="138" t="s">
        <v>928</v>
      </c>
      <c r="G125" s="139" t="s">
        <v>204</v>
      </c>
      <c r="H125" s="140">
        <v>45</v>
      </c>
      <c r="I125" s="141"/>
      <c r="J125" s="142">
        <f>ROUND(I125*H125,2)</f>
        <v>0</v>
      </c>
      <c r="K125" s="143"/>
      <c r="L125" s="31"/>
      <c r="M125" s="144" t="s">
        <v>1</v>
      </c>
      <c r="N125" s="145" t="s">
        <v>39</v>
      </c>
      <c r="P125" s="146">
        <f>O125*H125</f>
        <v>0</v>
      </c>
      <c r="Q125" s="146">
        <v>0</v>
      </c>
      <c r="R125" s="146">
        <f>Q125*H125</f>
        <v>0</v>
      </c>
      <c r="S125" s="146">
        <v>0</v>
      </c>
      <c r="T125" s="147">
        <f>S125*H125</f>
        <v>0</v>
      </c>
      <c r="AR125" s="148" t="s">
        <v>169</v>
      </c>
      <c r="AT125" s="148" t="s">
        <v>165</v>
      </c>
      <c r="AU125" s="148" t="s">
        <v>82</v>
      </c>
      <c r="AY125" s="16" t="s">
        <v>163</v>
      </c>
      <c r="BE125" s="149">
        <f>IF(N125="základní",J125,0)</f>
        <v>0</v>
      </c>
      <c r="BF125" s="149">
        <f>IF(N125="snížená",J125,0)</f>
        <v>0</v>
      </c>
      <c r="BG125" s="149">
        <f>IF(N125="zákl. přenesená",J125,0)</f>
        <v>0</v>
      </c>
      <c r="BH125" s="149">
        <f>IF(N125="sníž. přenesená",J125,0)</f>
        <v>0</v>
      </c>
      <c r="BI125" s="149">
        <f>IF(N125="nulová",J125,0)</f>
        <v>0</v>
      </c>
      <c r="BJ125" s="16" t="s">
        <v>82</v>
      </c>
      <c r="BK125" s="149">
        <f>ROUND(I125*H125,2)</f>
        <v>0</v>
      </c>
      <c r="BL125" s="16" t="s">
        <v>169</v>
      </c>
      <c r="BM125" s="148" t="s">
        <v>84</v>
      </c>
    </row>
    <row r="126" spans="2:65" s="1" customFormat="1" ht="39">
      <c r="B126" s="31"/>
      <c r="D126" s="151" t="s">
        <v>433</v>
      </c>
      <c r="F126" s="165" t="s">
        <v>929</v>
      </c>
      <c r="I126" s="166"/>
      <c r="L126" s="31"/>
      <c r="M126" s="167"/>
      <c r="T126" s="55"/>
      <c r="AT126" s="16" t="s">
        <v>433</v>
      </c>
      <c r="AU126" s="16" t="s">
        <v>82</v>
      </c>
    </row>
    <row r="127" spans="2:65" s="1" customFormat="1" ht="16.5" customHeight="1">
      <c r="B127" s="31"/>
      <c r="C127" s="136" t="s">
        <v>84</v>
      </c>
      <c r="D127" s="136" t="s">
        <v>165</v>
      </c>
      <c r="E127" s="137" t="s">
        <v>930</v>
      </c>
      <c r="F127" s="138" t="s">
        <v>931</v>
      </c>
      <c r="G127" s="139" t="s">
        <v>204</v>
      </c>
      <c r="H127" s="140">
        <v>39</v>
      </c>
      <c r="I127" s="141"/>
      <c r="J127" s="142">
        <f>ROUND(I127*H127,2)</f>
        <v>0</v>
      </c>
      <c r="K127" s="143"/>
      <c r="L127" s="31"/>
      <c r="M127" s="144" t="s">
        <v>1</v>
      </c>
      <c r="N127" s="145" t="s">
        <v>39</v>
      </c>
      <c r="P127" s="146">
        <f>O127*H127</f>
        <v>0</v>
      </c>
      <c r="Q127" s="146">
        <v>0</v>
      </c>
      <c r="R127" s="146">
        <f>Q127*H127</f>
        <v>0</v>
      </c>
      <c r="S127" s="146">
        <v>0</v>
      </c>
      <c r="T127" s="147">
        <f>S127*H127</f>
        <v>0</v>
      </c>
      <c r="AR127" s="148" t="s">
        <v>169</v>
      </c>
      <c r="AT127" s="148" t="s">
        <v>165</v>
      </c>
      <c r="AU127" s="148" t="s">
        <v>82</v>
      </c>
      <c r="AY127" s="16" t="s">
        <v>163</v>
      </c>
      <c r="BE127" s="149">
        <f>IF(N127="základní",J127,0)</f>
        <v>0</v>
      </c>
      <c r="BF127" s="149">
        <f>IF(N127="snížená",J127,0)</f>
        <v>0</v>
      </c>
      <c r="BG127" s="149">
        <f>IF(N127="zákl. přenesená",J127,0)</f>
        <v>0</v>
      </c>
      <c r="BH127" s="149">
        <f>IF(N127="sníž. přenesená",J127,0)</f>
        <v>0</v>
      </c>
      <c r="BI127" s="149">
        <f>IF(N127="nulová",J127,0)</f>
        <v>0</v>
      </c>
      <c r="BJ127" s="16" t="s">
        <v>82</v>
      </c>
      <c r="BK127" s="149">
        <f>ROUND(I127*H127,2)</f>
        <v>0</v>
      </c>
      <c r="BL127" s="16" t="s">
        <v>169</v>
      </c>
      <c r="BM127" s="148" t="s">
        <v>169</v>
      </c>
    </row>
    <row r="128" spans="2:65" s="1" customFormat="1" ht="39">
      <c r="B128" s="31"/>
      <c r="D128" s="151" t="s">
        <v>433</v>
      </c>
      <c r="F128" s="165" t="s">
        <v>929</v>
      </c>
      <c r="I128" s="166"/>
      <c r="L128" s="31"/>
      <c r="M128" s="167"/>
      <c r="T128" s="55"/>
      <c r="AT128" s="16" t="s">
        <v>433</v>
      </c>
      <c r="AU128" s="16" t="s">
        <v>82</v>
      </c>
    </row>
    <row r="129" spans="2:65" s="1" customFormat="1" ht="16.5" customHeight="1">
      <c r="B129" s="31"/>
      <c r="C129" s="136" t="s">
        <v>97</v>
      </c>
      <c r="D129" s="136" t="s">
        <v>165</v>
      </c>
      <c r="E129" s="137" t="s">
        <v>932</v>
      </c>
      <c r="F129" s="138" t="s">
        <v>933</v>
      </c>
      <c r="G129" s="139" t="s">
        <v>204</v>
      </c>
      <c r="H129" s="140">
        <v>3</v>
      </c>
      <c r="I129" s="141"/>
      <c r="J129" s="142">
        <f>ROUND(I129*H129,2)</f>
        <v>0</v>
      </c>
      <c r="K129" s="143"/>
      <c r="L129" s="31"/>
      <c r="M129" s="144" t="s">
        <v>1</v>
      </c>
      <c r="N129" s="145" t="s">
        <v>39</v>
      </c>
      <c r="P129" s="146">
        <f>O129*H129</f>
        <v>0</v>
      </c>
      <c r="Q129" s="146">
        <v>0</v>
      </c>
      <c r="R129" s="146">
        <f>Q129*H129</f>
        <v>0</v>
      </c>
      <c r="S129" s="146">
        <v>0</v>
      </c>
      <c r="T129" s="147">
        <f>S129*H129</f>
        <v>0</v>
      </c>
      <c r="AR129" s="148" t="s">
        <v>169</v>
      </c>
      <c r="AT129" s="148" t="s">
        <v>165</v>
      </c>
      <c r="AU129" s="148" t="s">
        <v>82</v>
      </c>
      <c r="AY129" s="16" t="s">
        <v>163</v>
      </c>
      <c r="BE129" s="149">
        <f>IF(N129="základní",J129,0)</f>
        <v>0</v>
      </c>
      <c r="BF129" s="149">
        <f>IF(N129="snížená",J129,0)</f>
        <v>0</v>
      </c>
      <c r="BG129" s="149">
        <f>IF(N129="zákl. přenesená",J129,0)</f>
        <v>0</v>
      </c>
      <c r="BH129" s="149">
        <f>IF(N129="sníž. přenesená",J129,0)</f>
        <v>0</v>
      </c>
      <c r="BI129" s="149">
        <f>IF(N129="nulová",J129,0)</f>
        <v>0</v>
      </c>
      <c r="BJ129" s="16" t="s">
        <v>82</v>
      </c>
      <c r="BK129" s="149">
        <f>ROUND(I129*H129,2)</f>
        <v>0</v>
      </c>
      <c r="BL129" s="16" t="s">
        <v>169</v>
      </c>
      <c r="BM129" s="148" t="s">
        <v>183</v>
      </c>
    </row>
    <row r="130" spans="2:65" s="1" customFormat="1" ht="39">
      <c r="B130" s="31"/>
      <c r="D130" s="151" t="s">
        <v>433</v>
      </c>
      <c r="F130" s="165" t="s">
        <v>929</v>
      </c>
      <c r="I130" s="166"/>
      <c r="L130" s="31"/>
      <c r="M130" s="167"/>
      <c r="T130" s="55"/>
      <c r="AT130" s="16" t="s">
        <v>433</v>
      </c>
      <c r="AU130" s="16" t="s">
        <v>82</v>
      </c>
    </row>
    <row r="131" spans="2:65" s="1" customFormat="1" ht="16.5" customHeight="1">
      <c r="B131" s="31"/>
      <c r="C131" s="136" t="s">
        <v>169</v>
      </c>
      <c r="D131" s="136" t="s">
        <v>165</v>
      </c>
      <c r="E131" s="137" t="s">
        <v>934</v>
      </c>
      <c r="F131" s="138" t="s">
        <v>935</v>
      </c>
      <c r="G131" s="139" t="s">
        <v>684</v>
      </c>
      <c r="H131" s="140">
        <v>35</v>
      </c>
      <c r="I131" s="141"/>
      <c r="J131" s="142">
        <f>ROUND(I131*H131,2)</f>
        <v>0</v>
      </c>
      <c r="K131" s="143"/>
      <c r="L131" s="31"/>
      <c r="M131" s="144" t="s">
        <v>1</v>
      </c>
      <c r="N131" s="145" t="s">
        <v>39</v>
      </c>
      <c r="P131" s="146">
        <f>O131*H131</f>
        <v>0</v>
      </c>
      <c r="Q131" s="146">
        <v>0</v>
      </c>
      <c r="R131" s="146">
        <f>Q131*H131</f>
        <v>0</v>
      </c>
      <c r="S131" s="146">
        <v>0</v>
      </c>
      <c r="T131" s="147">
        <f>S131*H131</f>
        <v>0</v>
      </c>
      <c r="AR131" s="148" t="s">
        <v>169</v>
      </c>
      <c r="AT131" s="148" t="s">
        <v>165</v>
      </c>
      <c r="AU131" s="148" t="s">
        <v>82</v>
      </c>
      <c r="AY131" s="16" t="s">
        <v>163</v>
      </c>
      <c r="BE131" s="149">
        <f>IF(N131="základní",J131,0)</f>
        <v>0</v>
      </c>
      <c r="BF131" s="149">
        <f>IF(N131="snížená",J131,0)</f>
        <v>0</v>
      </c>
      <c r="BG131" s="149">
        <f>IF(N131="zákl. přenesená",J131,0)</f>
        <v>0</v>
      </c>
      <c r="BH131" s="149">
        <f>IF(N131="sníž. přenesená",J131,0)</f>
        <v>0</v>
      </c>
      <c r="BI131" s="149">
        <f>IF(N131="nulová",J131,0)</f>
        <v>0</v>
      </c>
      <c r="BJ131" s="16" t="s">
        <v>82</v>
      </c>
      <c r="BK131" s="149">
        <f>ROUND(I131*H131,2)</f>
        <v>0</v>
      </c>
      <c r="BL131" s="16" t="s">
        <v>169</v>
      </c>
      <c r="BM131" s="148" t="s">
        <v>210</v>
      </c>
    </row>
    <row r="132" spans="2:65" s="1" customFormat="1" ht="39">
      <c r="B132" s="31"/>
      <c r="D132" s="151" t="s">
        <v>433</v>
      </c>
      <c r="F132" s="165" t="s">
        <v>929</v>
      </c>
      <c r="I132" s="166"/>
      <c r="L132" s="31"/>
      <c r="M132" s="167"/>
      <c r="T132" s="55"/>
      <c r="AT132" s="16" t="s">
        <v>433</v>
      </c>
      <c r="AU132" s="16" t="s">
        <v>82</v>
      </c>
    </row>
    <row r="133" spans="2:65" s="1" customFormat="1" ht="16.5" customHeight="1">
      <c r="B133" s="31"/>
      <c r="C133" s="136" t="s">
        <v>185</v>
      </c>
      <c r="D133" s="136" t="s">
        <v>165</v>
      </c>
      <c r="E133" s="137" t="s">
        <v>936</v>
      </c>
      <c r="F133" s="138" t="s">
        <v>937</v>
      </c>
      <c r="G133" s="139" t="s">
        <v>684</v>
      </c>
      <c r="H133" s="140">
        <v>32</v>
      </c>
      <c r="I133" s="141"/>
      <c r="J133" s="142">
        <f>ROUND(I133*H133,2)</f>
        <v>0</v>
      </c>
      <c r="K133" s="143"/>
      <c r="L133" s="31"/>
      <c r="M133" s="144" t="s">
        <v>1</v>
      </c>
      <c r="N133" s="145" t="s">
        <v>39</v>
      </c>
      <c r="P133" s="146">
        <f>O133*H133</f>
        <v>0</v>
      </c>
      <c r="Q133" s="146">
        <v>0</v>
      </c>
      <c r="R133" s="146">
        <f>Q133*H133</f>
        <v>0</v>
      </c>
      <c r="S133" s="146">
        <v>0</v>
      </c>
      <c r="T133" s="147">
        <f>S133*H133</f>
        <v>0</v>
      </c>
      <c r="AR133" s="148" t="s">
        <v>169</v>
      </c>
      <c r="AT133" s="148" t="s">
        <v>165</v>
      </c>
      <c r="AU133" s="148" t="s">
        <v>82</v>
      </c>
      <c r="AY133" s="16" t="s">
        <v>163</v>
      </c>
      <c r="BE133" s="149">
        <f>IF(N133="základní",J133,0)</f>
        <v>0</v>
      </c>
      <c r="BF133" s="149">
        <f>IF(N133="snížená",J133,0)</f>
        <v>0</v>
      </c>
      <c r="BG133" s="149">
        <f>IF(N133="zákl. přenesená",J133,0)</f>
        <v>0</v>
      </c>
      <c r="BH133" s="149">
        <f>IF(N133="sníž. přenesená",J133,0)</f>
        <v>0</v>
      </c>
      <c r="BI133" s="149">
        <f>IF(N133="nulová",J133,0)</f>
        <v>0</v>
      </c>
      <c r="BJ133" s="16" t="s">
        <v>82</v>
      </c>
      <c r="BK133" s="149">
        <f>ROUND(I133*H133,2)</f>
        <v>0</v>
      </c>
      <c r="BL133" s="16" t="s">
        <v>169</v>
      </c>
      <c r="BM133" s="148" t="s">
        <v>217</v>
      </c>
    </row>
    <row r="134" spans="2:65" s="1" customFormat="1" ht="39">
      <c r="B134" s="31"/>
      <c r="D134" s="151" t="s">
        <v>433</v>
      </c>
      <c r="F134" s="165" t="s">
        <v>929</v>
      </c>
      <c r="I134" s="166"/>
      <c r="L134" s="31"/>
      <c r="M134" s="167"/>
      <c r="T134" s="55"/>
      <c r="AT134" s="16" t="s">
        <v>433</v>
      </c>
      <c r="AU134" s="16" t="s">
        <v>82</v>
      </c>
    </row>
    <row r="135" spans="2:65" s="1" customFormat="1" ht="16.5" customHeight="1">
      <c r="B135" s="31"/>
      <c r="C135" s="136" t="s">
        <v>183</v>
      </c>
      <c r="D135" s="136" t="s">
        <v>165</v>
      </c>
      <c r="E135" s="137" t="s">
        <v>938</v>
      </c>
      <c r="F135" s="138" t="s">
        <v>939</v>
      </c>
      <c r="G135" s="139" t="s">
        <v>684</v>
      </c>
      <c r="H135" s="140">
        <v>2</v>
      </c>
      <c r="I135" s="141"/>
      <c r="J135" s="142">
        <f>ROUND(I135*H135,2)</f>
        <v>0</v>
      </c>
      <c r="K135" s="143"/>
      <c r="L135" s="31"/>
      <c r="M135" s="144" t="s">
        <v>1</v>
      </c>
      <c r="N135" s="145" t="s">
        <v>39</v>
      </c>
      <c r="P135" s="146">
        <f>O135*H135</f>
        <v>0</v>
      </c>
      <c r="Q135" s="146">
        <v>0</v>
      </c>
      <c r="R135" s="146">
        <f>Q135*H135</f>
        <v>0</v>
      </c>
      <c r="S135" s="146">
        <v>0</v>
      </c>
      <c r="T135" s="147">
        <f>S135*H135</f>
        <v>0</v>
      </c>
      <c r="AR135" s="148" t="s">
        <v>169</v>
      </c>
      <c r="AT135" s="148" t="s">
        <v>165</v>
      </c>
      <c r="AU135" s="148" t="s">
        <v>82</v>
      </c>
      <c r="AY135" s="16" t="s">
        <v>163</v>
      </c>
      <c r="BE135" s="149">
        <f>IF(N135="základní",J135,0)</f>
        <v>0</v>
      </c>
      <c r="BF135" s="149">
        <f>IF(N135="snížená",J135,0)</f>
        <v>0</v>
      </c>
      <c r="BG135" s="149">
        <f>IF(N135="zákl. přenesená",J135,0)</f>
        <v>0</v>
      </c>
      <c r="BH135" s="149">
        <f>IF(N135="sníž. přenesená",J135,0)</f>
        <v>0</v>
      </c>
      <c r="BI135" s="149">
        <f>IF(N135="nulová",J135,0)</f>
        <v>0</v>
      </c>
      <c r="BJ135" s="16" t="s">
        <v>82</v>
      </c>
      <c r="BK135" s="149">
        <f>ROUND(I135*H135,2)</f>
        <v>0</v>
      </c>
      <c r="BL135" s="16" t="s">
        <v>169</v>
      </c>
      <c r="BM135" s="148" t="s">
        <v>8</v>
      </c>
    </row>
    <row r="136" spans="2:65" s="1" customFormat="1" ht="39">
      <c r="B136" s="31"/>
      <c r="D136" s="151" t="s">
        <v>433</v>
      </c>
      <c r="F136" s="165" t="s">
        <v>929</v>
      </c>
      <c r="I136" s="166"/>
      <c r="L136" s="31"/>
      <c r="M136" s="167"/>
      <c r="T136" s="55"/>
      <c r="AT136" s="16" t="s">
        <v>433</v>
      </c>
      <c r="AU136" s="16" t="s">
        <v>82</v>
      </c>
    </row>
    <row r="137" spans="2:65" s="1" customFormat="1" ht="16.5" customHeight="1">
      <c r="B137" s="31"/>
      <c r="C137" s="136" t="s">
        <v>201</v>
      </c>
      <c r="D137" s="136" t="s">
        <v>165</v>
      </c>
      <c r="E137" s="137" t="s">
        <v>940</v>
      </c>
      <c r="F137" s="138" t="s">
        <v>941</v>
      </c>
      <c r="G137" s="139" t="s">
        <v>517</v>
      </c>
      <c r="H137" s="140">
        <v>0.3</v>
      </c>
      <c r="I137" s="141"/>
      <c r="J137" s="142">
        <f>ROUND(I137*H137,2)</f>
        <v>0</v>
      </c>
      <c r="K137" s="143"/>
      <c r="L137" s="31"/>
      <c r="M137" s="144" t="s">
        <v>1</v>
      </c>
      <c r="N137" s="145" t="s">
        <v>39</v>
      </c>
      <c r="P137" s="146">
        <f>O137*H137</f>
        <v>0</v>
      </c>
      <c r="Q137" s="146">
        <v>0</v>
      </c>
      <c r="R137" s="146">
        <f>Q137*H137</f>
        <v>0</v>
      </c>
      <c r="S137" s="146">
        <v>0</v>
      </c>
      <c r="T137" s="147">
        <f>S137*H137</f>
        <v>0</v>
      </c>
      <c r="AR137" s="148" t="s">
        <v>169</v>
      </c>
      <c r="AT137" s="148" t="s">
        <v>165</v>
      </c>
      <c r="AU137" s="148" t="s">
        <v>82</v>
      </c>
      <c r="AY137" s="16" t="s">
        <v>163</v>
      </c>
      <c r="BE137" s="149">
        <f>IF(N137="základní",J137,0)</f>
        <v>0</v>
      </c>
      <c r="BF137" s="149">
        <f>IF(N137="snížená",J137,0)</f>
        <v>0</v>
      </c>
      <c r="BG137" s="149">
        <f>IF(N137="zákl. přenesená",J137,0)</f>
        <v>0</v>
      </c>
      <c r="BH137" s="149">
        <f>IF(N137="sníž. přenesená",J137,0)</f>
        <v>0</v>
      </c>
      <c r="BI137" s="149">
        <f>IF(N137="nulová",J137,0)</f>
        <v>0</v>
      </c>
      <c r="BJ137" s="16" t="s">
        <v>82</v>
      </c>
      <c r="BK137" s="149">
        <f>ROUND(I137*H137,2)</f>
        <v>0</v>
      </c>
      <c r="BL137" s="16" t="s">
        <v>169</v>
      </c>
      <c r="BM137" s="148" t="s">
        <v>242</v>
      </c>
    </row>
    <row r="138" spans="2:65" s="1" customFormat="1" ht="39">
      <c r="B138" s="31"/>
      <c r="D138" s="151" t="s">
        <v>433</v>
      </c>
      <c r="F138" s="165" t="s">
        <v>929</v>
      </c>
      <c r="I138" s="166"/>
      <c r="L138" s="31"/>
      <c r="M138" s="167"/>
      <c r="T138" s="55"/>
      <c r="AT138" s="16" t="s">
        <v>433</v>
      </c>
      <c r="AU138" s="16" t="s">
        <v>82</v>
      </c>
    </row>
    <row r="139" spans="2:65" s="1" customFormat="1" ht="21.75" customHeight="1">
      <c r="B139" s="31"/>
      <c r="C139" s="136" t="s">
        <v>210</v>
      </c>
      <c r="D139" s="136" t="s">
        <v>165</v>
      </c>
      <c r="E139" s="137" t="s">
        <v>942</v>
      </c>
      <c r="F139" s="138" t="s">
        <v>943</v>
      </c>
      <c r="G139" s="139" t="s">
        <v>684</v>
      </c>
      <c r="H139" s="140">
        <v>4</v>
      </c>
      <c r="I139" s="141"/>
      <c r="J139" s="142">
        <f>ROUND(I139*H139,2)</f>
        <v>0</v>
      </c>
      <c r="K139" s="143"/>
      <c r="L139" s="31"/>
      <c r="M139" s="144" t="s">
        <v>1</v>
      </c>
      <c r="N139" s="145" t="s">
        <v>39</v>
      </c>
      <c r="P139" s="146">
        <f>O139*H139</f>
        <v>0</v>
      </c>
      <c r="Q139" s="146">
        <v>0</v>
      </c>
      <c r="R139" s="146">
        <f>Q139*H139</f>
        <v>0</v>
      </c>
      <c r="S139" s="146">
        <v>0</v>
      </c>
      <c r="T139" s="147">
        <f>S139*H139</f>
        <v>0</v>
      </c>
      <c r="AR139" s="148" t="s">
        <v>169</v>
      </c>
      <c r="AT139" s="148" t="s">
        <v>165</v>
      </c>
      <c r="AU139" s="148" t="s">
        <v>82</v>
      </c>
      <c r="AY139" s="16" t="s">
        <v>163</v>
      </c>
      <c r="BE139" s="149">
        <f>IF(N139="základní",J139,0)</f>
        <v>0</v>
      </c>
      <c r="BF139" s="149">
        <f>IF(N139="snížená",J139,0)</f>
        <v>0</v>
      </c>
      <c r="BG139" s="149">
        <f>IF(N139="zákl. přenesená",J139,0)</f>
        <v>0</v>
      </c>
      <c r="BH139" s="149">
        <f>IF(N139="sníž. přenesená",J139,0)</f>
        <v>0</v>
      </c>
      <c r="BI139" s="149">
        <f>IF(N139="nulová",J139,0)</f>
        <v>0</v>
      </c>
      <c r="BJ139" s="16" t="s">
        <v>82</v>
      </c>
      <c r="BK139" s="149">
        <f>ROUND(I139*H139,2)</f>
        <v>0</v>
      </c>
      <c r="BL139" s="16" t="s">
        <v>169</v>
      </c>
      <c r="BM139" s="148" t="s">
        <v>250</v>
      </c>
    </row>
    <row r="140" spans="2:65" s="1" customFormat="1" ht="39">
      <c r="B140" s="31"/>
      <c r="D140" s="151" t="s">
        <v>433</v>
      </c>
      <c r="F140" s="165" t="s">
        <v>929</v>
      </c>
      <c r="I140" s="166"/>
      <c r="L140" s="31"/>
      <c r="M140" s="167"/>
      <c r="T140" s="55"/>
      <c r="AT140" s="16" t="s">
        <v>433</v>
      </c>
      <c r="AU140" s="16" t="s">
        <v>82</v>
      </c>
    </row>
    <row r="141" spans="2:65" s="1" customFormat="1" ht="21.75" customHeight="1">
      <c r="B141" s="31"/>
      <c r="C141" s="136" t="s">
        <v>208</v>
      </c>
      <c r="D141" s="136" t="s">
        <v>165</v>
      </c>
      <c r="E141" s="137" t="s">
        <v>944</v>
      </c>
      <c r="F141" s="138" t="s">
        <v>945</v>
      </c>
      <c r="G141" s="139" t="s">
        <v>684</v>
      </c>
      <c r="H141" s="140">
        <v>3</v>
      </c>
      <c r="I141" s="141"/>
      <c r="J141" s="142">
        <f>ROUND(I141*H141,2)</f>
        <v>0</v>
      </c>
      <c r="K141" s="143"/>
      <c r="L141" s="31"/>
      <c r="M141" s="144" t="s">
        <v>1</v>
      </c>
      <c r="N141" s="145" t="s">
        <v>39</v>
      </c>
      <c r="P141" s="146">
        <f>O141*H141</f>
        <v>0</v>
      </c>
      <c r="Q141" s="146">
        <v>0</v>
      </c>
      <c r="R141" s="146">
        <f>Q141*H141</f>
        <v>0</v>
      </c>
      <c r="S141" s="146">
        <v>0</v>
      </c>
      <c r="T141" s="147">
        <f>S141*H141</f>
        <v>0</v>
      </c>
      <c r="AR141" s="148" t="s">
        <v>169</v>
      </c>
      <c r="AT141" s="148" t="s">
        <v>165</v>
      </c>
      <c r="AU141" s="148" t="s">
        <v>82</v>
      </c>
      <c r="AY141" s="16" t="s">
        <v>163</v>
      </c>
      <c r="BE141" s="149">
        <f>IF(N141="základní",J141,0)</f>
        <v>0</v>
      </c>
      <c r="BF141" s="149">
        <f>IF(N141="snížená",J141,0)</f>
        <v>0</v>
      </c>
      <c r="BG141" s="149">
        <f>IF(N141="zákl. přenesená",J141,0)</f>
        <v>0</v>
      </c>
      <c r="BH141" s="149">
        <f>IF(N141="sníž. přenesená",J141,0)</f>
        <v>0</v>
      </c>
      <c r="BI141" s="149">
        <f>IF(N141="nulová",J141,0)</f>
        <v>0</v>
      </c>
      <c r="BJ141" s="16" t="s">
        <v>82</v>
      </c>
      <c r="BK141" s="149">
        <f>ROUND(I141*H141,2)</f>
        <v>0</v>
      </c>
      <c r="BL141" s="16" t="s">
        <v>169</v>
      </c>
      <c r="BM141" s="148" t="s">
        <v>258</v>
      </c>
    </row>
    <row r="142" spans="2:65" s="1" customFormat="1" ht="39">
      <c r="B142" s="31"/>
      <c r="D142" s="151" t="s">
        <v>433</v>
      </c>
      <c r="F142" s="165" t="s">
        <v>929</v>
      </c>
      <c r="I142" s="166"/>
      <c r="L142" s="31"/>
      <c r="M142" s="167"/>
      <c r="T142" s="55"/>
      <c r="AT142" s="16" t="s">
        <v>433</v>
      </c>
      <c r="AU142" s="16" t="s">
        <v>82</v>
      </c>
    </row>
    <row r="143" spans="2:65" s="1" customFormat="1" ht="16.5" customHeight="1">
      <c r="B143" s="31"/>
      <c r="C143" s="136" t="s">
        <v>217</v>
      </c>
      <c r="D143" s="136" t="s">
        <v>165</v>
      </c>
      <c r="E143" s="137" t="s">
        <v>946</v>
      </c>
      <c r="F143" s="138" t="s">
        <v>947</v>
      </c>
      <c r="G143" s="139" t="s">
        <v>684</v>
      </c>
      <c r="H143" s="140">
        <v>2</v>
      </c>
      <c r="I143" s="141"/>
      <c r="J143" s="142">
        <f>ROUND(I143*H143,2)</f>
        <v>0</v>
      </c>
      <c r="K143" s="143"/>
      <c r="L143" s="31"/>
      <c r="M143" s="144" t="s">
        <v>1</v>
      </c>
      <c r="N143" s="145" t="s">
        <v>39</v>
      </c>
      <c r="P143" s="146">
        <f>O143*H143</f>
        <v>0</v>
      </c>
      <c r="Q143" s="146">
        <v>0</v>
      </c>
      <c r="R143" s="146">
        <f>Q143*H143</f>
        <v>0</v>
      </c>
      <c r="S143" s="146">
        <v>0</v>
      </c>
      <c r="T143" s="147">
        <f>S143*H143</f>
        <v>0</v>
      </c>
      <c r="AR143" s="148" t="s">
        <v>169</v>
      </c>
      <c r="AT143" s="148" t="s">
        <v>165</v>
      </c>
      <c r="AU143" s="148" t="s">
        <v>82</v>
      </c>
      <c r="AY143" s="16" t="s">
        <v>163</v>
      </c>
      <c r="BE143" s="149">
        <f>IF(N143="základní",J143,0)</f>
        <v>0</v>
      </c>
      <c r="BF143" s="149">
        <f>IF(N143="snížená",J143,0)</f>
        <v>0</v>
      </c>
      <c r="BG143" s="149">
        <f>IF(N143="zákl. přenesená",J143,0)</f>
        <v>0</v>
      </c>
      <c r="BH143" s="149">
        <f>IF(N143="sníž. přenesená",J143,0)</f>
        <v>0</v>
      </c>
      <c r="BI143" s="149">
        <f>IF(N143="nulová",J143,0)</f>
        <v>0</v>
      </c>
      <c r="BJ143" s="16" t="s">
        <v>82</v>
      </c>
      <c r="BK143" s="149">
        <f>ROUND(I143*H143,2)</f>
        <v>0</v>
      </c>
      <c r="BL143" s="16" t="s">
        <v>169</v>
      </c>
      <c r="BM143" s="148" t="s">
        <v>266</v>
      </c>
    </row>
    <row r="144" spans="2:65" s="1" customFormat="1" ht="39">
      <c r="B144" s="31"/>
      <c r="D144" s="151" t="s">
        <v>433</v>
      </c>
      <c r="F144" s="165" t="s">
        <v>929</v>
      </c>
      <c r="I144" s="166"/>
      <c r="L144" s="31"/>
      <c r="M144" s="167"/>
      <c r="T144" s="55"/>
      <c r="AT144" s="16" t="s">
        <v>433</v>
      </c>
      <c r="AU144" s="16" t="s">
        <v>82</v>
      </c>
    </row>
    <row r="145" spans="2:65" s="1" customFormat="1" ht="16.5" customHeight="1">
      <c r="B145" s="31"/>
      <c r="C145" s="136" t="s">
        <v>225</v>
      </c>
      <c r="D145" s="136" t="s">
        <v>165</v>
      </c>
      <c r="E145" s="137" t="s">
        <v>948</v>
      </c>
      <c r="F145" s="138" t="s">
        <v>949</v>
      </c>
      <c r="G145" s="139" t="s">
        <v>684</v>
      </c>
      <c r="H145" s="140">
        <v>10</v>
      </c>
      <c r="I145" s="141"/>
      <c r="J145" s="142">
        <f>ROUND(I145*H145,2)</f>
        <v>0</v>
      </c>
      <c r="K145" s="143"/>
      <c r="L145" s="31"/>
      <c r="M145" s="144" t="s">
        <v>1</v>
      </c>
      <c r="N145" s="145" t="s">
        <v>39</v>
      </c>
      <c r="P145" s="146">
        <f>O145*H145</f>
        <v>0</v>
      </c>
      <c r="Q145" s="146">
        <v>0</v>
      </c>
      <c r="R145" s="146">
        <f>Q145*H145</f>
        <v>0</v>
      </c>
      <c r="S145" s="146">
        <v>0</v>
      </c>
      <c r="T145" s="147">
        <f>S145*H145</f>
        <v>0</v>
      </c>
      <c r="AR145" s="148" t="s">
        <v>169</v>
      </c>
      <c r="AT145" s="148" t="s">
        <v>165</v>
      </c>
      <c r="AU145" s="148" t="s">
        <v>82</v>
      </c>
      <c r="AY145" s="16" t="s">
        <v>163</v>
      </c>
      <c r="BE145" s="149">
        <f>IF(N145="základní",J145,0)</f>
        <v>0</v>
      </c>
      <c r="BF145" s="149">
        <f>IF(N145="snížená",J145,0)</f>
        <v>0</v>
      </c>
      <c r="BG145" s="149">
        <f>IF(N145="zákl. přenesená",J145,0)</f>
        <v>0</v>
      </c>
      <c r="BH145" s="149">
        <f>IF(N145="sníž. přenesená",J145,0)</f>
        <v>0</v>
      </c>
      <c r="BI145" s="149">
        <f>IF(N145="nulová",J145,0)</f>
        <v>0</v>
      </c>
      <c r="BJ145" s="16" t="s">
        <v>82</v>
      </c>
      <c r="BK145" s="149">
        <f>ROUND(I145*H145,2)</f>
        <v>0</v>
      </c>
      <c r="BL145" s="16" t="s">
        <v>169</v>
      </c>
      <c r="BM145" s="148" t="s">
        <v>273</v>
      </c>
    </row>
    <row r="146" spans="2:65" s="1" customFormat="1" ht="39">
      <c r="B146" s="31"/>
      <c r="D146" s="151" t="s">
        <v>433</v>
      </c>
      <c r="F146" s="165" t="s">
        <v>929</v>
      </c>
      <c r="I146" s="166"/>
      <c r="L146" s="31"/>
      <c r="M146" s="167"/>
      <c r="T146" s="55"/>
      <c r="AT146" s="16" t="s">
        <v>433</v>
      </c>
      <c r="AU146" s="16" t="s">
        <v>82</v>
      </c>
    </row>
    <row r="147" spans="2:65" s="1" customFormat="1" ht="16.5" customHeight="1">
      <c r="B147" s="31"/>
      <c r="C147" s="136" t="s">
        <v>8</v>
      </c>
      <c r="D147" s="136" t="s">
        <v>165</v>
      </c>
      <c r="E147" s="137" t="s">
        <v>950</v>
      </c>
      <c r="F147" s="138" t="s">
        <v>951</v>
      </c>
      <c r="G147" s="139" t="s">
        <v>684</v>
      </c>
      <c r="H147" s="140">
        <v>5</v>
      </c>
      <c r="I147" s="141"/>
      <c r="J147" s="142">
        <f>ROUND(I147*H147,2)</f>
        <v>0</v>
      </c>
      <c r="K147" s="143"/>
      <c r="L147" s="31"/>
      <c r="M147" s="144" t="s">
        <v>1</v>
      </c>
      <c r="N147" s="145" t="s">
        <v>39</v>
      </c>
      <c r="P147" s="146">
        <f>O147*H147</f>
        <v>0</v>
      </c>
      <c r="Q147" s="146">
        <v>0</v>
      </c>
      <c r="R147" s="146">
        <f>Q147*H147</f>
        <v>0</v>
      </c>
      <c r="S147" s="146">
        <v>0</v>
      </c>
      <c r="T147" s="147">
        <f>S147*H147</f>
        <v>0</v>
      </c>
      <c r="AR147" s="148" t="s">
        <v>169</v>
      </c>
      <c r="AT147" s="148" t="s">
        <v>165</v>
      </c>
      <c r="AU147" s="148" t="s">
        <v>82</v>
      </c>
      <c r="AY147" s="16" t="s">
        <v>163</v>
      </c>
      <c r="BE147" s="149">
        <f>IF(N147="základní",J147,0)</f>
        <v>0</v>
      </c>
      <c r="BF147" s="149">
        <f>IF(N147="snížená",J147,0)</f>
        <v>0</v>
      </c>
      <c r="BG147" s="149">
        <f>IF(N147="zákl. přenesená",J147,0)</f>
        <v>0</v>
      </c>
      <c r="BH147" s="149">
        <f>IF(N147="sníž. přenesená",J147,0)</f>
        <v>0</v>
      </c>
      <c r="BI147" s="149">
        <f>IF(N147="nulová",J147,0)</f>
        <v>0</v>
      </c>
      <c r="BJ147" s="16" t="s">
        <v>82</v>
      </c>
      <c r="BK147" s="149">
        <f>ROUND(I147*H147,2)</f>
        <v>0</v>
      </c>
      <c r="BL147" s="16" t="s">
        <v>169</v>
      </c>
      <c r="BM147" s="148" t="s">
        <v>281</v>
      </c>
    </row>
    <row r="148" spans="2:65" s="1" customFormat="1" ht="39">
      <c r="B148" s="31"/>
      <c r="D148" s="151" t="s">
        <v>433</v>
      </c>
      <c r="F148" s="165" t="s">
        <v>929</v>
      </c>
      <c r="I148" s="166"/>
      <c r="L148" s="31"/>
      <c r="M148" s="167"/>
      <c r="T148" s="55"/>
      <c r="AT148" s="16" t="s">
        <v>433</v>
      </c>
      <c r="AU148" s="16" t="s">
        <v>82</v>
      </c>
    </row>
    <row r="149" spans="2:65" s="1" customFormat="1" ht="16.5" customHeight="1">
      <c r="B149" s="31"/>
      <c r="C149" s="136" t="s">
        <v>236</v>
      </c>
      <c r="D149" s="136" t="s">
        <v>165</v>
      </c>
      <c r="E149" s="137" t="s">
        <v>952</v>
      </c>
      <c r="F149" s="138" t="s">
        <v>953</v>
      </c>
      <c r="G149" s="139" t="s">
        <v>684</v>
      </c>
      <c r="H149" s="140">
        <v>4</v>
      </c>
      <c r="I149" s="141"/>
      <c r="J149" s="142">
        <f>ROUND(I149*H149,2)</f>
        <v>0</v>
      </c>
      <c r="K149" s="143"/>
      <c r="L149" s="31"/>
      <c r="M149" s="144" t="s">
        <v>1</v>
      </c>
      <c r="N149" s="145" t="s">
        <v>39</v>
      </c>
      <c r="P149" s="146">
        <f>O149*H149</f>
        <v>0</v>
      </c>
      <c r="Q149" s="146">
        <v>0</v>
      </c>
      <c r="R149" s="146">
        <f>Q149*H149</f>
        <v>0</v>
      </c>
      <c r="S149" s="146">
        <v>0</v>
      </c>
      <c r="T149" s="147">
        <f>S149*H149</f>
        <v>0</v>
      </c>
      <c r="AR149" s="148" t="s">
        <v>169</v>
      </c>
      <c r="AT149" s="148" t="s">
        <v>165</v>
      </c>
      <c r="AU149" s="148" t="s">
        <v>82</v>
      </c>
      <c r="AY149" s="16" t="s">
        <v>163</v>
      </c>
      <c r="BE149" s="149">
        <f>IF(N149="základní",J149,0)</f>
        <v>0</v>
      </c>
      <c r="BF149" s="149">
        <f>IF(N149="snížená",J149,0)</f>
        <v>0</v>
      </c>
      <c r="BG149" s="149">
        <f>IF(N149="zákl. přenesená",J149,0)</f>
        <v>0</v>
      </c>
      <c r="BH149" s="149">
        <f>IF(N149="sníž. přenesená",J149,0)</f>
        <v>0</v>
      </c>
      <c r="BI149" s="149">
        <f>IF(N149="nulová",J149,0)</f>
        <v>0</v>
      </c>
      <c r="BJ149" s="16" t="s">
        <v>82</v>
      </c>
      <c r="BK149" s="149">
        <f>ROUND(I149*H149,2)</f>
        <v>0</v>
      </c>
      <c r="BL149" s="16" t="s">
        <v>169</v>
      </c>
      <c r="BM149" s="148" t="s">
        <v>289</v>
      </c>
    </row>
    <row r="150" spans="2:65" s="1" customFormat="1" ht="39">
      <c r="B150" s="31"/>
      <c r="D150" s="151" t="s">
        <v>433</v>
      </c>
      <c r="F150" s="165" t="s">
        <v>929</v>
      </c>
      <c r="I150" s="166"/>
      <c r="L150" s="31"/>
      <c r="M150" s="167"/>
      <c r="T150" s="55"/>
      <c r="AT150" s="16" t="s">
        <v>433</v>
      </c>
      <c r="AU150" s="16" t="s">
        <v>82</v>
      </c>
    </row>
    <row r="151" spans="2:65" s="1" customFormat="1" ht="24.2" customHeight="1">
      <c r="B151" s="31"/>
      <c r="C151" s="136" t="s">
        <v>242</v>
      </c>
      <c r="D151" s="136" t="s">
        <v>165</v>
      </c>
      <c r="E151" s="137" t="s">
        <v>954</v>
      </c>
      <c r="F151" s="138" t="s">
        <v>955</v>
      </c>
      <c r="G151" s="139" t="s">
        <v>684</v>
      </c>
      <c r="H151" s="140">
        <v>4</v>
      </c>
      <c r="I151" s="141"/>
      <c r="J151" s="142">
        <f>ROUND(I151*H151,2)</f>
        <v>0</v>
      </c>
      <c r="K151" s="143"/>
      <c r="L151" s="31"/>
      <c r="M151" s="144" t="s">
        <v>1</v>
      </c>
      <c r="N151" s="145" t="s">
        <v>39</v>
      </c>
      <c r="P151" s="146">
        <f>O151*H151</f>
        <v>0</v>
      </c>
      <c r="Q151" s="146">
        <v>0</v>
      </c>
      <c r="R151" s="146">
        <f>Q151*H151</f>
        <v>0</v>
      </c>
      <c r="S151" s="146">
        <v>0</v>
      </c>
      <c r="T151" s="147">
        <f>S151*H151</f>
        <v>0</v>
      </c>
      <c r="AR151" s="148" t="s">
        <v>169</v>
      </c>
      <c r="AT151" s="148" t="s">
        <v>165</v>
      </c>
      <c r="AU151" s="148" t="s">
        <v>82</v>
      </c>
      <c r="AY151" s="16" t="s">
        <v>163</v>
      </c>
      <c r="BE151" s="149">
        <f>IF(N151="základní",J151,0)</f>
        <v>0</v>
      </c>
      <c r="BF151" s="149">
        <f>IF(N151="snížená",J151,0)</f>
        <v>0</v>
      </c>
      <c r="BG151" s="149">
        <f>IF(N151="zákl. přenesená",J151,0)</f>
        <v>0</v>
      </c>
      <c r="BH151" s="149">
        <f>IF(N151="sníž. přenesená",J151,0)</f>
        <v>0</v>
      </c>
      <c r="BI151" s="149">
        <f>IF(N151="nulová",J151,0)</f>
        <v>0</v>
      </c>
      <c r="BJ151" s="16" t="s">
        <v>82</v>
      </c>
      <c r="BK151" s="149">
        <f>ROUND(I151*H151,2)</f>
        <v>0</v>
      </c>
      <c r="BL151" s="16" t="s">
        <v>169</v>
      </c>
      <c r="BM151" s="148" t="s">
        <v>298</v>
      </c>
    </row>
    <row r="152" spans="2:65" s="1" customFormat="1" ht="39">
      <c r="B152" s="31"/>
      <c r="D152" s="151" t="s">
        <v>433</v>
      </c>
      <c r="F152" s="165" t="s">
        <v>929</v>
      </c>
      <c r="I152" s="166"/>
      <c r="L152" s="31"/>
      <c r="M152" s="167"/>
      <c r="T152" s="55"/>
      <c r="AT152" s="16" t="s">
        <v>433</v>
      </c>
      <c r="AU152" s="16" t="s">
        <v>82</v>
      </c>
    </row>
    <row r="153" spans="2:65" s="1" customFormat="1" ht="24.2" customHeight="1">
      <c r="B153" s="31"/>
      <c r="C153" s="136" t="s">
        <v>246</v>
      </c>
      <c r="D153" s="136" t="s">
        <v>165</v>
      </c>
      <c r="E153" s="137" t="s">
        <v>956</v>
      </c>
      <c r="F153" s="138" t="s">
        <v>957</v>
      </c>
      <c r="G153" s="139" t="s">
        <v>684</v>
      </c>
      <c r="H153" s="140">
        <v>1</v>
      </c>
      <c r="I153" s="141"/>
      <c r="J153" s="142">
        <f>ROUND(I153*H153,2)</f>
        <v>0</v>
      </c>
      <c r="K153" s="143"/>
      <c r="L153" s="31"/>
      <c r="M153" s="144" t="s">
        <v>1</v>
      </c>
      <c r="N153" s="145" t="s">
        <v>39</v>
      </c>
      <c r="P153" s="146">
        <f>O153*H153</f>
        <v>0</v>
      </c>
      <c r="Q153" s="146">
        <v>0</v>
      </c>
      <c r="R153" s="146">
        <f>Q153*H153</f>
        <v>0</v>
      </c>
      <c r="S153" s="146">
        <v>0</v>
      </c>
      <c r="T153" s="147">
        <f>S153*H153</f>
        <v>0</v>
      </c>
      <c r="AR153" s="148" t="s">
        <v>169</v>
      </c>
      <c r="AT153" s="148" t="s">
        <v>165</v>
      </c>
      <c r="AU153" s="148" t="s">
        <v>82</v>
      </c>
      <c r="AY153" s="16" t="s">
        <v>163</v>
      </c>
      <c r="BE153" s="149">
        <f>IF(N153="základní",J153,0)</f>
        <v>0</v>
      </c>
      <c r="BF153" s="149">
        <f>IF(N153="snížená",J153,0)</f>
        <v>0</v>
      </c>
      <c r="BG153" s="149">
        <f>IF(N153="zákl. přenesená",J153,0)</f>
        <v>0</v>
      </c>
      <c r="BH153" s="149">
        <f>IF(N153="sníž. přenesená",J153,0)</f>
        <v>0</v>
      </c>
      <c r="BI153" s="149">
        <f>IF(N153="nulová",J153,0)</f>
        <v>0</v>
      </c>
      <c r="BJ153" s="16" t="s">
        <v>82</v>
      </c>
      <c r="BK153" s="149">
        <f>ROUND(I153*H153,2)</f>
        <v>0</v>
      </c>
      <c r="BL153" s="16" t="s">
        <v>169</v>
      </c>
      <c r="BM153" s="148" t="s">
        <v>306</v>
      </c>
    </row>
    <row r="154" spans="2:65" s="1" customFormat="1" ht="39">
      <c r="B154" s="31"/>
      <c r="D154" s="151" t="s">
        <v>433</v>
      </c>
      <c r="F154" s="165" t="s">
        <v>929</v>
      </c>
      <c r="I154" s="166"/>
      <c r="L154" s="31"/>
      <c r="M154" s="167"/>
      <c r="T154" s="55"/>
      <c r="AT154" s="16" t="s">
        <v>433</v>
      </c>
      <c r="AU154" s="16" t="s">
        <v>82</v>
      </c>
    </row>
    <row r="155" spans="2:65" s="1" customFormat="1" ht="16.5" customHeight="1">
      <c r="B155" s="31"/>
      <c r="C155" s="136" t="s">
        <v>250</v>
      </c>
      <c r="D155" s="136" t="s">
        <v>165</v>
      </c>
      <c r="E155" s="137" t="s">
        <v>958</v>
      </c>
      <c r="F155" s="138" t="s">
        <v>959</v>
      </c>
      <c r="G155" s="139" t="s">
        <v>684</v>
      </c>
      <c r="H155" s="140">
        <v>1</v>
      </c>
      <c r="I155" s="141"/>
      <c r="J155" s="142">
        <f>ROUND(I155*H155,2)</f>
        <v>0</v>
      </c>
      <c r="K155" s="143"/>
      <c r="L155" s="31"/>
      <c r="M155" s="144" t="s">
        <v>1</v>
      </c>
      <c r="N155" s="145" t="s">
        <v>39</v>
      </c>
      <c r="P155" s="146">
        <f>O155*H155</f>
        <v>0</v>
      </c>
      <c r="Q155" s="146">
        <v>0</v>
      </c>
      <c r="R155" s="146">
        <f>Q155*H155</f>
        <v>0</v>
      </c>
      <c r="S155" s="146">
        <v>0</v>
      </c>
      <c r="T155" s="147">
        <f>S155*H155</f>
        <v>0</v>
      </c>
      <c r="AR155" s="148" t="s">
        <v>169</v>
      </c>
      <c r="AT155" s="148" t="s">
        <v>165</v>
      </c>
      <c r="AU155" s="148" t="s">
        <v>82</v>
      </c>
      <c r="AY155" s="16" t="s">
        <v>163</v>
      </c>
      <c r="BE155" s="149">
        <f>IF(N155="základní",J155,0)</f>
        <v>0</v>
      </c>
      <c r="BF155" s="149">
        <f>IF(N155="snížená",J155,0)</f>
        <v>0</v>
      </c>
      <c r="BG155" s="149">
        <f>IF(N155="zákl. přenesená",J155,0)</f>
        <v>0</v>
      </c>
      <c r="BH155" s="149">
        <f>IF(N155="sníž. přenesená",J155,0)</f>
        <v>0</v>
      </c>
      <c r="BI155" s="149">
        <f>IF(N155="nulová",J155,0)</f>
        <v>0</v>
      </c>
      <c r="BJ155" s="16" t="s">
        <v>82</v>
      </c>
      <c r="BK155" s="149">
        <f>ROUND(I155*H155,2)</f>
        <v>0</v>
      </c>
      <c r="BL155" s="16" t="s">
        <v>169</v>
      </c>
      <c r="BM155" s="148" t="s">
        <v>317</v>
      </c>
    </row>
    <row r="156" spans="2:65" s="1" customFormat="1" ht="39">
      <c r="B156" s="31"/>
      <c r="D156" s="151" t="s">
        <v>433</v>
      </c>
      <c r="F156" s="165" t="s">
        <v>929</v>
      </c>
      <c r="I156" s="166"/>
      <c r="L156" s="31"/>
      <c r="M156" s="167"/>
      <c r="T156" s="55"/>
      <c r="AT156" s="16" t="s">
        <v>433</v>
      </c>
      <c r="AU156" s="16" t="s">
        <v>82</v>
      </c>
    </row>
    <row r="157" spans="2:65" s="1" customFormat="1" ht="16.5" customHeight="1">
      <c r="B157" s="31"/>
      <c r="C157" s="136" t="s">
        <v>254</v>
      </c>
      <c r="D157" s="136" t="s">
        <v>165</v>
      </c>
      <c r="E157" s="137" t="s">
        <v>960</v>
      </c>
      <c r="F157" s="138" t="s">
        <v>961</v>
      </c>
      <c r="G157" s="139" t="s">
        <v>204</v>
      </c>
      <c r="H157" s="140">
        <v>87</v>
      </c>
      <c r="I157" s="141"/>
      <c r="J157" s="142">
        <f>ROUND(I157*H157,2)</f>
        <v>0</v>
      </c>
      <c r="K157" s="143"/>
      <c r="L157" s="31"/>
      <c r="M157" s="144" t="s">
        <v>1</v>
      </c>
      <c r="N157" s="145" t="s">
        <v>39</v>
      </c>
      <c r="P157" s="146">
        <f>O157*H157</f>
        <v>0</v>
      </c>
      <c r="Q157" s="146">
        <v>0</v>
      </c>
      <c r="R157" s="146">
        <f>Q157*H157</f>
        <v>0</v>
      </c>
      <c r="S157" s="146">
        <v>0</v>
      </c>
      <c r="T157" s="147">
        <f>S157*H157</f>
        <v>0</v>
      </c>
      <c r="AR157" s="148" t="s">
        <v>169</v>
      </c>
      <c r="AT157" s="148" t="s">
        <v>165</v>
      </c>
      <c r="AU157" s="148" t="s">
        <v>82</v>
      </c>
      <c r="AY157" s="16" t="s">
        <v>163</v>
      </c>
      <c r="BE157" s="149">
        <f>IF(N157="základní",J157,0)</f>
        <v>0</v>
      </c>
      <c r="BF157" s="149">
        <f>IF(N157="snížená",J157,0)</f>
        <v>0</v>
      </c>
      <c r="BG157" s="149">
        <f>IF(N157="zákl. přenesená",J157,0)</f>
        <v>0</v>
      </c>
      <c r="BH157" s="149">
        <f>IF(N157="sníž. přenesená",J157,0)</f>
        <v>0</v>
      </c>
      <c r="BI157" s="149">
        <f>IF(N157="nulová",J157,0)</f>
        <v>0</v>
      </c>
      <c r="BJ157" s="16" t="s">
        <v>82</v>
      </c>
      <c r="BK157" s="149">
        <f>ROUND(I157*H157,2)</f>
        <v>0</v>
      </c>
      <c r="BL157" s="16" t="s">
        <v>169</v>
      </c>
      <c r="BM157" s="148" t="s">
        <v>326</v>
      </c>
    </row>
    <row r="158" spans="2:65" s="1" customFormat="1" ht="39">
      <c r="B158" s="31"/>
      <c r="D158" s="151" t="s">
        <v>433</v>
      </c>
      <c r="F158" s="165" t="s">
        <v>929</v>
      </c>
      <c r="I158" s="166"/>
      <c r="L158" s="31"/>
      <c r="M158" s="167"/>
      <c r="T158" s="55"/>
      <c r="AT158" s="16" t="s">
        <v>433</v>
      </c>
      <c r="AU158" s="16" t="s">
        <v>82</v>
      </c>
    </row>
    <row r="159" spans="2:65" s="1" customFormat="1" ht="16.5" customHeight="1">
      <c r="B159" s="31"/>
      <c r="C159" s="136" t="s">
        <v>258</v>
      </c>
      <c r="D159" s="136" t="s">
        <v>165</v>
      </c>
      <c r="E159" s="137" t="s">
        <v>962</v>
      </c>
      <c r="F159" s="138" t="s">
        <v>963</v>
      </c>
      <c r="G159" s="139" t="s">
        <v>684</v>
      </c>
      <c r="H159" s="140">
        <v>12</v>
      </c>
      <c r="I159" s="141"/>
      <c r="J159" s="142">
        <f>ROUND(I159*H159,2)</f>
        <v>0</v>
      </c>
      <c r="K159" s="143"/>
      <c r="L159" s="31"/>
      <c r="M159" s="144" t="s">
        <v>1</v>
      </c>
      <c r="N159" s="145" t="s">
        <v>39</v>
      </c>
      <c r="P159" s="146">
        <f>O159*H159</f>
        <v>0</v>
      </c>
      <c r="Q159" s="146">
        <v>0</v>
      </c>
      <c r="R159" s="146">
        <f>Q159*H159</f>
        <v>0</v>
      </c>
      <c r="S159" s="146">
        <v>0</v>
      </c>
      <c r="T159" s="147">
        <f>S159*H159</f>
        <v>0</v>
      </c>
      <c r="AR159" s="148" t="s">
        <v>169</v>
      </c>
      <c r="AT159" s="148" t="s">
        <v>165</v>
      </c>
      <c r="AU159" s="148" t="s">
        <v>82</v>
      </c>
      <c r="AY159" s="16" t="s">
        <v>163</v>
      </c>
      <c r="BE159" s="149">
        <f>IF(N159="základní",J159,0)</f>
        <v>0</v>
      </c>
      <c r="BF159" s="149">
        <f>IF(N159="snížená",J159,0)</f>
        <v>0</v>
      </c>
      <c r="BG159" s="149">
        <f>IF(N159="zákl. přenesená",J159,0)</f>
        <v>0</v>
      </c>
      <c r="BH159" s="149">
        <f>IF(N159="sníž. přenesená",J159,0)</f>
        <v>0</v>
      </c>
      <c r="BI159" s="149">
        <f>IF(N159="nulová",J159,0)</f>
        <v>0</v>
      </c>
      <c r="BJ159" s="16" t="s">
        <v>82</v>
      </c>
      <c r="BK159" s="149">
        <f>ROUND(I159*H159,2)</f>
        <v>0</v>
      </c>
      <c r="BL159" s="16" t="s">
        <v>169</v>
      </c>
      <c r="BM159" s="148" t="s">
        <v>335</v>
      </c>
    </row>
    <row r="160" spans="2:65" s="1" customFormat="1" ht="39">
      <c r="B160" s="31"/>
      <c r="D160" s="151" t="s">
        <v>433</v>
      </c>
      <c r="F160" s="165" t="s">
        <v>929</v>
      </c>
      <c r="I160" s="166"/>
      <c r="L160" s="31"/>
      <c r="M160" s="167"/>
      <c r="T160" s="55"/>
      <c r="AT160" s="16" t="s">
        <v>433</v>
      </c>
      <c r="AU160" s="16" t="s">
        <v>82</v>
      </c>
    </row>
    <row r="161" spans="2:65" s="1" customFormat="1" ht="16.5" customHeight="1">
      <c r="B161" s="31"/>
      <c r="C161" s="136" t="s">
        <v>262</v>
      </c>
      <c r="D161" s="136" t="s">
        <v>165</v>
      </c>
      <c r="E161" s="137" t="s">
        <v>964</v>
      </c>
      <c r="F161" s="138" t="s">
        <v>965</v>
      </c>
      <c r="G161" s="139" t="s">
        <v>684</v>
      </c>
      <c r="H161" s="140">
        <v>12</v>
      </c>
      <c r="I161" s="141"/>
      <c r="J161" s="142">
        <f>ROUND(I161*H161,2)</f>
        <v>0</v>
      </c>
      <c r="K161" s="143"/>
      <c r="L161" s="31"/>
      <c r="M161" s="144" t="s">
        <v>1</v>
      </c>
      <c r="N161" s="145" t="s">
        <v>39</v>
      </c>
      <c r="P161" s="146">
        <f>O161*H161</f>
        <v>0</v>
      </c>
      <c r="Q161" s="146">
        <v>0</v>
      </c>
      <c r="R161" s="146">
        <f>Q161*H161</f>
        <v>0</v>
      </c>
      <c r="S161" s="146">
        <v>0</v>
      </c>
      <c r="T161" s="147">
        <f>S161*H161</f>
        <v>0</v>
      </c>
      <c r="AR161" s="148" t="s">
        <v>169</v>
      </c>
      <c r="AT161" s="148" t="s">
        <v>165</v>
      </c>
      <c r="AU161" s="148" t="s">
        <v>82</v>
      </c>
      <c r="AY161" s="16" t="s">
        <v>163</v>
      </c>
      <c r="BE161" s="149">
        <f>IF(N161="základní",J161,0)</f>
        <v>0</v>
      </c>
      <c r="BF161" s="149">
        <f>IF(N161="snížená",J161,0)</f>
        <v>0</v>
      </c>
      <c r="BG161" s="149">
        <f>IF(N161="zákl. přenesená",J161,0)</f>
        <v>0</v>
      </c>
      <c r="BH161" s="149">
        <f>IF(N161="sníž. přenesená",J161,0)</f>
        <v>0</v>
      </c>
      <c r="BI161" s="149">
        <f>IF(N161="nulová",J161,0)</f>
        <v>0</v>
      </c>
      <c r="BJ161" s="16" t="s">
        <v>82</v>
      </c>
      <c r="BK161" s="149">
        <f>ROUND(I161*H161,2)</f>
        <v>0</v>
      </c>
      <c r="BL161" s="16" t="s">
        <v>169</v>
      </c>
      <c r="BM161" s="148" t="s">
        <v>343</v>
      </c>
    </row>
    <row r="162" spans="2:65" s="1" customFormat="1" ht="39">
      <c r="B162" s="31"/>
      <c r="D162" s="151" t="s">
        <v>433</v>
      </c>
      <c r="F162" s="165" t="s">
        <v>929</v>
      </c>
      <c r="I162" s="166"/>
      <c r="L162" s="31"/>
      <c r="M162" s="167"/>
      <c r="T162" s="55"/>
      <c r="AT162" s="16" t="s">
        <v>433</v>
      </c>
      <c r="AU162" s="16" t="s">
        <v>82</v>
      </c>
    </row>
    <row r="163" spans="2:65" s="1" customFormat="1" ht="16.5" customHeight="1">
      <c r="B163" s="31"/>
      <c r="C163" s="136" t="s">
        <v>266</v>
      </c>
      <c r="D163" s="136" t="s">
        <v>165</v>
      </c>
      <c r="E163" s="137" t="s">
        <v>966</v>
      </c>
      <c r="F163" s="138" t="s">
        <v>967</v>
      </c>
      <c r="G163" s="139" t="s">
        <v>204</v>
      </c>
      <c r="H163" s="140">
        <v>87</v>
      </c>
      <c r="I163" s="141"/>
      <c r="J163" s="142">
        <f>ROUND(I163*H163,2)</f>
        <v>0</v>
      </c>
      <c r="K163" s="143"/>
      <c r="L163" s="31"/>
      <c r="M163" s="144" t="s">
        <v>1</v>
      </c>
      <c r="N163" s="145" t="s">
        <v>39</v>
      </c>
      <c r="P163" s="146">
        <f>O163*H163</f>
        <v>0</v>
      </c>
      <c r="Q163" s="146">
        <v>0</v>
      </c>
      <c r="R163" s="146">
        <f>Q163*H163</f>
        <v>0</v>
      </c>
      <c r="S163" s="146">
        <v>0</v>
      </c>
      <c r="T163" s="147">
        <f>S163*H163</f>
        <v>0</v>
      </c>
      <c r="AR163" s="148" t="s">
        <v>169</v>
      </c>
      <c r="AT163" s="148" t="s">
        <v>165</v>
      </c>
      <c r="AU163" s="148" t="s">
        <v>82</v>
      </c>
      <c r="AY163" s="16" t="s">
        <v>163</v>
      </c>
      <c r="BE163" s="149">
        <f>IF(N163="základní",J163,0)</f>
        <v>0</v>
      </c>
      <c r="BF163" s="149">
        <f>IF(N163="snížená",J163,0)</f>
        <v>0</v>
      </c>
      <c r="BG163" s="149">
        <f>IF(N163="zákl. přenesená",J163,0)</f>
        <v>0</v>
      </c>
      <c r="BH163" s="149">
        <f>IF(N163="sníž. přenesená",J163,0)</f>
        <v>0</v>
      </c>
      <c r="BI163" s="149">
        <f>IF(N163="nulová",J163,0)</f>
        <v>0</v>
      </c>
      <c r="BJ163" s="16" t="s">
        <v>82</v>
      </c>
      <c r="BK163" s="149">
        <f>ROUND(I163*H163,2)</f>
        <v>0</v>
      </c>
      <c r="BL163" s="16" t="s">
        <v>169</v>
      </c>
      <c r="BM163" s="148" t="s">
        <v>353</v>
      </c>
    </row>
    <row r="164" spans="2:65" s="1" customFormat="1" ht="39">
      <c r="B164" s="31"/>
      <c r="D164" s="151" t="s">
        <v>433</v>
      </c>
      <c r="F164" s="165" t="s">
        <v>929</v>
      </c>
      <c r="I164" s="166"/>
      <c r="L164" s="31"/>
      <c r="M164" s="167"/>
      <c r="T164" s="55"/>
      <c r="AT164" s="16" t="s">
        <v>433</v>
      </c>
      <c r="AU164" s="16" t="s">
        <v>82</v>
      </c>
    </row>
    <row r="165" spans="2:65" s="1" customFormat="1" ht="21.75" customHeight="1">
      <c r="B165" s="31"/>
      <c r="C165" s="136" t="s">
        <v>7</v>
      </c>
      <c r="D165" s="136" t="s">
        <v>165</v>
      </c>
      <c r="E165" s="137" t="s">
        <v>968</v>
      </c>
      <c r="F165" s="138" t="s">
        <v>969</v>
      </c>
      <c r="G165" s="139" t="s">
        <v>204</v>
      </c>
      <c r="H165" s="140">
        <v>87</v>
      </c>
      <c r="I165" s="141"/>
      <c r="J165" s="142">
        <f>ROUND(I165*H165,2)</f>
        <v>0</v>
      </c>
      <c r="K165" s="143"/>
      <c r="L165" s="31"/>
      <c r="M165" s="144" t="s">
        <v>1</v>
      </c>
      <c r="N165" s="145" t="s">
        <v>39</v>
      </c>
      <c r="P165" s="146">
        <f>O165*H165</f>
        <v>0</v>
      </c>
      <c r="Q165" s="146">
        <v>0</v>
      </c>
      <c r="R165" s="146">
        <f>Q165*H165</f>
        <v>0</v>
      </c>
      <c r="S165" s="146">
        <v>0</v>
      </c>
      <c r="T165" s="147">
        <f>S165*H165</f>
        <v>0</v>
      </c>
      <c r="AR165" s="148" t="s">
        <v>169</v>
      </c>
      <c r="AT165" s="148" t="s">
        <v>165</v>
      </c>
      <c r="AU165" s="148" t="s">
        <v>82</v>
      </c>
      <c r="AY165" s="16" t="s">
        <v>163</v>
      </c>
      <c r="BE165" s="149">
        <f>IF(N165="základní",J165,0)</f>
        <v>0</v>
      </c>
      <c r="BF165" s="149">
        <f>IF(N165="snížená",J165,0)</f>
        <v>0</v>
      </c>
      <c r="BG165" s="149">
        <f>IF(N165="zákl. přenesená",J165,0)</f>
        <v>0</v>
      </c>
      <c r="BH165" s="149">
        <f>IF(N165="sníž. přenesená",J165,0)</f>
        <v>0</v>
      </c>
      <c r="BI165" s="149">
        <f>IF(N165="nulová",J165,0)</f>
        <v>0</v>
      </c>
      <c r="BJ165" s="16" t="s">
        <v>82</v>
      </c>
      <c r="BK165" s="149">
        <f>ROUND(I165*H165,2)</f>
        <v>0</v>
      </c>
      <c r="BL165" s="16" t="s">
        <v>169</v>
      </c>
      <c r="BM165" s="148" t="s">
        <v>365</v>
      </c>
    </row>
    <row r="166" spans="2:65" s="1" customFormat="1" ht="39">
      <c r="B166" s="31"/>
      <c r="D166" s="151" t="s">
        <v>433</v>
      </c>
      <c r="F166" s="165" t="s">
        <v>929</v>
      </c>
      <c r="I166" s="166"/>
      <c r="L166" s="31"/>
      <c r="M166" s="167"/>
      <c r="T166" s="55"/>
      <c r="AT166" s="16" t="s">
        <v>433</v>
      </c>
      <c r="AU166" s="16" t="s">
        <v>82</v>
      </c>
    </row>
    <row r="167" spans="2:65" s="1" customFormat="1" ht="16.5" customHeight="1">
      <c r="B167" s="31"/>
      <c r="C167" s="136" t="s">
        <v>273</v>
      </c>
      <c r="D167" s="136" t="s">
        <v>165</v>
      </c>
      <c r="E167" s="137" t="s">
        <v>970</v>
      </c>
      <c r="F167" s="138" t="s">
        <v>971</v>
      </c>
      <c r="G167" s="139" t="s">
        <v>684</v>
      </c>
      <c r="H167" s="140">
        <v>3</v>
      </c>
      <c r="I167" s="141"/>
      <c r="J167" s="142">
        <f>ROUND(I167*H167,2)</f>
        <v>0</v>
      </c>
      <c r="K167" s="143"/>
      <c r="L167" s="31"/>
      <c r="M167" s="144" t="s">
        <v>1</v>
      </c>
      <c r="N167" s="145" t="s">
        <v>39</v>
      </c>
      <c r="P167" s="146">
        <f>O167*H167</f>
        <v>0</v>
      </c>
      <c r="Q167" s="146">
        <v>0</v>
      </c>
      <c r="R167" s="146">
        <f>Q167*H167</f>
        <v>0</v>
      </c>
      <c r="S167" s="146">
        <v>0</v>
      </c>
      <c r="T167" s="147">
        <f>S167*H167</f>
        <v>0</v>
      </c>
      <c r="AR167" s="148" t="s">
        <v>169</v>
      </c>
      <c r="AT167" s="148" t="s">
        <v>165</v>
      </c>
      <c r="AU167" s="148" t="s">
        <v>82</v>
      </c>
      <c r="AY167" s="16" t="s">
        <v>163</v>
      </c>
      <c r="BE167" s="149">
        <f>IF(N167="základní",J167,0)</f>
        <v>0</v>
      </c>
      <c r="BF167" s="149">
        <f>IF(N167="snížená",J167,0)</f>
        <v>0</v>
      </c>
      <c r="BG167" s="149">
        <f>IF(N167="zákl. přenesená",J167,0)</f>
        <v>0</v>
      </c>
      <c r="BH167" s="149">
        <f>IF(N167="sníž. přenesená",J167,0)</f>
        <v>0</v>
      </c>
      <c r="BI167" s="149">
        <f>IF(N167="nulová",J167,0)</f>
        <v>0</v>
      </c>
      <c r="BJ167" s="16" t="s">
        <v>82</v>
      </c>
      <c r="BK167" s="149">
        <f>ROUND(I167*H167,2)</f>
        <v>0</v>
      </c>
      <c r="BL167" s="16" t="s">
        <v>169</v>
      </c>
      <c r="BM167" s="148" t="s">
        <v>375</v>
      </c>
    </row>
    <row r="168" spans="2:65" s="1" customFormat="1" ht="39">
      <c r="B168" s="31"/>
      <c r="D168" s="151" t="s">
        <v>433</v>
      </c>
      <c r="F168" s="165" t="s">
        <v>929</v>
      </c>
      <c r="I168" s="166"/>
      <c r="L168" s="31"/>
      <c r="M168" s="167"/>
      <c r="T168" s="55"/>
      <c r="AT168" s="16" t="s">
        <v>433</v>
      </c>
      <c r="AU168" s="16" t="s">
        <v>82</v>
      </c>
    </row>
    <row r="169" spans="2:65" s="1" customFormat="1" ht="24.2" customHeight="1">
      <c r="B169" s="31"/>
      <c r="C169" s="136" t="s">
        <v>277</v>
      </c>
      <c r="D169" s="136" t="s">
        <v>165</v>
      </c>
      <c r="E169" s="137" t="s">
        <v>972</v>
      </c>
      <c r="F169" s="138" t="s">
        <v>973</v>
      </c>
      <c r="G169" s="139" t="s">
        <v>684</v>
      </c>
      <c r="H169" s="140">
        <v>1</v>
      </c>
      <c r="I169" s="141"/>
      <c r="J169" s="142">
        <f>ROUND(I169*H169,2)</f>
        <v>0</v>
      </c>
      <c r="K169" s="143"/>
      <c r="L169" s="31"/>
      <c r="M169" s="144" t="s">
        <v>1</v>
      </c>
      <c r="N169" s="145" t="s">
        <v>39</v>
      </c>
      <c r="P169" s="146">
        <f>O169*H169</f>
        <v>0</v>
      </c>
      <c r="Q169" s="146">
        <v>0</v>
      </c>
      <c r="R169" s="146">
        <f>Q169*H169</f>
        <v>0</v>
      </c>
      <c r="S169" s="146">
        <v>0</v>
      </c>
      <c r="T169" s="147">
        <f>S169*H169</f>
        <v>0</v>
      </c>
      <c r="AR169" s="148" t="s">
        <v>169</v>
      </c>
      <c r="AT169" s="148" t="s">
        <v>165</v>
      </c>
      <c r="AU169" s="148" t="s">
        <v>82</v>
      </c>
      <c r="AY169" s="16" t="s">
        <v>163</v>
      </c>
      <c r="BE169" s="149">
        <f>IF(N169="základní",J169,0)</f>
        <v>0</v>
      </c>
      <c r="BF169" s="149">
        <f>IF(N169="snížená",J169,0)</f>
        <v>0</v>
      </c>
      <c r="BG169" s="149">
        <f>IF(N169="zákl. přenesená",J169,0)</f>
        <v>0</v>
      </c>
      <c r="BH169" s="149">
        <f>IF(N169="sníž. přenesená",J169,0)</f>
        <v>0</v>
      </c>
      <c r="BI169" s="149">
        <f>IF(N169="nulová",J169,0)</f>
        <v>0</v>
      </c>
      <c r="BJ169" s="16" t="s">
        <v>82</v>
      </c>
      <c r="BK169" s="149">
        <f>ROUND(I169*H169,2)</f>
        <v>0</v>
      </c>
      <c r="BL169" s="16" t="s">
        <v>169</v>
      </c>
      <c r="BM169" s="148" t="s">
        <v>383</v>
      </c>
    </row>
    <row r="170" spans="2:65" s="1" customFormat="1" ht="39">
      <c r="B170" s="31"/>
      <c r="D170" s="151" t="s">
        <v>433</v>
      </c>
      <c r="F170" s="165" t="s">
        <v>929</v>
      </c>
      <c r="I170" s="166"/>
      <c r="L170" s="31"/>
      <c r="M170" s="167"/>
      <c r="T170" s="55"/>
      <c r="AT170" s="16" t="s">
        <v>433</v>
      </c>
      <c r="AU170" s="16" t="s">
        <v>82</v>
      </c>
    </row>
    <row r="171" spans="2:65" s="11" customFormat="1" ht="25.9" customHeight="1">
      <c r="B171" s="124"/>
      <c r="D171" s="125" t="s">
        <v>73</v>
      </c>
      <c r="E171" s="126" t="s">
        <v>777</v>
      </c>
      <c r="F171" s="126" t="s">
        <v>974</v>
      </c>
      <c r="I171" s="127"/>
      <c r="J171" s="128">
        <f>BK171</f>
        <v>0</v>
      </c>
      <c r="L171" s="124"/>
      <c r="M171" s="129"/>
      <c r="P171" s="130">
        <f>SUM(P172:P183)</f>
        <v>0</v>
      </c>
      <c r="R171" s="130">
        <f>SUM(R172:R183)</f>
        <v>0</v>
      </c>
      <c r="T171" s="131">
        <f>SUM(T172:T183)</f>
        <v>0</v>
      </c>
      <c r="AR171" s="125" t="s">
        <v>82</v>
      </c>
      <c r="AT171" s="132" t="s">
        <v>73</v>
      </c>
      <c r="AU171" s="132" t="s">
        <v>74</v>
      </c>
      <c r="AY171" s="125" t="s">
        <v>163</v>
      </c>
      <c r="BK171" s="133">
        <f>SUM(BK172:BK183)</f>
        <v>0</v>
      </c>
    </row>
    <row r="172" spans="2:65" s="1" customFormat="1" ht="16.5" customHeight="1">
      <c r="B172" s="31"/>
      <c r="C172" s="136" t="s">
        <v>281</v>
      </c>
      <c r="D172" s="136" t="s">
        <v>165</v>
      </c>
      <c r="E172" s="137" t="s">
        <v>975</v>
      </c>
      <c r="F172" s="138" t="s">
        <v>976</v>
      </c>
      <c r="G172" s="139" t="s">
        <v>684</v>
      </c>
      <c r="H172" s="140">
        <v>1</v>
      </c>
      <c r="I172" s="141"/>
      <c r="J172" s="142">
        <f>ROUND(I172*H172,2)</f>
        <v>0</v>
      </c>
      <c r="K172" s="143"/>
      <c r="L172" s="31"/>
      <c r="M172" s="144" t="s">
        <v>1</v>
      </c>
      <c r="N172" s="145" t="s">
        <v>39</v>
      </c>
      <c r="P172" s="146">
        <f>O172*H172</f>
        <v>0</v>
      </c>
      <c r="Q172" s="146">
        <v>0</v>
      </c>
      <c r="R172" s="146">
        <f>Q172*H172</f>
        <v>0</v>
      </c>
      <c r="S172" s="146">
        <v>0</v>
      </c>
      <c r="T172" s="147">
        <f>S172*H172</f>
        <v>0</v>
      </c>
      <c r="AR172" s="148" t="s">
        <v>169</v>
      </c>
      <c r="AT172" s="148" t="s">
        <v>165</v>
      </c>
      <c r="AU172" s="148" t="s">
        <v>82</v>
      </c>
      <c r="AY172" s="16" t="s">
        <v>163</v>
      </c>
      <c r="BE172" s="149">
        <f>IF(N172="základní",J172,0)</f>
        <v>0</v>
      </c>
      <c r="BF172" s="149">
        <f>IF(N172="snížená",J172,0)</f>
        <v>0</v>
      </c>
      <c r="BG172" s="149">
        <f>IF(N172="zákl. přenesená",J172,0)</f>
        <v>0</v>
      </c>
      <c r="BH172" s="149">
        <f>IF(N172="sníž. přenesená",J172,0)</f>
        <v>0</v>
      </c>
      <c r="BI172" s="149">
        <f>IF(N172="nulová",J172,0)</f>
        <v>0</v>
      </c>
      <c r="BJ172" s="16" t="s">
        <v>82</v>
      </c>
      <c r="BK172" s="149">
        <f>ROUND(I172*H172,2)</f>
        <v>0</v>
      </c>
      <c r="BL172" s="16" t="s">
        <v>169</v>
      </c>
      <c r="BM172" s="148" t="s">
        <v>391</v>
      </c>
    </row>
    <row r="173" spans="2:65" s="1" customFormat="1" ht="39">
      <c r="B173" s="31"/>
      <c r="D173" s="151" t="s">
        <v>433</v>
      </c>
      <c r="F173" s="165" t="s">
        <v>929</v>
      </c>
      <c r="I173" s="166"/>
      <c r="L173" s="31"/>
      <c r="M173" s="167"/>
      <c r="T173" s="55"/>
      <c r="AT173" s="16" t="s">
        <v>433</v>
      </c>
      <c r="AU173" s="16" t="s">
        <v>82</v>
      </c>
    </row>
    <row r="174" spans="2:65" s="1" customFormat="1" ht="16.5" customHeight="1">
      <c r="B174" s="31"/>
      <c r="C174" s="136" t="s">
        <v>285</v>
      </c>
      <c r="D174" s="136" t="s">
        <v>165</v>
      </c>
      <c r="E174" s="137" t="s">
        <v>977</v>
      </c>
      <c r="F174" s="138" t="s">
        <v>978</v>
      </c>
      <c r="G174" s="139" t="s">
        <v>204</v>
      </c>
      <c r="H174" s="140">
        <v>11</v>
      </c>
      <c r="I174" s="141"/>
      <c r="J174" s="142">
        <f>ROUND(I174*H174,2)</f>
        <v>0</v>
      </c>
      <c r="K174" s="143"/>
      <c r="L174" s="31"/>
      <c r="M174" s="144" t="s">
        <v>1</v>
      </c>
      <c r="N174" s="145" t="s">
        <v>39</v>
      </c>
      <c r="P174" s="146">
        <f>O174*H174</f>
        <v>0</v>
      </c>
      <c r="Q174" s="146">
        <v>0</v>
      </c>
      <c r="R174" s="146">
        <f>Q174*H174</f>
        <v>0</v>
      </c>
      <c r="S174" s="146">
        <v>0</v>
      </c>
      <c r="T174" s="147">
        <f>S174*H174</f>
        <v>0</v>
      </c>
      <c r="AR174" s="148" t="s">
        <v>169</v>
      </c>
      <c r="AT174" s="148" t="s">
        <v>165</v>
      </c>
      <c r="AU174" s="148" t="s">
        <v>82</v>
      </c>
      <c r="AY174" s="16" t="s">
        <v>163</v>
      </c>
      <c r="BE174" s="149">
        <f>IF(N174="základní",J174,0)</f>
        <v>0</v>
      </c>
      <c r="BF174" s="149">
        <f>IF(N174="snížená",J174,0)</f>
        <v>0</v>
      </c>
      <c r="BG174" s="149">
        <f>IF(N174="zákl. přenesená",J174,0)</f>
        <v>0</v>
      </c>
      <c r="BH174" s="149">
        <f>IF(N174="sníž. přenesená",J174,0)</f>
        <v>0</v>
      </c>
      <c r="BI174" s="149">
        <f>IF(N174="nulová",J174,0)</f>
        <v>0</v>
      </c>
      <c r="BJ174" s="16" t="s">
        <v>82</v>
      </c>
      <c r="BK174" s="149">
        <f>ROUND(I174*H174,2)</f>
        <v>0</v>
      </c>
      <c r="BL174" s="16" t="s">
        <v>169</v>
      </c>
      <c r="BM174" s="148" t="s">
        <v>400</v>
      </c>
    </row>
    <row r="175" spans="2:65" s="1" customFormat="1" ht="39">
      <c r="B175" s="31"/>
      <c r="D175" s="151" t="s">
        <v>433</v>
      </c>
      <c r="F175" s="165" t="s">
        <v>929</v>
      </c>
      <c r="I175" s="166"/>
      <c r="L175" s="31"/>
      <c r="M175" s="167"/>
      <c r="T175" s="55"/>
      <c r="AT175" s="16" t="s">
        <v>433</v>
      </c>
      <c r="AU175" s="16" t="s">
        <v>82</v>
      </c>
    </row>
    <row r="176" spans="2:65" s="1" customFormat="1" ht="16.5" customHeight="1">
      <c r="B176" s="31"/>
      <c r="C176" s="136" t="s">
        <v>289</v>
      </c>
      <c r="D176" s="136" t="s">
        <v>165</v>
      </c>
      <c r="E176" s="137" t="s">
        <v>979</v>
      </c>
      <c r="F176" s="138" t="s">
        <v>980</v>
      </c>
      <c r="G176" s="139" t="s">
        <v>684</v>
      </c>
      <c r="H176" s="140">
        <v>3</v>
      </c>
      <c r="I176" s="141"/>
      <c r="J176" s="142">
        <f>ROUND(I176*H176,2)</f>
        <v>0</v>
      </c>
      <c r="K176" s="143"/>
      <c r="L176" s="31"/>
      <c r="M176" s="144" t="s">
        <v>1</v>
      </c>
      <c r="N176" s="145" t="s">
        <v>39</v>
      </c>
      <c r="P176" s="146">
        <f>O176*H176</f>
        <v>0</v>
      </c>
      <c r="Q176" s="146">
        <v>0</v>
      </c>
      <c r="R176" s="146">
        <f>Q176*H176</f>
        <v>0</v>
      </c>
      <c r="S176" s="146">
        <v>0</v>
      </c>
      <c r="T176" s="147">
        <f>S176*H176</f>
        <v>0</v>
      </c>
      <c r="AR176" s="148" t="s">
        <v>169</v>
      </c>
      <c r="AT176" s="148" t="s">
        <v>165</v>
      </c>
      <c r="AU176" s="148" t="s">
        <v>82</v>
      </c>
      <c r="AY176" s="16" t="s">
        <v>163</v>
      </c>
      <c r="BE176" s="149">
        <f>IF(N176="základní",J176,0)</f>
        <v>0</v>
      </c>
      <c r="BF176" s="149">
        <f>IF(N176="snížená",J176,0)</f>
        <v>0</v>
      </c>
      <c r="BG176" s="149">
        <f>IF(N176="zákl. přenesená",J176,0)</f>
        <v>0</v>
      </c>
      <c r="BH176" s="149">
        <f>IF(N176="sníž. přenesená",J176,0)</f>
        <v>0</v>
      </c>
      <c r="BI176" s="149">
        <f>IF(N176="nulová",J176,0)</f>
        <v>0</v>
      </c>
      <c r="BJ176" s="16" t="s">
        <v>82</v>
      </c>
      <c r="BK176" s="149">
        <f>ROUND(I176*H176,2)</f>
        <v>0</v>
      </c>
      <c r="BL176" s="16" t="s">
        <v>169</v>
      </c>
      <c r="BM176" s="148" t="s">
        <v>410</v>
      </c>
    </row>
    <row r="177" spans="2:65" s="1" customFormat="1" ht="39">
      <c r="B177" s="31"/>
      <c r="D177" s="151" t="s">
        <v>433</v>
      </c>
      <c r="F177" s="165" t="s">
        <v>929</v>
      </c>
      <c r="I177" s="166"/>
      <c r="L177" s="31"/>
      <c r="M177" s="167"/>
      <c r="T177" s="55"/>
      <c r="AT177" s="16" t="s">
        <v>433</v>
      </c>
      <c r="AU177" s="16" t="s">
        <v>82</v>
      </c>
    </row>
    <row r="178" spans="2:65" s="1" customFormat="1" ht="55.5" customHeight="1">
      <c r="B178" s="31"/>
      <c r="C178" s="136" t="s">
        <v>293</v>
      </c>
      <c r="D178" s="136" t="s">
        <v>165</v>
      </c>
      <c r="E178" s="137" t="s">
        <v>981</v>
      </c>
      <c r="F178" s="138" t="s">
        <v>982</v>
      </c>
      <c r="G178" s="139" t="s">
        <v>684</v>
      </c>
      <c r="H178" s="140">
        <v>1</v>
      </c>
      <c r="I178" s="141"/>
      <c r="J178" s="142">
        <f>ROUND(I178*H178,2)</f>
        <v>0</v>
      </c>
      <c r="K178" s="143"/>
      <c r="L178" s="31"/>
      <c r="M178" s="144" t="s">
        <v>1</v>
      </c>
      <c r="N178" s="145" t="s">
        <v>39</v>
      </c>
      <c r="P178" s="146">
        <f>O178*H178</f>
        <v>0</v>
      </c>
      <c r="Q178" s="146">
        <v>0</v>
      </c>
      <c r="R178" s="146">
        <f>Q178*H178</f>
        <v>0</v>
      </c>
      <c r="S178" s="146">
        <v>0</v>
      </c>
      <c r="T178" s="147">
        <f>S178*H178</f>
        <v>0</v>
      </c>
      <c r="AR178" s="148" t="s">
        <v>169</v>
      </c>
      <c r="AT178" s="148" t="s">
        <v>165</v>
      </c>
      <c r="AU178" s="148" t="s">
        <v>82</v>
      </c>
      <c r="AY178" s="16" t="s">
        <v>163</v>
      </c>
      <c r="BE178" s="149">
        <f>IF(N178="základní",J178,0)</f>
        <v>0</v>
      </c>
      <c r="BF178" s="149">
        <f>IF(N178="snížená",J178,0)</f>
        <v>0</v>
      </c>
      <c r="BG178" s="149">
        <f>IF(N178="zákl. přenesená",J178,0)</f>
        <v>0</v>
      </c>
      <c r="BH178" s="149">
        <f>IF(N178="sníž. přenesená",J178,0)</f>
        <v>0</v>
      </c>
      <c r="BI178" s="149">
        <f>IF(N178="nulová",J178,0)</f>
        <v>0</v>
      </c>
      <c r="BJ178" s="16" t="s">
        <v>82</v>
      </c>
      <c r="BK178" s="149">
        <f>ROUND(I178*H178,2)</f>
        <v>0</v>
      </c>
      <c r="BL178" s="16" t="s">
        <v>169</v>
      </c>
      <c r="BM178" s="148" t="s">
        <v>422</v>
      </c>
    </row>
    <row r="179" spans="2:65" s="1" customFormat="1" ht="39">
      <c r="B179" s="31"/>
      <c r="D179" s="151" t="s">
        <v>433</v>
      </c>
      <c r="F179" s="165" t="s">
        <v>929</v>
      </c>
      <c r="I179" s="166"/>
      <c r="L179" s="31"/>
      <c r="M179" s="167"/>
      <c r="T179" s="55"/>
      <c r="AT179" s="16" t="s">
        <v>433</v>
      </c>
      <c r="AU179" s="16" t="s">
        <v>82</v>
      </c>
    </row>
    <row r="180" spans="2:65" s="1" customFormat="1" ht="24.2" customHeight="1">
      <c r="B180" s="31"/>
      <c r="C180" s="136" t="s">
        <v>298</v>
      </c>
      <c r="D180" s="136" t="s">
        <v>165</v>
      </c>
      <c r="E180" s="137" t="s">
        <v>983</v>
      </c>
      <c r="F180" s="138" t="s">
        <v>984</v>
      </c>
      <c r="G180" s="139" t="s">
        <v>684</v>
      </c>
      <c r="H180" s="140">
        <v>1</v>
      </c>
      <c r="I180" s="141"/>
      <c r="J180" s="142">
        <f>ROUND(I180*H180,2)</f>
        <v>0</v>
      </c>
      <c r="K180" s="143"/>
      <c r="L180" s="31"/>
      <c r="M180" s="144" t="s">
        <v>1</v>
      </c>
      <c r="N180" s="145" t="s">
        <v>39</v>
      </c>
      <c r="P180" s="146">
        <f>O180*H180</f>
        <v>0</v>
      </c>
      <c r="Q180" s="146">
        <v>0</v>
      </c>
      <c r="R180" s="146">
        <f>Q180*H180</f>
        <v>0</v>
      </c>
      <c r="S180" s="146">
        <v>0</v>
      </c>
      <c r="T180" s="147">
        <f>S180*H180</f>
        <v>0</v>
      </c>
      <c r="AR180" s="148" t="s">
        <v>169</v>
      </c>
      <c r="AT180" s="148" t="s">
        <v>165</v>
      </c>
      <c r="AU180" s="148" t="s">
        <v>82</v>
      </c>
      <c r="AY180" s="16" t="s">
        <v>163</v>
      </c>
      <c r="BE180" s="149">
        <f>IF(N180="základní",J180,0)</f>
        <v>0</v>
      </c>
      <c r="BF180" s="149">
        <f>IF(N180="snížená",J180,0)</f>
        <v>0</v>
      </c>
      <c r="BG180" s="149">
        <f>IF(N180="zákl. přenesená",J180,0)</f>
        <v>0</v>
      </c>
      <c r="BH180" s="149">
        <f>IF(N180="sníž. přenesená",J180,0)</f>
        <v>0</v>
      </c>
      <c r="BI180" s="149">
        <f>IF(N180="nulová",J180,0)</f>
        <v>0</v>
      </c>
      <c r="BJ180" s="16" t="s">
        <v>82</v>
      </c>
      <c r="BK180" s="149">
        <f>ROUND(I180*H180,2)</f>
        <v>0</v>
      </c>
      <c r="BL180" s="16" t="s">
        <v>169</v>
      </c>
      <c r="BM180" s="148" t="s">
        <v>438</v>
      </c>
    </row>
    <row r="181" spans="2:65" s="1" customFormat="1" ht="39">
      <c r="B181" s="31"/>
      <c r="D181" s="151" t="s">
        <v>433</v>
      </c>
      <c r="F181" s="165" t="s">
        <v>929</v>
      </c>
      <c r="I181" s="166"/>
      <c r="L181" s="31"/>
      <c r="M181" s="167"/>
      <c r="T181" s="55"/>
      <c r="AT181" s="16" t="s">
        <v>433</v>
      </c>
      <c r="AU181" s="16" t="s">
        <v>82</v>
      </c>
    </row>
    <row r="182" spans="2:65" s="1" customFormat="1" ht="66.75" customHeight="1">
      <c r="B182" s="31"/>
      <c r="C182" s="136" t="s">
        <v>302</v>
      </c>
      <c r="D182" s="136" t="s">
        <v>165</v>
      </c>
      <c r="E182" s="137" t="s">
        <v>985</v>
      </c>
      <c r="F182" s="138" t="s">
        <v>986</v>
      </c>
      <c r="G182" s="139" t="s">
        <v>684</v>
      </c>
      <c r="H182" s="140">
        <v>1</v>
      </c>
      <c r="I182" s="141"/>
      <c r="J182" s="142">
        <f>ROUND(I182*H182,2)</f>
        <v>0</v>
      </c>
      <c r="K182" s="143"/>
      <c r="L182" s="31"/>
      <c r="M182" s="144" t="s">
        <v>1</v>
      </c>
      <c r="N182" s="145" t="s">
        <v>39</v>
      </c>
      <c r="P182" s="146">
        <f>O182*H182</f>
        <v>0</v>
      </c>
      <c r="Q182" s="146">
        <v>0</v>
      </c>
      <c r="R182" s="146">
        <f>Q182*H182</f>
        <v>0</v>
      </c>
      <c r="S182" s="146">
        <v>0</v>
      </c>
      <c r="T182" s="147">
        <f>S182*H182</f>
        <v>0</v>
      </c>
      <c r="AR182" s="148" t="s">
        <v>169</v>
      </c>
      <c r="AT182" s="148" t="s">
        <v>165</v>
      </c>
      <c r="AU182" s="148" t="s">
        <v>82</v>
      </c>
      <c r="AY182" s="16" t="s">
        <v>163</v>
      </c>
      <c r="BE182" s="149">
        <f>IF(N182="základní",J182,0)</f>
        <v>0</v>
      </c>
      <c r="BF182" s="149">
        <f>IF(N182="snížená",J182,0)</f>
        <v>0</v>
      </c>
      <c r="BG182" s="149">
        <f>IF(N182="zákl. přenesená",J182,0)</f>
        <v>0</v>
      </c>
      <c r="BH182" s="149">
        <f>IF(N182="sníž. přenesená",J182,0)</f>
        <v>0</v>
      </c>
      <c r="BI182" s="149">
        <f>IF(N182="nulová",J182,0)</f>
        <v>0</v>
      </c>
      <c r="BJ182" s="16" t="s">
        <v>82</v>
      </c>
      <c r="BK182" s="149">
        <f>ROUND(I182*H182,2)</f>
        <v>0</v>
      </c>
      <c r="BL182" s="16" t="s">
        <v>169</v>
      </c>
      <c r="BM182" s="148" t="s">
        <v>453</v>
      </c>
    </row>
    <row r="183" spans="2:65" s="1" customFormat="1" ht="39">
      <c r="B183" s="31"/>
      <c r="D183" s="151" t="s">
        <v>433</v>
      </c>
      <c r="F183" s="165" t="s">
        <v>929</v>
      </c>
      <c r="I183" s="166"/>
      <c r="L183" s="31"/>
      <c r="M183" s="167"/>
      <c r="T183" s="55"/>
      <c r="AT183" s="16" t="s">
        <v>433</v>
      </c>
      <c r="AU183" s="16" t="s">
        <v>82</v>
      </c>
    </row>
    <row r="184" spans="2:65" s="11" customFormat="1" ht="25.9" customHeight="1">
      <c r="B184" s="124"/>
      <c r="D184" s="125" t="s">
        <v>73</v>
      </c>
      <c r="E184" s="126" t="s">
        <v>795</v>
      </c>
      <c r="F184" s="126" t="s">
        <v>987</v>
      </c>
      <c r="I184" s="127"/>
      <c r="J184" s="128">
        <f>BK184</f>
        <v>0</v>
      </c>
      <c r="L184" s="124"/>
      <c r="M184" s="129"/>
      <c r="P184" s="130">
        <f>SUM(P185:P190)</f>
        <v>0</v>
      </c>
      <c r="R184" s="130">
        <f>SUM(R185:R190)</f>
        <v>0</v>
      </c>
      <c r="T184" s="131">
        <f>SUM(T185:T190)</f>
        <v>0</v>
      </c>
      <c r="AR184" s="125" t="s">
        <v>82</v>
      </c>
      <c r="AT184" s="132" t="s">
        <v>73</v>
      </c>
      <c r="AU184" s="132" t="s">
        <v>74</v>
      </c>
      <c r="AY184" s="125" t="s">
        <v>163</v>
      </c>
      <c r="BK184" s="133">
        <f>SUM(BK185:BK190)</f>
        <v>0</v>
      </c>
    </row>
    <row r="185" spans="2:65" s="1" customFormat="1" ht="16.5" customHeight="1">
      <c r="B185" s="31"/>
      <c r="C185" s="136" t="s">
        <v>306</v>
      </c>
      <c r="D185" s="136" t="s">
        <v>165</v>
      </c>
      <c r="E185" s="137" t="s">
        <v>988</v>
      </c>
      <c r="F185" s="138" t="s">
        <v>989</v>
      </c>
      <c r="G185" s="139" t="s">
        <v>1</v>
      </c>
      <c r="H185" s="140">
        <v>1</v>
      </c>
      <c r="I185" s="141"/>
      <c r="J185" s="142">
        <f>ROUND(I185*H185,2)</f>
        <v>0</v>
      </c>
      <c r="K185" s="143"/>
      <c r="L185" s="31"/>
      <c r="M185" s="144" t="s">
        <v>1</v>
      </c>
      <c r="N185" s="145" t="s">
        <v>39</v>
      </c>
      <c r="P185" s="146">
        <f>O185*H185</f>
        <v>0</v>
      </c>
      <c r="Q185" s="146">
        <v>0</v>
      </c>
      <c r="R185" s="146">
        <f>Q185*H185</f>
        <v>0</v>
      </c>
      <c r="S185" s="146">
        <v>0</v>
      </c>
      <c r="T185" s="147">
        <f>S185*H185</f>
        <v>0</v>
      </c>
      <c r="AR185" s="148" t="s">
        <v>169</v>
      </c>
      <c r="AT185" s="148" t="s">
        <v>165</v>
      </c>
      <c r="AU185" s="148" t="s">
        <v>82</v>
      </c>
      <c r="AY185" s="16" t="s">
        <v>163</v>
      </c>
      <c r="BE185" s="149">
        <f>IF(N185="základní",J185,0)</f>
        <v>0</v>
      </c>
      <c r="BF185" s="149">
        <f>IF(N185="snížená",J185,0)</f>
        <v>0</v>
      </c>
      <c r="BG185" s="149">
        <f>IF(N185="zákl. přenesená",J185,0)</f>
        <v>0</v>
      </c>
      <c r="BH185" s="149">
        <f>IF(N185="sníž. přenesená",J185,0)</f>
        <v>0</v>
      </c>
      <c r="BI185" s="149">
        <f>IF(N185="nulová",J185,0)</f>
        <v>0</v>
      </c>
      <c r="BJ185" s="16" t="s">
        <v>82</v>
      </c>
      <c r="BK185" s="149">
        <f>ROUND(I185*H185,2)</f>
        <v>0</v>
      </c>
      <c r="BL185" s="16" t="s">
        <v>169</v>
      </c>
      <c r="BM185" s="148" t="s">
        <v>462</v>
      </c>
    </row>
    <row r="186" spans="2:65" s="1" customFormat="1" ht="39">
      <c r="B186" s="31"/>
      <c r="D186" s="151" t="s">
        <v>433</v>
      </c>
      <c r="F186" s="165" t="s">
        <v>929</v>
      </c>
      <c r="I186" s="166"/>
      <c r="L186" s="31"/>
      <c r="M186" s="167"/>
      <c r="T186" s="55"/>
      <c r="AT186" s="16" t="s">
        <v>433</v>
      </c>
      <c r="AU186" s="16" t="s">
        <v>82</v>
      </c>
    </row>
    <row r="187" spans="2:65" s="1" customFormat="1" ht="16.5" customHeight="1">
      <c r="B187" s="31"/>
      <c r="C187" s="136" t="s">
        <v>312</v>
      </c>
      <c r="D187" s="136" t="s">
        <v>165</v>
      </c>
      <c r="E187" s="137" t="s">
        <v>990</v>
      </c>
      <c r="F187" s="138" t="s">
        <v>991</v>
      </c>
      <c r="G187" s="139" t="s">
        <v>1</v>
      </c>
      <c r="H187" s="140">
        <v>1</v>
      </c>
      <c r="I187" s="141"/>
      <c r="J187" s="142">
        <f>ROUND(I187*H187,2)</f>
        <v>0</v>
      </c>
      <c r="K187" s="143"/>
      <c r="L187" s="31"/>
      <c r="M187" s="144" t="s">
        <v>1</v>
      </c>
      <c r="N187" s="145" t="s">
        <v>39</v>
      </c>
      <c r="P187" s="146">
        <f>O187*H187</f>
        <v>0</v>
      </c>
      <c r="Q187" s="146">
        <v>0</v>
      </c>
      <c r="R187" s="146">
        <f>Q187*H187</f>
        <v>0</v>
      </c>
      <c r="S187" s="146">
        <v>0</v>
      </c>
      <c r="T187" s="147">
        <f>S187*H187</f>
        <v>0</v>
      </c>
      <c r="AR187" s="148" t="s">
        <v>169</v>
      </c>
      <c r="AT187" s="148" t="s">
        <v>165</v>
      </c>
      <c r="AU187" s="148" t="s">
        <v>82</v>
      </c>
      <c r="AY187" s="16" t="s">
        <v>163</v>
      </c>
      <c r="BE187" s="149">
        <f>IF(N187="základní",J187,0)</f>
        <v>0</v>
      </c>
      <c r="BF187" s="149">
        <f>IF(N187="snížená",J187,0)</f>
        <v>0</v>
      </c>
      <c r="BG187" s="149">
        <f>IF(N187="zákl. přenesená",J187,0)</f>
        <v>0</v>
      </c>
      <c r="BH187" s="149">
        <f>IF(N187="sníž. přenesená",J187,0)</f>
        <v>0</v>
      </c>
      <c r="BI187" s="149">
        <f>IF(N187="nulová",J187,0)</f>
        <v>0</v>
      </c>
      <c r="BJ187" s="16" t="s">
        <v>82</v>
      </c>
      <c r="BK187" s="149">
        <f>ROUND(I187*H187,2)</f>
        <v>0</v>
      </c>
      <c r="BL187" s="16" t="s">
        <v>169</v>
      </c>
      <c r="BM187" s="148" t="s">
        <v>479</v>
      </c>
    </row>
    <row r="188" spans="2:65" s="1" customFormat="1" ht="39">
      <c r="B188" s="31"/>
      <c r="D188" s="151" t="s">
        <v>433</v>
      </c>
      <c r="F188" s="165" t="s">
        <v>929</v>
      </c>
      <c r="I188" s="166"/>
      <c r="L188" s="31"/>
      <c r="M188" s="167"/>
      <c r="T188" s="55"/>
      <c r="AT188" s="16" t="s">
        <v>433</v>
      </c>
      <c r="AU188" s="16" t="s">
        <v>82</v>
      </c>
    </row>
    <row r="189" spans="2:65" s="1" customFormat="1" ht="16.5" customHeight="1">
      <c r="B189" s="31"/>
      <c r="C189" s="136" t="s">
        <v>317</v>
      </c>
      <c r="D189" s="136" t="s">
        <v>165</v>
      </c>
      <c r="E189" s="137" t="s">
        <v>992</v>
      </c>
      <c r="F189" s="138" t="s">
        <v>993</v>
      </c>
      <c r="G189" s="139" t="s">
        <v>1</v>
      </c>
      <c r="H189" s="140">
        <v>1</v>
      </c>
      <c r="I189" s="141"/>
      <c r="J189" s="142">
        <f>ROUND(I189*H189,2)</f>
        <v>0</v>
      </c>
      <c r="K189" s="143"/>
      <c r="L189" s="31"/>
      <c r="M189" s="144" t="s">
        <v>1</v>
      </c>
      <c r="N189" s="145" t="s">
        <v>39</v>
      </c>
      <c r="P189" s="146">
        <f>O189*H189</f>
        <v>0</v>
      </c>
      <c r="Q189" s="146">
        <v>0</v>
      </c>
      <c r="R189" s="146">
        <f>Q189*H189</f>
        <v>0</v>
      </c>
      <c r="S189" s="146">
        <v>0</v>
      </c>
      <c r="T189" s="147">
        <f>S189*H189</f>
        <v>0</v>
      </c>
      <c r="AR189" s="148" t="s">
        <v>169</v>
      </c>
      <c r="AT189" s="148" t="s">
        <v>165</v>
      </c>
      <c r="AU189" s="148" t="s">
        <v>82</v>
      </c>
      <c r="AY189" s="16" t="s">
        <v>163</v>
      </c>
      <c r="BE189" s="149">
        <f>IF(N189="základní",J189,0)</f>
        <v>0</v>
      </c>
      <c r="BF189" s="149">
        <f>IF(N189="snížená",J189,0)</f>
        <v>0</v>
      </c>
      <c r="BG189" s="149">
        <f>IF(N189="zákl. přenesená",J189,0)</f>
        <v>0</v>
      </c>
      <c r="BH189" s="149">
        <f>IF(N189="sníž. přenesená",J189,0)</f>
        <v>0</v>
      </c>
      <c r="BI189" s="149">
        <f>IF(N189="nulová",J189,0)</f>
        <v>0</v>
      </c>
      <c r="BJ189" s="16" t="s">
        <v>82</v>
      </c>
      <c r="BK189" s="149">
        <f>ROUND(I189*H189,2)</f>
        <v>0</v>
      </c>
      <c r="BL189" s="16" t="s">
        <v>169</v>
      </c>
      <c r="BM189" s="148" t="s">
        <v>491</v>
      </c>
    </row>
    <row r="190" spans="2:65" s="1" customFormat="1" ht="39">
      <c r="B190" s="31"/>
      <c r="D190" s="151" t="s">
        <v>433</v>
      </c>
      <c r="F190" s="165" t="s">
        <v>929</v>
      </c>
      <c r="I190" s="166"/>
      <c r="L190" s="31"/>
      <c r="M190" s="193"/>
      <c r="N190" s="176"/>
      <c r="O190" s="176"/>
      <c r="P190" s="176"/>
      <c r="Q190" s="176"/>
      <c r="R190" s="176"/>
      <c r="S190" s="176"/>
      <c r="T190" s="194"/>
      <c r="AT190" s="16" t="s">
        <v>433</v>
      </c>
      <c r="AU190" s="16" t="s">
        <v>82</v>
      </c>
    </row>
    <row r="191" spans="2:65" s="1" customFormat="1" ht="6.95" customHeight="1">
      <c r="B191" s="43"/>
      <c r="C191" s="44"/>
      <c r="D191" s="44"/>
      <c r="E191" s="44"/>
      <c r="F191" s="44"/>
      <c r="G191" s="44"/>
      <c r="H191" s="44"/>
      <c r="I191" s="44"/>
      <c r="J191" s="44"/>
      <c r="K191" s="44"/>
      <c r="L191" s="31"/>
    </row>
  </sheetData>
  <sheetProtection algorithmName="SHA-512" hashValue="GTIouEU6R3b/a1I1c7cfNwmRz2a/nFflpGSzHbE1It/lk/sl72J28EmQOtxB9QaB8EFzF3b5Q9p9CajjRkS7bQ==" saltValue="c/YpyDSoo8KIC7He5Kf3h66n7uest0L8ICIGmgw1W4JT0XXeQ5STd1TWU7Wdz+RbBf7DxcxnUeZpHOQPYqcEPQ==" spinCount="100000" sheet="1" objects="1" scenarios="1" formatColumns="0" formatRows="0" autoFilter="0"/>
  <autoFilter ref="C122:K190" xr:uid="{00000000-0009-0000-0000-000008000000}"/>
  <mergeCells count="12">
    <mergeCell ref="E115:H115"/>
    <mergeCell ref="L2:V2"/>
    <mergeCell ref="E85:H85"/>
    <mergeCell ref="E87:H87"/>
    <mergeCell ref="E89:H89"/>
    <mergeCell ref="E111:H111"/>
    <mergeCell ref="E113:H113"/>
    <mergeCell ref="E7:H7"/>
    <mergeCell ref="E9:H9"/>
    <mergeCell ref="E11:H11"/>
    <mergeCell ref="E20:H20"/>
    <mergeCell ref="E29:H29"/>
  </mergeCells>
  <pageMargins left="0.39374999999999999" right="0.39374999999999999" top="0.39374999999999999" bottom="0.39374999999999999" header="0" footer="0"/>
  <pageSetup paperSize="9" scale="88" fitToHeight="100" orientation="portrait" blackAndWhite="1" r:id="rId1"/>
  <headerFooter>
    <oddFooter>&amp;CStrana &amp;P z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11</vt:i4>
      </vt:variant>
      <vt:variant>
        <vt:lpstr>Pojmenované oblasti</vt:lpstr>
      </vt:variant>
      <vt:variant>
        <vt:i4>22</vt:i4>
      </vt:variant>
    </vt:vector>
  </HeadingPairs>
  <TitlesOfParts>
    <vt:vector size="33" baseType="lpstr">
      <vt:lpstr>Rekapitulace stavby</vt:lpstr>
      <vt:lpstr>2.NP_1 - Čistá vestavba -...</vt:lpstr>
      <vt:lpstr>2.NP_2.0 - Stavební práce</vt:lpstr>
      <vt:lpstr>2.NP_ČP.1 - Operační sál</vt:lpstr>
      <vt:lpstr>2.NP_ČP.2 - Dospávací pokoj</vt:lpstr>
      <vt:lpstr>2.NP_ČP.3 - Lékárna</vt:lpstr>
      <vt:lpstr>2.NP_ČP.4 - Příprava lékařů</vt:lpstr>
      <vt:lpstr>2.NP_2.2 - Elektroinstalace</vt:lpstr>
      <vt:lpstr>2.NP_2.3 - Rozvody medici...</vt:lpstr>
      <vt:lpstr>2.NP_2.4 - Rozvody VZT</vt:lpstr>
      <vt:lpstr>2.NP_3 - Vedlejší rozpočt...</vt:lpstr>
      <vt:lpstr>'2.NP_1 - Čistá vestavba -...'!Názvy_tisku</vt:lpstr>
      <vt:lpstr>'2.NP_2.0 - Stavební práce'!Názvy_tisku</vt:lpstr>
      <vt:lpstr>'2.NP_2.2 - Elektroinstalace'!Názvy_tisku</vt:lpstr>
      <vt:lpstr>'2.NP_2.3 - Rozvody medici...'!Názvy_tisku</vt:lpstr>
      <vt:lpstr>'2.NP_2.4 - Rozvody VZT'!Názvy_tisku</vt:lpstr>
      <vt:lpstr>'2.NP_3 - Vedlejší rozpočt...'!Názvy_tisku</vt:lpstr>
      <vt:lpstr>'2.NP_ČP.1 - Operační sál'!Názvy_tisku</vt:lpstr>
      <vt:lpstr>'2.NP_ČP.2 - Dospávací pokoj'!Názvy_tisku</vt:lpstr>
      <vt:lpstr>'2.NP_ČP.3 - Lékárna'!Názvy_tisku</vt:lpstr>
      <vt:lpstr>'2.NP_ČP.4 - Příprava lékařů'!Názvy_tisku</vt:lpstr>
      <vt:lpstr>'Rekapitulace stavby'!Názvy_tisku</vt:lpstr>
      <vt:lpstr>'2.NP_1 - Čistá vestavba -...'!Oblast_tisku</vt:lpstr>
      <vt:lpstr>'2.NP_2.0 - Stavební práce'!Oblast_tisku</vt:lpstr>
      <vt:lpstr>'2.NP_2.2 - Elektroinstalace'!Oblast_tisku</vt:lpstr>
      <vt:lpstr>'2.NP_2.3 - Rozvody medici...'!Oblast_tisku</vt:lpstr>
      <vt:lpstr>'2.NP_2.4 - Rozvody VZT'!Oblast_tisku</vt:lpstr>
      <vt:lpstr>'2.NP_3 - Vedlejší rozpočt...'!Oblast_tisku</vt:lpstr>
      <vt:lpstr>'2.NP_ČP.1 - Operační sál'!Oblast_tisku</vt:lpstr>
      <vt:lpstr>'2.NP_ČP.2 - Dospávací pokoj'!Oblast_tisku</vt:lpstr>
      <vt:lpstr>'2.NP_ČP.3 - Lékárna'!Oblast_tisku</vt:lpstr>
      <vt:lpstr>'2.NP_ČP.4 - Příprava lékařů'!Oblast_tisku</vt:lpstr>
      <vt:lpstr>'Rekapitulace stavby'!Oblast_tisku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Filip Klimeš</dc:creator>
  <cp:lastModifiedBy>Šárka Říhová</cp:lastModifiedBy>
  <cp:lastPrinted>2024-08-30T13:56:54Z</cp:lastPrinted>
  <dcterms:created xsi:type="dcterms:W3CDTF">2024-08-28T14:14:39Z</dcterms:created>
  <dcterms:modified xsi:type="dcterms:W3CDTF">2024-08-30T14:00:58Z</dcterms:modified>
</cp:coreProperties>
</file>