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filterPrivacy="1" updateLinks="never" defaultThemeVersion="124226"/>
  <xr:revisionPtr revIDLastSave="0" documentId="13_ncr:1_{766A9CFB-5308-4EB7-BC6E-D81584D92699}" xr6:coauthVersionLast="47" xr6:coauthVersionMax="47" xr10:uidLastSave="{00000000-0000-0000-0000-000000000000}"/>
  <bookViews>
    <workbookView xWindow="28680" yWindow="-120" windowWidth="15600" windowHeight="11040" tabRatio="742" xr2:uid="{00000000-000D-0000-FFFF-FFFF00000000}"/>
  </bookViews>
  <sheets>
    <sheet name="Rekapitulace" sheetId="5" r:id="rId1"/>
    <sheet name="SO-01-ARC" sheetId="81" r:id="rId2"/>
    <sheet name="SO-01-ZTI" sheetId="82" r:id="rId3"/>
    <sheet name="SO-01-VZT" sheetId="75" r:id="rId4"/>
    <sheet name="SO-01-UT" sheetId="76" r:id="rId5"/>
    <sheet name="SO-01-EI" sheetId="87" r:id="rId6"/>
    <sheet name="SO-02-ARC" sheetId="83" r:id="rId7"/>
    <sheet name="SO-02-VZT" sheetId="78" r:id="rId8"/>
    <sheet name="SO-02-EI" sheetId="86" r:id="rId9"/>
    <sheet name="SO-03-ARC" sheetId="84" r:id="rId10"/>
    <sheet name="SO-03-UT" sheetId="80" r:id="rId11"/>
  </sheets>
  <externalReferences>
    <externalReference r:id="rId12"/>
    <externalReference r:id="rId13"/>
    <externalReference r:id="rId14"/>
    <externalReference r:id="rId15"/>
    <externalReference r:id="rId16"/>
    <externalReference r:id="rId17"/>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'[1]Kryci list'!#REF!</definedName>
    <definedName name="__TE3__">#REF!</definedName>
    <definedName name="__TR0__">#REF!</definedName>
    <definedName name="__TR1__">#REF!</definedName>
    <definedName name="_xlnm._FilterDatabase" localSheetId="1" hidden="1">'SO-01-ARC'!$C$140:$K$597</definedName>
    <definedName name="_xlnm._FilterDatabase" localSheetId="2" hidden="1">'SO-01-ZTI'!$C$122:$K$228</definedName>
    <definedName name="_xlnm._FilterDatabase" localSheetId="6" hidden="1">'SO-02-ARC'!$C$137:$K$383</definedName>
    <definedName name="_xlnm._FilterDatabase" localSheetId="9" hidden="1">'SO-03-ARC'!$C$124:$K$183</definedName>
    <definedName name="afterdetail_lua_rozpdph">#REF!</definedName>
    <definedName name="afterdetail_rozpocty_rkap">#REF!</definedName>
    <definedName name="afterdetail_rozpocty_rozpocty">#REF!</definedName>
    <definedName name="AS">#REF!</definedName>
    <definedName name="beforeafterdetail_rozpocty_rozpocty.Poznamka2.1">#REF!</definedName>
    <definedName name="beforefirmy_rozpocty_pozn.Poznamka2">#REF!</definedName>
    <definedName name="body_lua_dph">#REF!</definedName>
    <definedName name="body_lua_hlavy">#REF!</definedName>
    <definedName name="body_lua_rekap">#REF!</definedName>
    <definedName name="body_rozpocty_rkap">#REF!</definedName>
    <definedName name="body_rozpocty_rozpocty">#REF!</definedName>
    <definedName name="body_rozpocty_rpolozky">#REF!</definedName>
    <definedName name="body_rozpocty_rpolozky.Poznamka2">#REF!</definedName>
    <definedName name="CK">#REF!</definedName>
    <definedName name="DV">#REF!</definedName>
    <definedName name="end_rozpocty_rozpocty">#REF!</definedName>
    <definedName name="Excel_BuiltIn__FilterDatabase_1" localSheetId="5">#REF!</definedName>
    <definedName name="Excel_BuiltIn__FilterDatabase_1" localSheetId="8">#REF!</definedName>
    <definedName name="Excel_BuiltIn__FilterDatabase_1">#REF!</definedName>
    <definedName name="Excel_BuiltIn__FilterDatabase_2" localSheetId="5">'SO-01-EI'!#REF!</definedName>
    <definedName name="Excel_BuiltIn__FilterDatabase_2" localSheetId="8">'SO-02-EI'!#REF!</definedName>
    <definedName name="Excel_BuiltIn__FilterDatabase_2">[2]HRO!#REF!</definedName>
    <definedName name="Excel_BuiltIn_Print_Area" localSheetId="5">'SO-01-EI'!$A$1:$I$77</definedName>
    <definedName name="Excel_BuiltIn_Print_Area" localSheetId="8">'SO-02-EI'!$A$1:$I$51</definedName>
    <definedName name="Excel_BuiltIn_Print_Area_1_1" localSheetId="5">#REF!</definedName>
    <definedName name="Excel_BuiltIn_Print_Area_1_1" localSheetId="8">#REF!</definedName>
    <definedName name="Excel_BuiltIn_Print_Area_1_1">#REF!</definedName>
    <definedName name="Excel_BuiltIn_Print_Area_2" localSheetId="5">'SO-01-EI'!$B$1:$H$54</definedName>
    <definedName name="Excel_BuiltIn_Print_Area_2" localSheetId="8">'SO-02-EI'!$B$1:$H$31</definedName>
    <definedName name="Excel_BuiltIn_Print_Area_2">#REF!</definedName>
    <definedName name="Excel_BuiltIn_Print_Titles" localSheetId="5">'SO-01-EI'!$12:$13</definedName>
    <definedName name="Excel_BuiltIn_Print_Titles" localSheetId="8">'SO-02-EI'!$11:$12</definedName>
    <definedName name="Excel_BuiltIn_Print_Titles_1_1" localSheetId="5">#REF!</definedName>
    <definedName name="Excel_BuiltIn_Print_Titles_1_1" localSheetId="8">#REF!</definedName>
    <definedName name="Excel_BuiltIn_Print_Titles_1_1">#REF!</definedName>
    <definedName name="Excel_BuiltIn_Print_Titles_2" localSheetId="5">'SO-01-EI'!$B$12:$IV$13</definedName>
    <definedName name="Excel_BuiltIn_Print_Titles_2" localSheetId="8">'SO-02-EI'!$B$11:$IV$12</definedName>
    <definedName name="Excel_BuiltIn_Print_Titles_2">#REF!</definedName>
    <definedName name="f">#REF!</definedName>
    <definedName name="firmy_rozpocty_pozn">#REF!</definedName>
    <definedName name="H">#REF!</definedName>
    <definedName name="IC">#REF!</definedName>
    <definedName name="konec">#REF!</definedName>
    <definedName name="L">#REF!</definedName>
    <definedName name="M">#REF!</definedName>
    <definedName name="_xlnm.Print_Titles" localSheetId="1">'SO-01-ARC'!$140:$140</definedName>
    <definedName name="_xlnm.Print_Titles" localSheetId="5">'SO-01-EI'!$12:$13</definedName>
    <definedName name="_xlnm.Print_Titles" localSheetId="4">'SO-01-UT'!$12:$12</definedName>
    <definedName name="_xlnm.Print_Titles" localSheetId="3">'SO-01-VZT'!$1:$3</definedName>
    <definedName name="_xlnm.Print_Titles" localSheetId="2">'SO-01-ZTI'!$122:$122</definedName>
    <definedName name="_xlnm.Print_Titles" localSheetId="6">'SO-02-ARC'!$137:$137</definedName>
    <definedName name="_xlnm.Print_Titles" localSheetId="8">'SO-02-EI'!$11:$12</definedName>
    <definedName name="_xlnm.Print_Titles" localSheetId="7">'SO-02-VZT'!$1:$3</definedName>
    <definedName name="_xlnm.Print_Titles" localSheetId="9">'SO-03-ARC'!$124:$124</definedName>
    <definedName name="_xlnm.Print_Titles" localSheetId="10">'SO-03-UT'!$12:$12</definedName>
    <definedName name="_xlnm.Print_Area" localSheetId="0">Rekapitulace!$A$1:$E$52</definedName>
    <definedName name="_xlnm.Print_Area" localSheetId="1">'SO-01-ARC'!$C$4:$J$76,'SO-01-ARC'!$C$82:$J$122,'SO-01-ARC'!$C$128:$J$597</definedName>
    <definedName name="_xlnm.Print_Area" localSheetId="5">'SO-01-EI'!$A$1:$H$81</definedName>
    <definedName name="_xlnm.Print_Area" localSheetId="4">'SO-01-UT'!$A$1:$J$80</definedName>
    <definedName name="_xlnm.Print_Area" localSheetId="3">'SO-01-VZT'!$A$1:$J$78</definedName>
    <definedName name="_xlnm.Print_Area" localSheetId="2">'SO-01-ZTI'!$C$4:$J$76,'SO-01-ZTI'!$C$82:$J$104,'SO-01-ZTI'!$C$110:$J$228</definedName>
    <definedName name="_xlnm.Print_Area" localSheetId="6">'SO-02-ARC'!$C$4:$J$76,'SO-02-ARC'!$C$82:$J$119,'SO-02-ARC'!$C$125:$J$383</definedName>
    <definedName name="_xlnm.Print_Area" localSheetId="8">'SO-02-EI'!$A$1:$H$55</definedName>
    <definedName name="_xlnm.Print_Area" localSheetId="7">'SO-02-VZT'!$A$1:$J$48</definedName>
    <definedName name="_xlnm.Print_Area" localSheetId="9">'SO-03-ARC'!$C$4:$J$76,'SO-03-ARC'!$C$82:$J$106,'SO-03-ARC'!$C$112:$J$183</definedName>
    <definedName name="_xlnm.Print_Area" localSheetId="10">'SO-03-UT'!$A$1:$J$112</definedName>
    <definedName name="P">#REF!</definedName>
    <definedName name="PH">#REF!</definedName>
    <definedName name="PT">#REF!</definedName>
    <definedName name="Q">#REF!</definedName>
    <definedName name="RV">#REF!</definedName>
    <definedName name="sum_lua_dph">#REF!</definedName>
    <definedName name="sum_lua_hlavy">#REF!</definedName>
    <definedName name="sum_lua_rekap">#REF!</definedName>
    <definedName name="T">#REF!</definedName>
    <definedName name="TK">#REF!</definedName>
    <definedName name="top_lua_dph">#REF!</definedName>
    <definedName name="top_lua_hlavy">#REF!</definedName>
    <definedName name="top_rozpocty_rkap">#REF!</definedName>
    <definedName name="TP">#REF!</definedName>
    <definedName name="UV">#REF!</definedName>
    <definedName name="V">#REF!</definedName>
    <definedName name="X">#REF!</definedName>
    <definedName name="zacatek">#REF!</definedName>
  </definedNames>
  <calcPr calcId="181029"/>
</workbook>
</file>

<file path=xl/calcChain.xml><?xml version="1.0" encoding="utf-8"?>
<calcChain xmlns="http://schemas.openxmlformats.org/spreadsheetml/2006/main">
  <c r="D4" i="80" l="1"/>
  <c r="E7" i="83"/>
  <c r="D4" i="76"/>
  <c r="E7" i="82"/>
  <c r="E7" i="81"/>
  <c r="D18" i="5"/>
  <c r="F75" i="87"/>
  <c r="F74" i="87"/>
  <c r="F73" i="87"/>
  <c r="F72" i="87"/>
  <c r="F71" i="87"/>
  <c r="F70" i="87"/>
  <c r="F69" i="87"/>
  <c r="F66" i="87"/>
  <c r="F65" i="87"/>
  <c r="F64" i="87"/>
  <c r="F63" i="87"/>
  <c r="F62" i="87"/>
  <c r="H56" i="87"/>
  <c r="H57" i="87" s="1"/>
  <c r="H58" i="87" s="1"/>
  <c r="F56" i="87"/>
  <c r="F57" i="87" s="1"/>
  <c r="H59" i="87" s="1"/>
  <c r="H7" i="87" s="1"/>
  <c r="H50" i="87"/>
  <c r="H51" i="87" s="1"/>
  <c r="H52" i="87" s="1"/>
  <c r="F50" i="87"/>
  <c r="H49" i="87"/>
  <c r="F49" i="87"/>
  <c r="F51" i="87" s="1"/>
  <c r="H48" i="87"/>
  <c r="F48" i="87"/>
  <c r="H44" i="87"/>
  <c r="H43" i="87"/>
  <c r="F43" i="87"/>
  <c r="H45" i="87" s="1"/>
  <c r="H5" i="87" s="1"/>
  <c r="F42" i="87"/>
  <c r="F41" i="87"/>
  <c r="H35" i="87"/>
  <c r="F35" i="87"/>
  <c r="H34" i="87"/>
  <c r="F34" i="87"/>
  <c r="F36" i="87" s="1"/>
  <c r="H38" i="87" s="1"/>
  <c r="H4" i="87" s="1"/>
  <c r="H33" i="87"/>
  <c r="H36" i="87" s="1"/>
  <c r="H37" i="87" s="1"/>
  <c r="F33" i="87"/>
  <c r="H27" i="87"/>
  <c r="F27" i="87"/>
  <c r="H26" i="87"/>
  <c r="F26" i="87"/>
  <c r="H25" i="87"/>
  <c r="F25" i="87"/>
  <c r="H24" i="87"/>
  <c r="F24" i="87"/>
  <c r="H23" i="87"/>
  <c r="F23" i="87"/>
  <c r="H22" i="87"/>
  <c r="F22" i="87"/>
  <c r="H21" i="87"/>
  <c r="F21" i="87"/>
  <c r="D20" i="87"/>
  <c r="H20" i="87" s="1"/>
  <c r="H19" i="87"/>
  <c r="F19" i="87"/>
  <c r="H18" i="87"/>
  <c r="F18" i="87"/>
  <c r="H17" i="87"/>
  <c r="F17" i="87"/>
  <c r="H16" i="87"/>
  <c r="F16" i="87"/>
  <c r="H15" i="87"/>
  <c r="H28" i="87" s="1"/>
  <c r="H29" i="87" s="1"/>
  <c r="F15" i="87"/>
  <c r="H14" i="87"/>
  <c r="F14" i="87"/>
  <c r="B8" i="87"/>
  <c r="B7" i="87"/>
  <c r="B6" i="87"/>
  <c r="B5" i="87"/>
  <c r="B4" i="87"/>
  <c r="B3" i="87"/>
  <c r="F49" i="86"/>
  <c r="F48" i="86"/>
  <c r="F47" i="86"/>
  <c r="F46" i="86"/>
  <c r="F45" i="86"/>
  <c r="F44" i="86"/>
  <c r="F41" i="86"/>
  <c r="F40" i="86"/>
  <c r="F39" i="86"/>
  <c r="H34" i="86"/>
  <c r="H35" i="86" s="1"/>
  <c r="H33" i="86"/>
  <c r="F33" i="86"/>
  <c r="F34" i="86" s="1"/>
  <c r="H28" i="86"/>
  <c r="H29" i="86" s="1"/>
  <c r="F27" i="86"/>
  <c r="F28" i="86" s="1"/>
  <c r="H30" i="86" s="1"/>
  <c r="H5" i="86" s="1"/>
  <c r="H22" i="86"/>
  <c r="H23" i="86" s="1"/>
  <c r="F22" i="86"/>
  <c r="H24" i="86" s="1"/>
  <c r="H4" i="86" s="1"/>
  <c r="H21" i="86"/>
  <c r="F21" i="86"/>
  <c r="H20" i="86"/>
  <c r="F20" i="86"/>
  <c r="H14" i="86"/>
  <c r="F14" i="86"/>
  <c r="H13" i="86"/>
  <c r="H15" i="86" s="1"/>
  <c r="H16" i="86" s="1"/>
  <c r="F13" i="86"/>
  <c r="F15" i="86" s="1"/>
  <c r="B7" i="86"/>
  <c r="B6" i="86"/>
  <c r="B5" i="86"/>
  <c r="B4" i="86"/>
  <c r="B3" i="86"/>
  <c r="BK183" i="84"/>
  <c r="BI183" i="84"/>
  <c r="BH183" i="84"/>
  <c r="BG183" i="84"/>
  <c r="BF183" i="84"/>
  <c r="BE183" i="84"/>
  <c r="T183" i="84"/>
  <c r="R183" i="84"/>
  <c r="P183" i="84"/>
  <c r="J183" i="84"/>
  <c r="BK179" i="84"/>
  <c r="BK178" i="84" s="1"/>
  <c r="J178" i="84" s="1"/>
  <c r="J105" i="84" s="1"/>
  <c r="BI179" i="84"/>
  <c r="BH179" i="84"/>
  <c r="BG179" i="84"/>
  <c r="BF179" i="84"/>
  <c r="BE179" i="84"/>
  <c r="T179" i="84"/>
  <c r="R179" i="84"/>
  <c r="P179" i="84"/>
  <c r="J179" i="84"/>
  <c r="T178" i="84"/>
  <c r="R178" i="84"/>
  <c r="P178" i="84"/>
  <c r="BK177" i="84"/>
  <c r="BI177" i="84"/>
  <c r="BH177" i="84"/>
  <c r="BG177" i="84"/>
  <c r="BF177" i="84"/>
  <c r="T177" i="84"/>
  <c r="R177" i="84"/>
  <c r="P177" i="84"/>
  <c r="J177" i="84"/>
  <c r="BE177" i="84" s="1"/>
  <c r="BK176" i="84"/>
  <c r="BI176" i="84"/>
  <c r="BH176" i="84"/>
  <c r="BG176" i="84"/>
  <c r="BF176" i="84"/>
  <c r="T176" i="84"/>
  <c r="R176" i="84"/>
  <c r="P176" i="84"/>
  <c r="J176" i="84"/>
  <c r="BE176" i="84" s="1"/>
  <c r="BK172" i="84"/>
  <c r="BI172" i="84"/>
  <c r="BH172" i="84"/>
  <c r="BG172" i="84"/>
  <c r="BF172" i="84"/>
  <c r="T172" i="84"/>
  <c r="R172" i="84"/>
  <c r="P172" i="84"/>
  <c r="J172" i="84"/>
  <c r="BE172" i="84" s="1"/>
  <c r="BK168" i="84"/>
  <c r="BI168" i="84"/>
  <c r="BH168" i="84"/>
  <c r="BG168" i="84"/>
  <c r="BF168" i="84"/>
  <c r="BE168" i="84"/>
  <c r="T168" i="84"/>
  <c r="R168" i="84"/>
  <c r="P168" i="84"/>
  <c r="P159" i="84" s="1"/>
  <c r="P158" i="84" s="1"/>
  <c r="J168" i="84"/>
  <c r="BK167" i="84"/>
  <c r="BI167" i="84"/>
  <c r="BH167" i="84"/>
  <c r="BG167" i="84"/>
  <c r="BF167" i="84"/>
  <c r="BE167" i="84"/>
  <c r="T167" i="84"/>
  <c r="R167" i="84"/>
  <c r="P167" i="84"/>
  <c r="J167" i="84"/>
  <c r="BK164" i="84"/>
  <c r="BK159" i="84" s="1"/>
  <c r="BI164" i="84"/>
  <c r="BH164" i="84"/>
  <c r="BG164" i="84"/>
  <c r="BF164" i="84"/>
  <c r="T164" i="84"/>
  <c r="R164" i="84"/>
  <c r="P164" i="84"/>
  <c r="J164" i="84"/>
  <c r="BE164" i="84" s="1"/>
  <c r="BK160" i="84"/>
  <c r="BI160" i="84"/>
  <c r="BH160" i="84"/>
  <c r="BG160" i="84"/>
  <c r="BF160" i="84"/>
  <c r="T160" i="84"/>
  <c r="R160" i="84"/>
  <c r="R159" i="84" s="1"/>
  <c r="R158" i="84" s="1"/>
  <c r="P160" i="84"/>
  <c r="J160" i="84"/>
  <c r="BE160" i="84" s="1"/>
  <c r="T159" i="84"/>
  <c r="T158" i="84" s="1"/>
  <c r="BK157" i="84"/>
  <c r="BK156" i="84" s="1"/>
  <c r="J156" i="84" s="1"/>
  <c r="J102" i="84" s="1"/>
  <c r="BI157" i="84"/>
  <c r="BH157" i="84"/>
  <c r="BG157" i="84"/>
  <c r="BF157" i="84"/>
  <c r="BE157" i="84"/>
  <c r="T157" i="84"/>
  <c r="T156" i="84" s="1"/>
  <c r="R157" i="84"/>
  <c r="R156" i="84" s="1"/>
  <c r="P157" i="84"/>
  <c r="J157" i="84"/>
  <c r="P156" i="84"/>
  <c r="BK155" i="84"/>
  <c r="BK154" i="84" s="1"/>
  <c r="J154" i="84" s="1"/>
  <c r="J101" i="84" s="1"/>
  <c r="BI155" i="84"/>
  <c r="BH155" i="84"/>
  <c r="BG155" i="84"/>
  <c r="BF155" i="84"/>
  <c r="BE155" i="84"/>
  <c r="T155" i="84"/>
  <c r="T154" i="84" s="1"/>
  <c r="R155" i="84"/>
  <c r="P155" i="84"/>
  <c r="P154" i="84" s="1"/>
  <c r="J155" i="84"/>
  <c r="R154" i="84"/>
  <c r="BK153" i="84"/>
  <c r="BI153" i="84"/>
  <c r="BH153" i="84"/>
  <c r="BG153" i="84"/>
  <c r="BF153" i="84"/>
  <c r="T153" i="84"/>
  <c r="R153" i="84"/>
  <c r="P153" i="84"/>
  <c r="J153" i="84"/>
  <c r="BE153" i="84" s="1"/>
  <c r="BK150" i="84"/>
  <c r="BI150" i="84"/>
  <c r="BH150" i="84"/>
  <c r="BG150" i="84"/>
  <c r="BF150" i="84"/>
  <c r="T150" i="84"/>
  <c r="R150" i="84"/>
  <c r="P150" i="84"/>
  <c r="J150" i="84"/>
  <c r="BE150" i="84" s="1"/>
  <c r="BK149" i="84"/>
  <c r="BI149" i="84"/>
  <c r="BH149" i="84"/>
  <c r="BG149" i="84"/>
  <c r="BF149" i="84"/>
  <c r="T149" i="84"/>
  <c r="R149" i="84"/>
  <c r="P149" i="84"/>
  <c r="J149" i="84"/>
  <c r="BE149" i="84" s="1"/>
  <c r="BK148" i="84"/>
  <c r="BK147" i="84" s="1"/>
  <c r="J147" i="84" s="1"/>
  <c r="J100" i="84" s="1"/>
  <c r="BI148" i="84"/>
  <c r="BH148" i="84"/>
  <c r="BG148" i="84"/>
  <c r="BF148" i="84"/>
  <c r="BE148" i="84"/>
  <c r="T148" i="84"/>
  <c r="T147" i="84" s="1"/>
  <c r="R148" i="84"/>
  <c r="R147" i="84" s="1"/>
  <c r="P148" i="84"/>
  <c r="J148" i="84"/>
  <c r="P147" i="84"/>
  <c r="BK146" i="84"/>
  <c r="BI146" i="84"/>
  <c r="BH146" i="84"/>
  <c r="BG146" i="84"/>
  <c r="BF146" i="84"/>
  <c r="BE146" i="84"/>
  <c r="T146" i="84"/>
  <c r="R146" i="84"/>
  <c r="P146" i="84"/>
  <c r="J146" i="84"/>
  <c r="BK143" i="84"/>
  <c r="BK134" i="84" s="1"/>
  <c r="J134" i="84" s="1"/>
  <c r="J99" i="84" s="1"/>
  <c r="BI143" i="84"/>
  <c r="BH143" i="84"/>
  <c r="BG143" i="84"/>
  <c r="BF143" i="84"/>
  <c r="BE143" i="84"/>
  <c r="T143" i="84"/>
  <c r="R143" i="84"/>
  <c r="P143" i="84"/>
  <c r="J143" i="84"/>
  <c r="BK138" i="84"/>
  <c r="BI138" i="84"/>
  <c r="BH138" i="84"/>
  <c r="BG138" i="84"/>
  <c r="BF138" i="84"/>
  <c r="T138" i="84"/>
  <c r="R138" i="84"/>
  <c r="P138" i="84"/>
  <c r="J138" i="84"/>
  <c r="BE138" i="84" s="1"/>
  <c r="BK135" i="84"/>
  <c r="BI135" i="84"/>
  <c r="BH135" i="84"/>
  <c r="BG135" i="84"/>
  <c r="BF135" i="84"/>
  <c r="T135" i="84"/>
  <c r="T134" i="84" s="1"/>
  <c r="R135" i="84"/>
  <c r="R134" i="84" s="1"/>
  <c r="P135" i="84"/>
  <c r="P134" i="84" s="1"/>
  <c r="J135" i="84"/>
  <c r="BE135" i="84" s="1"/>
  <c r="BK133" i="84"/>
  <c r="BI133" i="84"/>
  <c r="BH133" i="84"/>
  <c r="BG133" i="84"/>
  <c r="BF133" i="84"/>
  <c r="BE133" i="84"/>
  <c r="T133" i="84"/>
  <c r="T127" i="84" s="1"/>
  <c r="R133" i="84"/>
  <c r="P133" i="84"/>
  <c r="J133" i="84"/>
  <c r="BK129" i="84"/>
  <c r="BI129" i="84"/>
  <c r="BH129" i="84"/>
  <c r="BG129" i="84"/>
  <c r="BF129" i="84"/>
  <c r="BE129" i="84"/>
  <c r="T129" i="84"/>
  <c r="R129" i="84"/>
  <c r="P129" i="84"/>
  <c r="J129" i="84"/>
  <c r="BK128" i="84"/>
  <c r="BK127" i="84" s="1"/>
  <c r="J127" i="84" s="1"/>
  <c r="J98" i="84" s="1"/>
  <c r="BI128" i="84"/>
  <c r="BH128" i="84"/>
  <c r="F36" i="84" s="1"/>
  <c r="BG128" i="84"/>
  <c r="BF128" i="84"/>
  <c r="BE128" i="84"/>
  <c r="T128" i="84"/>
  <c r="R128" i="84"/>
  <c r="R127" i="84" s="1"/>
  <c r="R126" i="84" s="1"/>
  <c r="R125" i="84" s="1"/>
  <c r="P128" i="84"/>
  <c r="P127" i="84" s="1"/>
  <c r="P126" i="84" s="1"/>
  <c r="P125" i="84" s="1"/>
  <c r="J128" i="84"/>
  <c r="J119" i="84"/>
  <c r="F119" i="84"/>
  <c r="E117" i="84"/>
  <c r="J92" i="84"/>
  <c r="F91" i="84"/>
  <c r="F89" i="84"/>
  <c r="E87" i="84"/>
  <c r="J37" i="84"/>
  <c r="J36" i="84"/>
  <c r="J35" i="84"/>
  <c r="J24" i="84"/>
  <c r="E24" i="84"/>
  <c r="J122" i="84" s="1"/>
  <c r="J23" i="84"/>
  <c r="J21" i="84"/>
  <c r="E21" i="84"/>
  <c r="J91" i="84" s="1"/>
  <c r="J20" i="84"/>
  <c r="J18" i="84"/>
  <c r="E18" i="84"/>
  <c r="F92" i="84" s="1"/>
  <c r="J17" i="84"/>
  <c r="J15" i="84"/>
  <c r="E15" i="84"/>
  <c r="F121" i="84" s="1"/>
  <c r="J14" i="84"/>
  <c r="J12" i="84"/>
  <c r="J89" i="84" s="1"/>
  <c r="E7" i="84"/>
  <c r="E115" i="84" s="1"/>
  <c r="H53" i="87" l="1"/>
  <c r="H6" i="87" s="1"/>
  <c r="F20" i="87"/>
  <c r="F28" i="87" s="1"/>
  <c r="H30" i="87" s="1"/>
  <c r="H3" i="87" s="1"/>
  <c r="F37" i="84"/>
  <c r="F35" i="84"/>
  <c r="J34" i="84"/>
  <c r="H17" i="86"/>
  <c r="H3" i="86" s="1"/>
  <c r="H36" i="86"/>
  <c r="H6" i="86" s="1"/>
  <c r="J159" i="84"/>
  <c r="J104" i="84" s="1"/>
  <c r="BK158" i="84"/>
  <c r="J158" i="84" s="1"/>
  <c r="J103" i="84" s="1"/>
  <c r="J33" i="84"/>
  <c r="T126" i="84"/>
  <c r="T125" i="84" s="1"/>
  <c r="J121" i="84"/>
  <c r="BK126" i="84"/>
  <c r="E85" i="84"/>
  <c r="F122" i="84"/>
  <c r="F33" i="84"/>
  <c r="F34" i="84"/>
  <c r="E68" i="87" l="1"/>
  <c r="F68" i="87" s="1"/>
  <c r="E67" i="87"/>
  <c r="F67" i="87" s="1"/>
  <c r="E43" i="86"/>
  <c r="F43" i="86" s="1"/>
  <c r="E42" i="86"/>
  <c r="F42" i="86" s="1"/>
  <c r="F50" i="86" s="1"/>
  <c r="H7" i="86" s="1"/>
  <c r="H8" i="86" s="1"/>
  <c r="D27" i="5" s="1"/>
  <c r="BK125" i="84"/>
  <c r="J125" i="84" s="1"/>
  <c r="J126" i="84"/>
  <c r="J97" i="84" s="1"/>
  <c r="F76" i="87" l="1"/>
  <c r="H8" i="87" s="1"/>
  <c r="H9" i="87" s="1"/>
  <c r="E18" i="5"/>
  <c r="J30" i="84"/>
  <c r="J96" i="84"/>
  <c r="J39" i="84" l="1"/>
  <c r="D34" i="5"/>
  <c r="BK383" i="83"/>
  <c r="BI383" i="83"/>
  <c r="BH383" i="83"/>
  <c r="BG383" i="83"/>
  <c r="BF383" i="83"/>
  <c r="T383" i="83"/>
  <c r="R383" i="83"/>
  <c r="R382" i="83" s="1"/>
  <c r="P383" i="83"/>
  <c r="J383" i="83"/>
  <c r="BE383" i="83" s="1"/>
  <c r="BK382" i="83"/>
  <c r="J382" i="83" s="1"/>
  <c r="J118" i="83" s="1"/>
  <c r="T382" i="83"/>
  <c r="P382" i="83"/>
  <c r="BK381" i="83"/>
  <c r="BI381" i="83"/>
  <c r="BH381" i="83"/>
  <c r="BG381" i="83"/>
  <c r="BF381" i="83"/>
  <c r="BE381" i="83"/>
  <c r="T381" i="83"/>
  <c r="R381" i="83"/>
  <c r="P381" i="83"/>
  <c r="J381" i="83"/>
  <c r="BK380" i="83"/>
  <c r="BI380" i="83"/>
  <c r="BH380" i="83"/>
  <c r="BG380" i="83"/>
  <c r="BF380" i="83"/>
  <c r="T380" i="83"/>
  <c r="R380" i="83"/>
  <c r="P380" i="83"/>
  <c r="J380" i="83"/>
  <c r="BE380" i="83" s="1"/>
  <c r="BK379" i="83"/>
  <c r="BK378" i="83" s="1"/>
  <c r="J378" i="83" s="1"/>
  <c r="J117" i="83" s="1"/>
  <c r="BI379" i="83"/>
  <c r="BH379" i="83"/>
  <c r="BG379" i="83"/>
  <c r="BF379" i="83"/>
  <c r="BE379" i="83"/>
  <c r="T379" i="83"/>
  <c r="R379" i="83"/>
  <c r="P379" i="83"/>
  <c r="P378" i="83" s="1"/>
  <c r="J379" i="83"/>
  <c r="T378" i="83"/>
  <c r="R378" i="83"/>
  <c r="BK377" i="83"/>
  <c r="BI377" i="83"/>
  <c r="BH377" i="83"/>
  <c r="BG377" i="83"/>
  <c r="BF377" i="83"/>
  <c r="T377" i="83"/>
  <c r="R377" i="83"/>
  <c r="P377" i="83"/>
  <c r="P375" i="83" s="1"/>
  <c r="J377" i="83"/>
  <c r="BE377" i="83" s="1"/>
  <c r="BK376" i="83"/>
  <c r="BI376" i="83"/>
  <c r="BH376" i="83"/>
  <c r="BG376" i="83"/>
  <c r="BF376" i="83"/>
  <c r="BE376" i="83"/>
  <c r="T376" i="83"/>
  <c r="R376" i="83"/>
  <c r="R375" i="83" s="1"/>
  <c r="P376" i="83"/>
  <c r="J376" i="83"/>
  <c r="BK375" i="83"/>
  <c r="J375" i="83" s="1"/>
  <c r="J116" i="83" s="1"/>
  <c r="T375" i="83"/>
  <c r="BK374" i="83"/>
  <c r="BI374" i="83"/>
  <c r="BH374" i="83"/>
  <c r="BG374" i="83"/>
  <c r="BF374" i="83"/>
  <c r="BE374" i="83"/>
  <c r="T374" i="83"/>
  <c r="R374" i="83"/>
  <c r="R373" i="83" s="1"/>
  <c r="P374" i="83"/>
  <c r="P373" i="83" s="1"/>
  <c r="J374" i="83"/>
  <c r="BK373" i="83"/>
  <c r="J373" i="83" s="1"/>
  <c r="J115" i="83" s="1"/>
  <c r="T373" i="83"/>
  <c r="BK372" i="83"/>
  <c r="BI372" i="83"/>
  <c r="BH372" i="83"/>
  <c r="BG372" i="83"/>
  <c r="BF372" i="83"/>
  <c r="BE372" i="83"/>
  <c r="T372" i="83"/>
  <c r="R372" i="83"/>
  <c r="P372" i="83"/>
  <c r="J372" i="83"/>
  <c r="BK371" i="83"/>
  <c r="BI371" i="83"/>
  <c r="BH371" i="83"/>
  <c r="BG371" i="83"/>
  <c r="BF371" i="83"/>
  <c r="T371" i="83"/>
  <c r="T369" i="83" s="1"/>
  <c r="T368" i="83" s="1"/>
  <c r="R371" i="83"/>
  <c r="R369" i="83" s="1"/>
  <c r="R368" i="83" s="1"/>
  <c r="P371" i="83"/>
  <c r="J371" i="83"/>
  <c r="BE371" i="83" s="1"/>
  <c r="BK370" i="83"/>
  <c r="BK369" i="83" s="1"/>
  <c r="BI370" i="83"/>
  <c r="BH370" i="83"/>
  <c r="BG370" i="83"/>
  <c r="BF370" i="83"/>
  <c r="T370" i="83"/>
  <c r="R370" i="83"/>
  <c r="P370" i="83"/>
  <c r="P369" i="83" s="1"/>
  <c r="J370" i="83"/>
  <c r="BE370" i="83" s="1"/>
  <c r="BK367" i="83"/>
  <c r="BK366" i="83" s="1"/>
  <c r="J366" i="83" s="1"/>
  <c r="J112" i="83" s="1"/>
  <c r="BI367" i="83"/>
  <c r="BH367" i="83"/>
  <c r="BG367" i="83"/>
  <c r="BF367" i="83"/>
  <c r="T367" i="83"/>
  <c r="T366" i="83" s="1"/>
  <c r="R367" i="83"/>
  <c r="P367" i="83"/>
  <c r="J367" i="83"/>
  <c r="BE367" i="83" s="1"/>
  <c r="R366" i="83"/>
  <c r="P366" i="83"/>
  <c r="BK362" i="83"/>
  <c r="BI362" i="83"/>
  <c r="BH362" i="83"/>
  <c r="BG362" i="83"/>
  <c r="BF362" i="83"/>
  <c r="T362" i="83"/>
  <c r="R362" i="83"/>
  <c r="P362" i="83"/>
  <c r="J362" i="83"/>
  <c r="BE362" i="83" s="1"/>
  <c r="BK357" i="83"/>
  <c r="BK356" i="83" s="1"/>
  <c r="J356" i="83" s="1"/>
  <c r="J111" i="83" s="1"/>
  <c r="BI357" i="83"/>
  <c r="BH357" i="83"/>
  <c r="BG357" i="83"/>
  <c r="BF357" i="83"/>
  <c r="BE357" i="83"/>
  <c r="T357" i="83"/>
  <c r="R357" i="83"/>
  <c r="P357" i="83"/>
  <c r="P356" i="83" s="1"/>
  <c r="J357" i="83"/>
  <c r="T356" i="83"/>
  <c r="R356" i="83"/>
  <c r="BK355" i="83"/>
  <c r="BI355" i="83"/>
  <c r="BH355" i="83"/>
  <c r="BG355" i="83"/>
  <c r="BF355" i="83"/>
  <c r="T355" i="83"/>
  <c r="R355" i="83"/>
  <c r="P355" i="83"/>
  <c r="P350" i="83" s="1"/>
  <c r="J355" i="83"/>
  <c r="BE355" i="83" s="1"/>
  <c r="BK351" i="83"/>
  <c r="BI351" i="83"/>
  <c r="BH351" i="83"/>
  <c r="BG351" i="83"/>
  <c r="BF351" i="83"/>
  <c r="BE351" i="83"/>
  <c r="T351" i="83"/>
  <c r="R351" i="83"/>
  <c r="R350" i="83" s="1"/>
  <c r="P351" i="83"/>
  <c r="J351" i="83"/>
  <c r="BK350" i="83"/>
  <c r="J350" i="83" s="1"/>
  <c r="J110" i="83" s="1"/>
  <c r="T350" i="83"/>
  <c r="BK349" i="83"/>
  <c r="BI349" i="83"/>
  <c r="BH349" i="83"/>
  <c r="BG349" i="83"/>
  <c r="BF349" i="83"/>
  <c r="BE349" i="83"/>
  <c r="T349" i="83"/>
  <c r="R349" i="83"/>
  <c r="P349" i="83"/>
  <c r="J349" i="83"/>
  <c r="BK348" i="83"/>
  <c r="BI348" i="83"/>
  <c r="BH348" i="83"/>
  <c r="BG348" i="83"/>
  <c r="BF348" i="83"/>
  <c r="T348" i="83"/>
  <c r="R348" i="83"/>
  <c r="P348" i="83"/>
  <c r="J348" i="83"/>
  <c r="BE348" i="83" s="1"/>
  <c r="BK346" i="83"/>
  <c r="BI346" i="83"/>
  <c r="BH346" i="83"/>
  <c r="BG346" i="83"/>
  <c r="BF346" i="83"/>
  <c r="BE346" i="83"/>
  <c r="T346" i="83"/>
  <c r="R346" i="83"/>
  <c r="P346" i="83"/>
  <c r="J346" i="83"/>
  <c r="BK342" i="83"/>
  <c r="BI342" i="83"/>
  <c r="BH342" i="83"/>
  <c r="BG342" i="83"/>
  <c r="BF342" i="83"/>
  <c r="BE342" i="83"/>
  <c r="T342" i="83"/>
  <c r="R342" i="83"/>
  <c r="P342" i="83"/>
  <c r="J342" i="83"/>
  <c r="BK338" i="83"/>
  <c r="BI338" i="83"/>
  <c r="BH338" i="83"/>
  <c r="BG338" i="83"/>
  <c r="BF338" i="83"/>
  <c r="T338" i="83"/>
  <c r="R338" i="83"/>
  <c r="P338" i="83"/>
  <c r="J338" i="83"/>
  <c r="BE338" i="83" s="1"/>
  <c r="BK334" i="83"/>
  <c r="BI334" i="83"/>
  <c r="BH334" i="83"/>
  <c r="BG334" i="83"/>
  <c r="BF334" i="83"/>
  <c r="BE334" i="83"/>
  <c r="T334" i="83"/>
  <c r="T325" i="83" s="1"/>
  <c r="R334" i="83"/>
  <c r="P334" i="83"/>
  <c r="J334" i="83"/>
  <c r="BK333" i="83"/>
  <c r="BI333" i="83"/>
  <c r="BH333" i="83"/>
  <c r="BG333" i="83"/>
  <c r="BF333" i="83"/>
  <c r="BE333" i="83"/>
  <c r="T333" i="83"/>
  <c r="R333" i="83"/>
  <c r="P333" i="83"/>
  <c r="J333" i="83"/>
  <c r="BK330" i="83"/>
  <c r="BI330" i="83"/>
  <c r="BH330" i="83"/>
  <c r="BG330" i="83"/>
  <c r="BF330" i="83"/>
  <c r="T330" i="83"/>
  <c r="R330" i="83"/>
  <c r="P330" i="83"/>
  <c r="J330" i="83"/>
  <c r="BE330" i="83" s="1"/>
  <c r="BK326" i="83"/>
  <c r="BK325" i="83" s="1"/>
  <c r="J325" i="83" s="1"/>
  <c r="J109" i="83" s="1"/>
  <c r="BI326" i="83"/>
  <c r="BH326" i="83"/>
  <c r="BG326" i="83"/>
  <c r="BF326" i="83"/>
  <c r="BE326" i="83"/>
  <c r="T326" i="83"/>
  <c r="R326" i="83"/>
  <c r="P326" i="83"/>
  <c r="P325" i="83" s="1"/>
  <c r="J326" i="83"/>
  <c r="R325" i="83"/>
  <c r="BK324" i="83"/>
  <c r="BI324" i="83"/>
  <c r="BH324" i="83"/>
  <c r="BG324" i="83"/>
  <c r="BF324" i="83"/>
  <c r="T324" i="83"/>
  <c r="R324" i="83"/>
  <c r="P324" i="83"/>
  <c r="J324" i="83"/>
  <c r="BE324" i="83" s="1"/>
  <c r="BK321" i="83"/>
  <c r="BI321" i="83"/>
  <c r="BH321" i="83"/>
  <c r="BG321" i="83"/>
  <c r="BF321" i="83"/>
  <c r="BE321" i="83"/>
  <c r="T321" i="83"/>
  <c r="R321" i="83"/>
  <c r="P321" i="83"/>
  <c r="J321" i="83"/>
  <c r="BK317" i="83"/>
  <c r="BK312" i="83" s="1"/>
  <c r="J312" i="83" s="1"/>
  <c r="J108" i="83" s="1"/>
  <c r="BI317" i="83"/>
  <c r="BH317" i="83"/>
  <c r="BG317" i="83"/>
  <c r="BF317" i="83"/>
  <c r="BE317" i="83"/>
  <c r="T317" i="83"/>
  <c r="R317" i="83"/>
  <c r="P317" i="83"/>
  <c r="J317" i="83"/>
  <c r="BK314" i="83"/>
  <c r="BI314" i="83"/>
  <c r="BH314" i="83"/>
  <c r="BG314" i="83"/>
  <c r="BF314" i="83"/>
  <c r="BE314" i="83"/>
  <c r="T314" i="83"/>
  <c r="T312" i="83" s="1"/>
  <c r="R314" i="83"/>
  <c r="P314" i="83"/>
  <c r="J314" i="83"/>
  <c r="BK313" i="83"/>
  <c r="BI313" i="83"/>
  <c r="BH313" i="83"/>
  <c r="BG313" i="83"/>
  <c r="BF313" i="83"/>
  <c r="BE313" i="83"/>
  <c r="T313" i="83"/>
  <c r="R313" i="83"/>
  <c r="R312" i="83" s="1"/>
  <c r="P313" i="83"/>
  <c r="P312" i="83" s="1"/>
  <c r="J313" i="83"/>
  <c r="BK311" i="83"/>
  <c r="BI311" i="83"/>
  <c r="BH311" i="83"/>
  <c r="BG311" i="83"/>
  <c r="BF311" i="83"/>
  <c r="BE311" i="83"/>
  <c r="T311" i="83"/>
  <c r="R311" i="83"/>
  <c r="P311" i="83"/>
  <c r="J311" i="83"/>
  <c r="BK308" i="83"/>
  <c r="BI308" i="83"/>
  <c r="BH308" i="83"/>
  <c r="BG308" i="83"/>
  <c r="BF308" i="83"/>
  <c r="T308" i="83"/>
  <c r="R308" i="83"/>
  <c r="P308" i="83"/>
  <c r="J308" i="83"/>
  <c r="BE308" i="83" s="1"/>
  <c r="BK305" i="83"/>
  <c r="BI305" i="83"/>
  <c r="BH305" i="83"/>
  <c r="BG305" i="83"/>
  <c r="BF305" i="83"/>
  <c r="BE305" i="83"/>
  <c r="T305" i="83"/>
  <c r="R305" i="83"/>
  <c r="P305" i="83"/>
  <c r="J305" i="83"/>
  <c r="BK301" i="83"/>
  <c r="BI301" i="83"/>
  <c r="BH301" i="83"/>
  <c r="BG301" i="83"/>
  <c r="BF301" i="83"/>
  <c r="BE301" i="83"/>
  <c r="T301" i="83"/>
  <c r="R301" i="83"/>
  <c r="P301" i="83"/>
  <c r="J301" i="83"/>
  <c r="BK297" i="83"/>
  <c r="BI297" i="83"/>
  <c r="BH297" i="83"/>
  <c r="BG297" i="83"/>
  <c r="BF297" i="83"/>
  <c r="T297" i="83"/>
  <c r="R297" i="83"/>
  <c r="P297" i="83"/>
  <c r="J297" i="83"/>
  <c r="BE297" i="83" s="1"/>
  <c r="BK293" i="83"/>
  <c r="BI293" i="83"/>
  <c r="BH293" i="83"/>
  <c r="BG293" i="83"/>
  <c r="BF293" i="83"/>
  <c r="BE293" i="83"/>
  <c r="T293" i="83"/>
  <c r="R293" i="83"/>
  <c r="P293" i="83"/>
  <c r="J293" i="83"/>
  <c r="BK289" i="83"/>
  <c r="BI289" i="83"/>
  <c r="BH289" i="83"/>
  <c r="BG289" i="83"/>
  <c r="BF289" i="83"/>
  <c r="BE289" i="83"/>
  <c r="T289" i="83"/>
  <c r="R289" i="83"/>
  <c r="P289" i="83"/>
  <c r="J289" i="83"/>
  <c r="BK288" i="83"/>
  <c r="BI288" i="83"/>
  <c r="BH288" i="83"/>
  <c r="BG288" i="83"/>
  <c r="BF288" i="83"/>
  <c r="T288" i="83"/>
  <c r="R288" i="83"/>
  <c r="P288" i="83"/>
  <c r="J288" i="83"/>
  <c r="BE288" i="83" s="1"/>
  <c r="BK284" i="83"/>
  <c r="BI284" i="83"/>
  <c r="BH284" i="83"/>
  <c r="BG284" i="83"/>
  <c r="BF284" i="83"/>
  <c r="BE284" i="83"/>
  <c r="T284" i="83"/>
  <c r="R284" i="83"/>
  <c r="P284" i="83"/>
  <c r="J284" i="83"/>
  <c r="BK280" i="83"/>
  <c r="BI280" i="83"/>
  <c r="BH280" i="83"/>
  <c r="BG280" i="83"/>
  <c r="BF280" i="83"/>
  <c r="BE280" i="83"/>
  <c r="T280" i="83"/>
  <c r="R280" i="83"/>
  <c r="P280" i="83"/>
  <c r="P265" i="83" s="1"/>
  <c r="J280" i="83"/>
  <c r="BK276" i="83"/>
  <c r="BI276" i="83"/>
  <c r="BH276" i="83"/>
  <c r="BG276" i="83"/>
  <c r="BF276" i="83"/>
  <c r="T276" i="83"/>
  <c r="R276" i="83"/>
  <c r="P276" i="83"/>
  <c r="J276" i="83"/>
  <c r="BE276" i="83" s="1"/>
  <c r="BK272" i="83"/>
  <c r="BK265" i="83" s="1"/>
  <c r="BI272" i="83"/>
  <c r="BH272" i="83"/>
  <c r="BG272" i="83"/>
  <c r="BF272" i="83"/>
  <c r="BE272" i="83"/>
  <c r="T272" i="83"/>
  <c r="R272" i="83"/>
  <c r="P272" i="83"/>
  <c r="J272" i="83"/>
  <c r="BK267" i="83"/>
  <c r="BI267" i="83"/>
  <c r="BH267" i="83"/>
  <c r="BG267" i="83"/>
  <c r="BF267" i="83"/>
  <c r="BE267" i="83"/>
  <c r="T267" i="83"/>
  <c r="R267" i="83"/>
  <c r="P267" i="83"/>
  <c r="J267" i="83"/>
  <c r="BK266" i="83"/>
  <c r="BI266" i="83"/>
  <c r="BH266" i="83"/>
  <c r="BG266" i="83"/>
  <c r="BF266" i="83"/>
  <c r="T266" i="83"/>
  <c r="T265" i="83" s="1"/>
  <c r="R266" i="83"/>
  <c r="R265" i="83" s="1"/>
  <c r="P266" i="83"/>
  <c r="J266" i="83"/>
  <c r="BE266" i="83" s="1"/>
  <c r="BK263" i="83"/>
  <c r="BI263" i="83"/>
  <c r="BH263" i="83"/>
  <c r="BG263" i="83"/>
  <c r="BF263" i="83"/>
  <c r="BE263" i="83"/>
  <c r="T263" i="83"/>
  <c r="R263" i="83"/>
  <c r="R262" i="83" s="1"/>
  <c r="P263" i="83"/>
  <c r="P262" i="83" s="1"/>
  <c r="J263" i="83"/>
  <c r="BK262" i="83"/>
  <c r="J262" i="83" s="1"/>
  <c r="J105" i="83" s="1"/>
  <c r="T262" i="83"/>
  <c r="BK259" i="83"/>
  <c r="BI259" i="83"/>
  <c r="BH259" i="83"/>
  <c r="BG259" i="83"/>
  <c r="BF259" i="83"/>
  <c r="BE259" i="83"/>
  <c r="T259" i="83"/>
  <c r="R259" i="83"/>
  <c r="P259" i="83"/>
  <c r="J259" i="83"/>
  <c r="BK256" i="83"/>
  <c r="BI256" i="83"/>
  <c r="BH256" i="83"/>
  <c r="BG256" i="83"/>
  <c r="BF256" i="83"/>
  <c r="T256" i="83"/>
  <c r="R256" i="83"/>
  <c r="R253" i="83" s="1"/>
  <c r="P256" i="83"/>
  <c r="J256" i="83"/>
  <c r="BE256" i="83" s="1"/>
  <c r="BK255" i="83"/>
  <c r="BI255" i="83"/>
  <c r="BH255" i="83"/>
  <c r="BG255" i="83"/>
  <c r="BF255" i="83"/>
  <c r="T255" i="83"/>
  <c r="R255" i="83"/>
  <c r="P255" i="83"/>
  <c r="J255" i="83"/>
  <c r="BE255" i="83" s="1"/>
  <c r="BK254" i="83"/>
  <c r="BI254" i="83"/>
  <c r="BH254" i="83"/>
  <c r="BG254" i="83"/>
  <c r="BF254" i="83"/>
  <c r="T254" i="83"/>
  <c r="R254" i="83"/>
  <c r="P254" i="83"/>
  <c r="P253" i="83" s="1"/>
  <c r="J254" i="83"/>
  <c r="BE254" i="83" s="1"/>
  <c r="BK253" i="83"/>
  <c r="J253" i="83" s="1"/>
  <c r="J104" i="83" s="1"/>
  <c r="T253" i="83"/>
  <c r="BK251" i="83"/>
  <c r="BI251" i="83"/>
  <c r="BH251" i="83"/>
  <c r="BG251" i="83"/>
  <c r="BF251" i="83"/>
  <c r="BE251" i="83"/>
  <c r="T251" i="83"/>
  <c r="R251" i="83"/>
  <c r="R250" i="83" s="1"/>
  <c r="P251" i="83"/>
  <c r="P250" i="83" s="1"/>
  <c r="J251" i="83"/>
  <c r="BK250" i="83"/>
  <c r="J250" i="83" s="1"/>
  <c r="J103" i="83" s="1"/>
  <c r="T250" i="83"/>
  <c r="BK249" i="83"/>
  <c r="BI249" i="83"/>
  <c r="BH249" i="83"/>
  <c r="BG249" i="83"/>
  <c r="BF249" i="83"/>
  <c r="BE249" i="83"/>
  <c r="T249" i="83"/>
  <c r="R249" i="83"/>
  <c r="P249" i="83"/>
  <c r="J249" i="83"/>
  <c r="BK246" i="83"/>
  <c r="BI246" i="83"/>
  <c r="BH246" i="83"/>
  <c r="BG246" i="83"/>
  <c r="BF246" i="83"/>
  <c r="T246" i="83"/>
  <c r="R246" i="83"/>
  <c r="P246" i="83"/>
  <c r="J246" i="83"/>
  <c r="BE246" i="83" s="1"/>
  <c r="BK245" i="83"/>
  <c r="BI245" i="83"/>
  <c r="BH245" i="83"/>
  <c r="BG245" i="83"/>
  <c r="BF245" i="83"/>
  <c r="T245" i="83"/>
  <c r="R245" i="83"/>
  <c r="P245" i="83"/>
  <c r="J245" i="83"/>
  <c r="BE245" i="83" s="1"/>
  <c r="BK242" i="83"/>
  <c r="BI242" i="83"/>
  <c r="BH242" i="83"/>
  <c r="BG242" i="83"/>
  <c r="BF242" i="83"/>
  <c r="T242" i="83"/>
  <c r="R242" i="83"/>
  <c r="P242" i="83"/>
  <c r="J242" i="83"/>
  <c r="BE242" i="83" s="1"/>
  <c r="BK239" i="83"/>
  <c r="BI239" i="83"/>
  <c r="BH239" i="83"/>
  <c r="BG239" i="83"/>
  <c r="BF239" i="83"/>
  <c r="BE239" i="83"/>
  <c r="T239" i="83"/>
  <c r="R239" i="83"/>
  <c r="P239" i="83"/>
  <c r="J239" i="83"/>
  <c r="BK236" i="83"/>
  <c r="BI236" i="83"/>
  <c r="BH236" i="83"/>
  <c r="BG236" i="83"/>
  <c r="BF236" i="83"/>
  <c r="BE236" i="83"/>
  <c r="T236" i="83"/>
  <c r="R236" i="83"/>
  <c r="P236" i="83"/>
  <c r="J236" i="83"/>
  <c r="BK233" i="83"/>
  <c r="BI233" i="83"/>
  <c r="BH233" i="83"/>
  <c r="BG233" i="83"/>
  <c r="BF233" i="83"/>
  <c r="BE233" i="83"/>
  <c r="T233" i="83"/>
  <c r="R233" i="83"/>
  <c r="P233" i="83"/>
  <c r="J233" i="83"/>
  <c r="BK229" i="83"/>
  <c r="BI229" i="83"/>
  <c r="BH229" i="83"/>
  <c r="BG229" i="83"/>
  <c r="BF229" i="83"/>
  <c r="T229" i="83"/>
  <c r="R229" i="83"/>
  <c r="P229" i="83"/>
  <c r="J229" i="83"/>
  <c r="BE229" i="83" s="1"/>
  <c r="BK225" i="83"/>
  <c r="BI225" i="83"/>
  <c r="BH225" i="83"/>
  <c r="BG225" i="83"/>
  <c r="BF225" i="83"/>
  <c r="T225" i="83"/>
  <c r="R225" i="83"/>
  <c r="P225" i="83"/>
  <c r="J225" i="83"/>
  <c r="BE225" i="83" s="1"/>
  <c r="BK222" i="83"/>
  <c r="BI222" i="83"/>
  <c r="BH222" i="83"/>
  <c r="BG222" i="83"/>
  <c r="BF222" i="83"/>
  <c r="BE222" i="83"/>
  <c r="T222" i="83"/>
  <c r="R222" i="83"/>
  <c r="P222" i="83"/>
  <c r="J222" i="83"/>
  <c r="BK221" i="83"/>
  <c r="BI221" i="83"/>
  <c r="BH221" i="83"/>
  <c r="BG221" i="83"/>
  <c r="BF221" i="83"/>
  <c r="BE221" i="83"/>
  <c r="T221" i="83"/>
  <c r="R221" i="83"/>
  <c r="P221" i="83"/>
  <c r="J221" i="83"/>
  <c r="BK218" i="83"/>
  <c r="BI218" i="83"/>
  <c r="BH218" i="83"/>
  <c r="BG218" i="83"/>
  <c r="BF218" i="83"/>
  <c r="BE218" i="83"/>
  <c r="T218" i="83"/>
  <c r="R218" i="83"/>
  <c r="P218" i="83"/>
  <c r="J218" i="83"/>
  <c r="BK215" i="83"/>
  <c r="BI215" i="83"/>
  <c r="BH215" i="83"/>
  <c r="BG215" i="83"/>
  <c r="BF215" i="83"/>
  <c r="BE215" i="83"/>
  <c r="T215" i="83"/>
  <c r="R215" i="83"/>
  <c r="P215" i="83"/>
  <c r="J215" i="83"/>
  <c r="BK212" i="83"/>
  <c r="BI212" i="83"/>
  <c r="BH212" i="83"/>
  <c r="BG212" i="83"/>
  <c r="BF212" i="83"/>
  <c r="T212" i="83"/>
  <c r="R212" i="83"/>
  <c r="P212" i="83"/>
  <c r="J212" i="83"/>
  <c r="BE212" i="83" s="1"/>
  <c r="BK211" i="83"/>
  <c r="BI211" i="83"/>
  <c r="BH211" i="83"/>
  <c r="BG211" i="83"/>
  <c r="BF211" i="83"/>
  <c r="T211" i="83"/>
  <c r="R211" i="83"/>
  <c r="P211" i="83"/>
  <c r="J211" i="83"/>
  <c r="BE211" i="83" s="1"/>
  <c r="BK210" i="83"/>
  <c r="BI210" i="83"/>
  <c r="BH210" i="83"/>
  <c r="BG210" i="83"/>
  <c r="BF210" i="83"/>
  <c r="T210" i="83"/>
  <c r="R210" i="83"/>
  <c r="P210" i="83"/>
  <c r="J210" i="83"/>
  <c r="BE210" i="83" s="1"/>
  <c r="BK209" i="83"/>
  <c r="BK200" i="83" s="1"/>
  <c r="J200" i="83" s="1"/>
  <c r="J102" i="83" s="1"/>
  <c r="BI209" i="83"/>
  <c r="BH209" i="83"/>
  <c r="BG209" i="83"/>
  <c r="BF209" i="83"/>
  <c r="BE209" i="83"/>
  <c r="T209" i="83"/>
  <c r="R209" i="83"/>
  <c r="P209" i="83"/>
  <c r="J209" i="83"/>
  <c r="BK205" i="83"/>
  <c r="BI205" i="83"/>
  <c r="BH205" i="83"/>
  <c r="BG205" i="83"/>
  <c r="BF205" i="83"/>
  <c r="BE205" i="83"/>
  <c r="T205" i="83"/>
  <c r="T200" i="83" s="1"/>
  <c r="R205" i="83"/>
  <c r="P205" i="83"/>
  <c r="J205" i="83"/>
  <c r="BK201" i="83"/>
  <c r="BI201" i="83"/>
  <c r="BH201" i="83"/>
  <c r="BG201" i="83"/>
  <c r="BF201" i="83"/>
  <c r="BE201" i="83"/>
  <c r="T201" i="83"/>
  <c r="R201" i="83"/>
  <c r="R200" i="83" s="1"/>
  <c r="P201" i="83"/>
  <c r="P200" i="83" s="1"/>
  <c r="J201" i="83"/>
  <c r="BK197" i="83"/>
  <c r="BI197" i="83"/>
  <c r="BH197" i="83"/>
  <c r="BG197" i="83"/>
  <c r="BF197" i="83"/>
  <c r="BE197" i="83"/>
  <c r="T197" i="83"/>
  <c r="R197" i="83"/>
  <c r="P197" i="83"/>
  <c r="J197" i="83"/>
  <c r="BK196" i="83"/>
  <c r="BI196" i="83"/>
  <c r="BH196" i="83"/>
  <c r="BG196" i="83"/>
  <c r="BF196" i="83"/>
  <c r="T196" i="83"/>
  <c r="T195" i="83" s="1"/>
  <c r="R196" i="83"/>
  <c r="R195" i="83" s="1"/>
  <c r="P196" i="83"/>
  <c r="J196" i="83"/>
  <c r="BE196" i="83" s="1"/>
  <c r="BK195" i="83"/>
  <c r="P195" i="83"/>
  <c r="J195" i="83"/>
  <c r="BK194" i="83"/>
  <c r="BI194" i="83"/>
  <c r="BH194" i="83"/>
  <c r="BG194" i="83"/>
  <c r="BF194" i="83"/>
  <c r="BE194" i="83"/>
  <c r="T194" i="83"/>
  <c r="R194" i="83"/>
  <c r="P194" i="83"/>
  <c r="J194" i="83"/>
  <c r="BK191" i="83"/>
  <c r="BI191" i="83"/>
  <c r="BH191" i="83"/>
  <c r="BG191" i="83"/>
  <c r="BF191" i="83"/>
  <c r="BE191" i="83"/>
  <c r="T191" i="83"/>
  <c r="R191" i="83"/>
  <c r="P191" i="83"/>
  <c r="J191" i="83"/>
  <c r="BK186" i="83"/>
  <c r="BI186" i="83"/>
  <c r="BH186" i="83"/>
  <c r="BG186" i="83"/>
  <c r="BF186" i="83"/>
  <c r="BE186" i="83"/>
  <c r="T186" i="83"/>
  <c r="R186" i="83"/>
  <c r="P186" i="83"/>
  <c r="J186" i="83"/>
  <c r="BK185" i="83"/>
  <c r="BI185" i="83"/>
  <c r="BH185" i="83"/>
  <c r="BG185" i="83"/>
  <c r="BF185" i="83"/>
  <c r="T185" i="83"/>
  <c r="T175" i="83" s="1"/>
  <c r="R185" i="83"/>
  <c r="R175" i="83" s="1"/>
  <c r="P185" i="83"/>
  <c r="J185" i="83"/>
  <c r="BE185" i="83" s="1"/>
  <c r="BK176" i="83"/>
  <c r="BK175" i="83" s="1"/>
  <c r="J175" i="83" s="1"/>
  <c r="J100" i="83" s="1"/>
  <c r="BI176" i="83"/>
  <c r="BH176" i="83"/>
  <c r="BG176" i="83"/>
  <c r="BF176" i="83"/>
  <c r="T176" i="83"/>
  <c r="R176" i="83"/>
  <c r="P176" i="83"/>
  <c r="P175" i="83" s="1"/>
  <c r="J176" i="83"/>
  <c r="BE176" i="83" s="1"/>
  <c r="BK172" i="83"/>
  <c r="BI172" i="83"/>
  <c r="BH172" i="83"/>
  <c r="BG172" i="83"/>
  <c r="BF172" i="83"/>
  <c r="BE172" i="83"/>
  <c r="T172" i="83"/>
  <c r="T171" i="83" s="1"/>
  <c r="R172" i="83"/>
  <c r="P172" i="83"/>
  <c r="P171" i="83" s="1"/>
  <c r="J172" i="83"/>
  <c r="BK171" i="83"/>
  <c r="J171" i="83" s="1"/>
  <c r="J99" i="83" s="1"/>
  <c r="R171" i="83"/>
  <c r="BK164" i="83"/>
  <c r="BI164" i="83"/>
  <c r="BH164" i="83"/>
  <c r="BG164" i="83"/>
  <c r="BF164" i="83"/>
  <c r="BE164" i="83"/>
  <c r="T164" i="83"/>
  <c r="R164" i="83"/>
  <c r="P164" i="83"/>
  <c r="J164" i="83"/>
  <c r="BK160" i="83"/>
  <c r="BI160" i="83"/>
  <c r="BH160" i="83"/>
  <c r="BG160" i="83"/>
  <c r="BF160" i="83"/>
  <c r="BE160" i="83"/>
  <c r="T160" i="83"/>
  <c r="R160" i="83"/>
  <c r="P160" i="83"/>
  <c r="J160" i="83"/>
  <c r="BK157" i="83"/>
  <c r="BI157" i="83"/>
  <c r="BH157" i="83"/>
  <c r="BG157" i="83"/>
  <c r="BF157" i="83"/>
  <c r="T157" i="83"/>
  <c r="R157" i="83"/>
  <c r="P157" i="83"/>
  <c r="J157" i="83"/>
  <c r="BE157" i="83" s="1"/>
  <c r="BK154" i="83"/>
  <c r="BI154" i="83"/>
  <c r="BH154" i="83"/>
  <c r="BG154" i="83"/>
  <c r="BF154" i="83"/>
  <c r="T154" i="83"/>
  <c r="R154" i="83"/>
  <c r="P154" i="83"/>
  <c r="J154" i="83"/>
  <c r="BE154" i="83" s="1"/>
  <c r="BK148" i="83"/>
  <c r="BI148" i="83"/>
  <c r="BH148" i="83"/>
  <c r="BG148" i="83"/>
  <c r="BF148" i="83"/>
  <c r="T148" i="83"/>
  <c r="R148" i="83"/>
  <c r="P148" i="83"/>
  <c r="J148" i="83"/>
  <c r="BE148" i="83" s="1"/>
  <c r="BK144" i="83"/>
  <c r="BI144" i="83"/>
  <c r="BH144" i="83"/>
  <c r="BG144" i="83"/>
  <c r="BF144" i="83"/>
  <c r="BE144" i="83"/>
  <c r="T144" i="83"/>
  <c r="R144" i="83"/>
  <c r="P144" i="83"/>
  <c r="J144" i="83"/>
  <c r="BK141" i="83"/>
  <c r="BK140" i="83" s="1"/>
  <c r="BI141" i="83"/>
  <c r="BH141" i="83"/>
  <c r="F36" i="83" s="1"/>
  <c r="BG141" i="83"/>
  <c r="F35" i="83" s="1"/>
  <c r="BF141" i="83"/>
  <c r="BE141" i="83"/>
  <c r="T141" i="83"/>
  <c r="T140" i="83" s="1"/>
  <c r="R141" i="83"/>
  <c r="R140" i="83" s="1"/>
  <c r="R139" i="83" s="1"/>
  <c r="P141" i="83"/>
  <c r="P140" i="83" s="1"/>
  <c r="J141" i="83"/>
  <c r="F135" i="83"/>
  <c r="J134" i="83"/>
  <c r="F132" i="83"/>
  <c r="E130" i="83"/>
  <c r="J101" i="83"/>
  <c r="J92" i="83"/>
  <c r="F89" i="83"/>
  <c r="E87" i="83"/>
  <c r="E85" i="83"/>
  <c r="J37" i="83"/>
  <c r="J36" i="83"/>
  <c r="J35" i="83"/>
  <c r="J24" i="83"/>
  <c r="E24" i="83"/>
  <c r="J135" i="83" s="1"/>
  <c r="J23" i="83"/>
  <c r="J21" i="83"/>
  <c r="E21" i="83"/>
  <c r="J91" i="83" s="1"/>
  <c r="J20" i="83"/>
  <c r="J18" i="83"/>
  <c r="E18" i="83"/>
  <c r="F92" i="83" s="1"/>
  <c r="J17" i="83"/>
  <c r="J15" i="83"/>
  <c r="E15" i="83"/>
  <c r="F134" i="83" s="1"/>
  <c r="J14" i="83"/>
  <c r="J12" i="83"/>
  <c r="J132" i="83" s="1"/>
  <c r="E128" i="83"/>
  <c r="J34" i="83" l="1"/>
  <c r="F37" i="83"/>
  <c r="F33" i="83"/>
  <c r="J369" i="83"/>
  <c r="J114" i="83" s="1"/>
  <c r="BK368" i="83"/>
  <c r="J368" i="83" s="1"/>
  <c r="J113" i="83" s="1"/>
  <c r="R264" i="83"/>
  <c r="R138" i="83" s="1"/>
  <c r="P368" i="83"/>
  <c r="BK139" i="83"/>
  <c r="J140" i="83"/>
  <c r="J98" i="83" s="1"/>
  <c r="P139" i="83"/>
  <c r="T264" i="83"/>
  <c r="P264" i="83"/>
  <c r="J33" i="83"/>
  <c r="BK264" i="83"/>
  <c r="J264" i="83" s="1"/>
  <c r="J106" i="83" s="1"/>
  <c r="J265" i="83"/>
  <c r="J107" i="83" s="1"/>
  <c r="T139" i="83"/>
  <c r="T138" i="83" s="1"/>
  <c r="F34" i="83"/>
  <c r="J89" i="83"/>
  <c r="F91" i="83"/>
  <c r="P138" i="83" l="1"/>
  <c r="J139" i="83"/>
  <c r="J97" i="83" s="1"/>
  <c r="BK138" i="83"/>
  <c r="J138" i="83" s="1"/>
  <c r="J96" i="83" l="1"/>
  <c r="J30" i="83"/>
  <c r="J39" i="83" l="1"/>
  <c r="D25" i="5"/>
  <c r="BK228" i="82"/>
  <c r="BI228" i="82"/>
  <c r="BH228" i="82"/>
  <c r="BG228" i="82"/>
  <c r="BF228" i="82"/>
  <c r="BE228" i="82"/>
  <c r="T228" i="82"/>
  <c r="R228" i="82"/>
  <c r="P228" i="82"/>
  <c r="J228" i="82"/>
  <c r="BK227" i="82"/>
  <c r="BI227" i="82"/>
  <c r="BH227" i="82"/>
  <c r="BG227" i="82"/>
  <c r="BF227" i="82"/>
  <c r="T227" i="82"/>
  <c r="R227" i="82"/>
  <c r="P227" i="82"/>
  <c r="J227" i="82"/>
  <c r="BE227" i="82" s="1"/>
  <c r="BK226" i="82"/>
  <c r="BI226" i="82"/>
  <c r="BH226" i="82"/>
  <c r="BG226" i="82"/>
  <c r="BF226" i="82"/>
  <c r="T226" i="82"/>
  <c r="R226" i="82"/>
  <c r="R225" i="82" s="1"/>
  <c r="P226" i="82"/>
  <c r="P225" i="82" s="1"/>
  <c r="J226" i="82"/>
  <c r="BE226" i="82" s="1"/>
  <c r="BK225" i="82"/>
  <c r="T225" i="82"/>
  <c r="J225" i="82"/>
  <c r="BK224" i="82"/>
  <c r="BK222" i="82" s="1"/>
  <c r="J222" i="82" s="1"/>
  <c r="J102" i="82" s="1"/>
  <c r="BI224" i="82"/>
  <c r="BH224" i="82"/>
  <c r="BG224" i="82"/>
  <c r="BF224" i="82"/>
  <c r="BE224" i="82"/>
  <c r="T224" i="82"/>
  <c r="R224" i="82"/>
  <c r="P224" i="82"/>
  <c r="J224" i="82"/>
  <c r="BK223" i="82"/>
  <c r="BI223" i="82"/>
  <c r="BH223" i="82"/>
  <c r="BG223" i="82"/>
  <c r="BF223" i="82"/>
  <c r="BE223" i="82"/>
  <c r="T223" i="82"/>
  <c r="T222" i="82" s="1"/>
  <c r="R223" i="82"/>
  <c r="R222" i="82" s="1"/>
  <c r="P223" i="82"/>
  <c r="P222" i="82" s="1"/>
  <c r="J223" i="82"/>
  <c r="BK221" i="82"/>
  <c r="BI221" i="82"/>
  <c r="BH221" i="82"/>
  <c r="BG221" i="82"/>
  <c r="BF221" i="82"/>
  <c r="BE221" i="82"/>
  <c r="T221" i="82"/>
  <c r="R221" i="82"/>
  <c r="P221" i="82"/>
  <c r="J221" i="82"/>
  <c r="BK220" i="82"/>
  <c r="BI220" i="82"/>
  <c r="BH220" i="82"/>
  <c r="BG220" i="82"/>
  <c r="BF220" i="82"/>
  <c r="BE220" i="82"/>
  <c r="T220" i="82"/>
  <c r="R220" i="82"/>
  <c r="P220" i="82"/>
  <c r="J220" i="82"/>
  <c r="BK219" i="82"/>
  <c r="BI219" i="82"/>
  <c r="BH219" i="82"/>
  <c r="BG219" i="82"/>
  <c r="BF219" i="82"/>
  <c r="T219" i="82"/>
  <c r="R219" i="82"/>
  <c r="P219" i="82"/>
  <c r="J219" i="82"/>
  <c r="BE219" i="82" s="1"/>
  <c r="BK218" i="82"/>
  <c r="BI218" i="82"/>
  <c r="BH218" i="82"/>
  <c r="BG218" i="82"/>
  <c r="BF218" i="82"/>
  <c r="BE218" i="82"/>
  <c r="T218" i="82"/>
  <c r="R218" i="82"/>
  <c r="P218" i="82"/>
  <c r="J218" i="82"/>
  <c r="BK217" i="82"/>
  <c r="BI217" i="82"/>
  <c r="BH217" i="82"/>
  <c r="BG217" i="82"/>
  <c r="BF217" i="82"/>
  <c r="T217" i="82"/>
  <c r="R217" i="82"/>
  <c r="P217" i="82"/>
  <c r="J217" i="82"/>
  <c r="BE217" i="82" s="1"/>
  <c r="BK216" i="82"/>
  <c r="BI216" i="82"/>
  <c r="BH216" i="82"/>
  <c r="BG216" i="82"/>
  <c r="BF216" i="82"/>
  <c r="T216" i="82"/>
  <c r="R216" i="82"/>
  <c r="P216" i="82"/>
  <c r="J216" i="82"/>
  <c r="BE216" i="82" s="1"/>
  <c r="BK215" i="82"/>
  <c r="BI215" i="82"/>
  <c r="BH215" i="82"/>
  <c r="BG215" i="82"/>
  <c r="BF215" i="82"/>
  <c r="BE215" i="82"/>
  <c r="T215" i="82"/>
  <c r="R215" i="82"/>
  <c r="P215" i="82"/>
  <c r="J215" i="82"/>
  <c r="BK214" i="82"/>
  <c r="BI214" i="82"/>
  <c r="BH214" i="82"/>
  <c r="BG214" i="82"/>
  <c r="BF214" i="82"/>
  <c r="T214" i="82"/>
  <c r="T213" i="82" s="1"/>
  <c r="R214" i="82"/>
  <c r="R213" i="82" s="1"/>
  <c r="P214" i="82"/>
  <c r="J214" i="82"/>
  <c r="BE214" i="82" s="1"/>
  <c r="BK213" i="82"/>
  <c r="J213" i="82" s="1"/>
  <c r="J101" i="82" s="1"/>
  <c r="P213" i="82"/>
  <c r="BK212" i="82"/>
  <c r="BI212" i="82"/>
  <c r="BH212" i="82"/>
  <c r="BG212" i="82"/>
  <c r="BF212" i="82"/>
  <c r="BE212" i="82"/>
  <c r="T212" i="82"/>
  <c r="R212" i="82"/>
  <c r="P212" i="82"/>
  <c r="J212" i="82"/>
  <c r="BK211" i="82"/>
  <c r="BI211" i="82"/>
  <c r="BH211" i="82"/>
  <c r="BG211" i="82"/>
  <c r="BF211" i="82"/>
  <c r="T211" i="82"/>
  <c r="R211" i="82"/>
  <c r="P211" i="82"/>
  <c r="J211" i="82"/>
  <c r="BE211" i="82" s="1"/>
  <c r="BK210" i="82"/>
  <c r="BI210" i="82"/>
  <c r="BH210" i="82"/>
  <c r="BG210" i="82"/>
  <c r="BF210" i="82"/>
  <c r="T210" i="82"/>
  <c r="R210" i="82"/>
  <c r="P210" i="82"/>
  <c r="J210" i="82"/>
  <c r="BE210" i="82" s="1"/>
  <c r="BK209" i="82"/>
  <c r="BI209" i="82"/>
  <c r="BH209" i="82"/>
  <c r="BG209" i="82"/>
  <c r="BF209" i="82"/>
  <c r="BE209" i="82"/>
  <c r="T209" i="82"/>
  <c r="R209" i="82"/>
  <c r="P209" i="82"/>
  <c r="J209" i="82"/>
  <c r="BK208" i="82"/>
  <c r="BI208" i="82"/>
  <c r="BH208" i="82"/>
  <c r="BG208" i="82"/>
  <c r="BF208" i="82"/>
  <c r="BE208" i="82"/>
  <c r="T208" i="82"/>
  <c r="R208" i="82"/>
  <c r="P208" i="82"/>
  <c r="J208" i="82"/>
  <c r="BK207" i="82"/>
  <c r="BI207" i="82"/>
  <c r="BH207" i="82"/>
  <c r="BG207" i="82"/>
  <c r="BF207" i="82"/>
  <c r="T207" i="82"/>
  <c r="R207" i="82"/>
  <c r="P207" i="82"/>
  <c r="J207" i="82"/>
  <c r="BE207" i="82" s="1"/>
  <c r="BK206" i="82"/>
  <c r="BI206" i="82"/>
  <c r="BH206" i="82"/>
  <c r="BG206" i="82"/>
  <c r="BF206" i="82"/>
  <c r="BE206" i="82"/>
  <c r="T206" i="82"/>
  <c r="R206" i="82"/>
  <c r="P206" i="82"/>
  <c r="J206" i="82"/>
  <c r="BK205" i="82"/>
  <c r="BI205" i="82"/>
  <c r="BH205" i="82"/>
  <c r="BG205" i="82"/>
  <c r="BF205" i="82"/>
  <c r="BE205" i="82"/>
  <c r="T205" i="82"/>
  <c r="R205" i="82"/>
  <c r="P205" i="82"/>
  <c r="J205" i="82"/>
  <c r="BK204" i="82"/>
  <c r="BI204" i="82"/>
  <c r="BH204" i="82"/>
  <c r="BG204" i="82"/>
  <c r="BF204" i="82"/>
  <c r="T204" i="82"/>
  <c r="R204" i="82"/>
  <c r="P204" i="82"/>
  <c r="J204" i="82"/>
  <c r="BE204" i="82" s="1"/>
  <c r="BK203" i="82"/>
  <c r="BI203" i="82"/>
  <c r="BH203" i="82"/>
  <c r="BG203" i="82"/>
  <c r="BF203" i="82"/>
  <c r="BE203" i="82"/>
  <c r="T203" i="82"/>
  <c r="R203" i="82"/>
  <c r="P203" i="82"/>
  <c r="J203" i="82"/>
  <c r="BK202" i="82"/>
  <c r="BI202" i="82"/>
  <c r="BH202" i="82"/>
  <c r="BG202" i="82"/>
  <c r="BF202" i="82"/>
  <c r="BE202" i="82"/>
  <c r="T202" i="82"/>
  <c r="R202" i="82"/>
  <c r="P202" i="82"/>
  <c r="J202" i="82"/>
  <c r="BK201" i="82"/>
  <c r="BI201" i="82"/>
  <c r="BH201" i="82"/>
  <c r="BG201" i="82"/>
  <c r="BF201" i="82"/>
  <c r="BE201" i="82"/>
  <c r="T201" i="82"/>
  <c r="R201" i="82"/>
  <c r="P201" i="82"/>
  <c r="J201" i="82"/>
  <c r="BK200" i="82"/>
  <c r="BI200" i="82"/>
  <c r="BH200" i="82"/>
  <c r="BG200" i="82"/>
  <c r="BF200" i="82"/>
  <c r="BE200" i="82"/>
  <c r="T200" i="82"/>
  <c r="R200" i="82"/>
  <c r="P200" i="82"/>
  <c r="J200" i="82"/>
  <c r="BK199" i="82"/>
  <c r="BI199" i="82"/>
  <c r="BH199" i="82"/>
  <c r="BG199" i="82"/>
  <c r="BF199" i="82"/>
  <c r="BE199" i="82"/>
  <c r="T199" i="82"/>
  <c r="R199" i="82"/>
  <c r="P199" i="82"/>
  <c r="J199" i="82"/>
  <c r="BK198" i="82"/>
  <c r="BI198" i="82"/>
  <c r="BH198" i="82"/>
  <c r="BG198" i="82"/>
  <c r="BF198" i="82"/>
  <c r="T198" i="82"/>
  <c r="R198" i="82"/>
  <c r="P198" i="82"/>
  <c r="J198" i="82"/>
  <c r="BE198" i="82" s="1"/>
  <c r="BK197" i="82"/>
  <c r="BI197" i="82"/>
  <c r="BH197" i="82"/>
  <c r="BG197" i="82"/>
  <c r="BF197" i="82"/>
  <c r="BE197" i="82"/>
  <c r="T197" i="82"/>
  <c r="R197" i="82"/>
  <c r="P197" i="82"/>
  <c r="J197" i="82"/>
  <c r="BK196" i="82"/>
  <c r="BI196" i="82"/>
  <c r="BH196" i="82"/>
  <c r="BG196" i="82"/>
  <c r="BF196" i="82"/>
  <c r="BE196" i="82"/>
  <c r="T196" i="82"/>
  <c r="R196" i="82"/>
  <c r="P196" i="82"/>
  <c r="J196" i="82"/>
  <c r="BK195" i="82"/>
  <c r="BI195" i="82"/>
  <c r="BH195" i="82"/>
  <c r="BG195" i="82"/>
  <c r="BF195" i="82"/>
  <c r="BE195" i="82"/>
  <c r="T195" i="82"/>
  <c r="R195" i="82"/>
  <c r="P195" i="82"/>
  <c r="J195" i="82"/>
  <c r="BK194" i="82"/>
  <c r="BI194" i="82"/>
  <c r="BH194" i="82"/>
  <c r="BG194" i="82"/>
  <c r="BF194" i="82"/>
  <c r="BE194" i="82"/>
  <c r="T194" i="82"/>
  <c r="R194" i="82"/>
  <c r="P194" i="82"/>
  <c r="J194" i="82"/>
  <c r="BK193" i="82"/>
  <c r="BI193" i="82"/>
  <c r="BH193" i="82"/>
  <c r="BG193" i="82"/>
  <c r="BF193" i="82"/>
  <c r="BE193" i="82"/>
  <c r="T193" i="82"/>
  <c r="R193" i="82"/>
  <c r="P193" i="82"/>
  <c r="J193" i="82"/>
  <c r="BK192" i="82"/>
  <c r="BI192" i="82"/>
  <c r="BH192" i="82"/>
  <c r="BG192" i="82"/>
  <c r="BF192" i="82"/>
  <c r="T192" i="82"/>
  <c r="R192" i="82"/>
  <c r="P192" i="82"/>
  <c r="J192" i="82"/>
  <c r="BE192" i="82" s="1"/>
  <c r="BK191" i="82"/>
  <c r="BI191" i="82"/>
  <c r="BH191" i="82"/>
  <c r="BG191" i="82"/>
  <c r="BF191" i="82"/>
  <c r="BE191" i="82"/>
  <c r="T191" i="82"/>
  <c r="R191" i="82"/>
  <c r="P191" i="82"/>
  <c r="J191" i="82"/>
  <c r="BK190" i="82"/>
  <c r="BI190" i="82"/>
  <c r="BH190" i="82"/>
  <c r="BG190" i="82"/>
  <c r="BF190" i="82"/>
  <c r="BE190" i="82"/>
  <c r="T190" i="82"/>
  <c r="R190" i="82"/>
  <c r="P190" i="82"/>
  <c r="J190" i="82"/>
  <c r="BK189" i="82"/>
  <c r="BI189" i="82"/>
  <c r="BH189" i="82"/>
  <c r="BG189" i="82"/>
  <c r="BF189" i="82"/>
  <c r="T189" i="82"/>
  <c r="R189" i="82"/>
  <c r="P189" i="82"/>
  <c r="J189" i="82"/>
  <c r="BE189" i="82" s="1"/>
  <c r="BK188" i="82"/>
  <c r="BI188" i="82"/>
  <c r="BH188" i="82"/>
  <c r="BG188" i="82"/>
  <c r="BF188" i="82"/>
  <c r="BE188" i="82"/>
  <c r="T188" i="82"/>
  <c r="R188" i="82"/>
  <c r="P188" i="82"/>
  <c r="J188" i="82"/>
  <c r="BK187" i="82"/>
  <c r="BI187" i="82"/>
  <c r="BH187" i="82"/>
  <c r="BG187" i="82"/>
  <c r="BF187" i="82"/>
  <c r="T187" i="82"/>
  <c r="R187" i="82"/>
  <c r="P187" i="82"/>
  <c r="J187" i="82"/>
  <c r="BE187" i="82" s="1"/>
  <c r="BK186" i="82"/>
  <c r="BI186" i="82"/>
  <c r="BH186" i="82"/>
  <c r="BG186" i="82"/>
  <c r="BF186" i="82"/>
  <c r="T186" i="82"/>
  <c r="R186" i="82"/>
  <c r="P186" i="82"/>
  <c r="J186" i="82"/>
  <c r="BE186" i="82" s="1"/>
  <c r="BK185" i="82"/>
  <c r="BI185" i="82"/>
  <c r="BH185" i="82"/>
  <c r="BG185" i="82"/>
  <c r="BF185" i="82"/>
  <c r="BE185" i="82"/>
  <c r="T185" i="82"/>
  <c r="R185" i="82"/>
  <c r="P185" i="82"/>
  <c r="J185" i="82"/>
  <c r="BK184" i="82"/>
  <c r="BI184" i="82"/>
  <c r="BH184" i="82"/>
  <c r="BG184" i="82"/>
  <c r="BF184" i="82"/>
  <c r="T184" i="82"/>
  <c r="R184" i="82"/>
  <c r="P184" i="82"/>
  <c r="J184" i="82"/>
  <c r="BE184" i="82" s="1"/>
  <c r="BK183" i="82"/>
  <c r="BI183" i="82"/>
  <c r="BH183" i="82"/>
  <c r="BG183" i="82"/>
  <c r="BF183" i="82"/>
  <c r="T183" i="82"/>
  <c r="R183" i="82"/>
  <c r="P183" i="82"/>
  <c r="J183" i="82"/>
  <c r="BE183" i="82" s="1"/>
  <c r="BK182" i="82"/>
  <c r="BI182" i="82"/>
  <c r="BH182" i="82"/>
  <c r="BG182" i="82"/>
  <c r="BF182" i="82"/>
  <c r="BE182" i="82"/>
  <c r="T182" i="82"/>
  <c r="R182" i="82"/>
  <c r="P182" i="82"/>
  <c r="J182" i="82"/>
  <c r="BK181" i="82"/>
  <c r="BI181" i="82"/>
  <c r="BH181" i="82"/>
  <c r="BG181" i="82"/>
  <c r="BF181" i="82"/>
  <c r="BE181" i="82"/>
  <c r="T181" i="82"/>
  <c r="R181" i="82"/>
  <c r="P181" i="82"/>
  <c r="J181" i="82"/>
  <c r="BK180" i="82"/>
  <c r="BI180" i="82"/>
  <c r="BH180" i="82"/>
  <c r="BG180" i="82"/>
  <c r="BF180" i="82"/>
  <c r="T180" i="82"/>
  <c r="R180" i="82"/>
  <c r="P180" i="82"/>
  <c r="J180" i="82"/>
  <c r="BE180" i="82" s="1"/>
  <c r="BK179" i="82"/>
  <c r="BI179" i="82"/>
  <c r="BH179" i="82"/>
  <c r="BG179" i="82"/>
  <c r="BF179" i="82"/>
  <c r="BE179" i="82"/>
  <c r="T179" i="82"/>
  <c r="R179" i="82"/>
  <c r="P179" i="82"/>
  <c r="J179" i="82"/>
  <c r="BK178" i="82"/>
  <c r="BI178" i="82"/>
  <c r="BH178" i="82"/>
  <c r="BG178" i="82"/>
  <c r="BF178" i="82"/>
  <c r="T178" i="82"/>
  <c r="R178" i="82"/>
  <c r="P178" i="82"/>
  <c r="J178" i="82"/>
  <c r="BE178" i="82" s="1"/>
  <c r="BK177" i="82"/>
  <c r="BI177" i="82"/>
  <c r="BH177" i="82"/>
  <c r="BG177" i="82"/>
  <c r="BF177" i="82"/>
  <c r="T177" i="82"/>
  <c r="R177" i="82"/>
  <c r="P177" i="82"/>
  <c r="J177" i="82"/>
  <c r="BE177" i="82" s="1"/>
  <c r="BK176" i="82"/>
  <c r="BI176" i="82"/>
  <c r="BH176" i="82"/>
  <c r="BG176" i="82"/>
  <c r="BF176" i="82"/>
  <c r="BE176" i="82"/>
  <c r="T176" i="82"/>
  <c r="R176" i="82"/>
  <c r="P176" i="82"/>
  <c r="J176" i="82"/>
  <c r="BK175" i="82"/>
  <c r="BI175" i="82"/>
  <c r="BH175" i="82"/>
  <c r="BG175" i="82"/>
  <c r="BF175" i="82"/>
  <c r="T175" i="82"/>
  <c r="R175" i="82"/>
  <c r="P175" i="82"/>
  <c r="J175" i="82"/>
  <c r="BE175" i="82" s="1"/>
  <c r="BK174" i="82"/>
  <c r="BI174" i="82"/>
  <c r="BH174" i="82"/>
  <c r="BG174" i="82"/>
  <c r="BF174" i="82"/>
  <c r="T174" i="82"/>
  <c r="R174" i="82"/>
  <c r="P174" i="82"/>
  <c r="P171" i="82" s="1"/>
  <c r="J174" i="82"/>
  <c r="BE174" i="82" s="1"/>
  <c r="BK173" i="82"/>
  <c r="BI173" i="82"/>
  <c r="BH173" i="82"/>
  <c r="BG173" i="82"/>
  <c r="BF173" i="82"/>
  <c r="BE173" i="82"/>
  <c r="T173" i="82"/>
  <c r="R173" i="82"/>
  <c r="P173" i="82"/>
  <c r="J173" i="82"/>
  <c r="BK172" i="82"/>
  <c r="BK171" i="82" s="1"/>
  <c r="J171" i="82" s="1"/>
  <c r="J100" i="82" s="1"/>
  <c r="BI172" i="82"/>
  <c r="BH172" i="82"/>
  <c r="BG172" i="82"/>
  <c r="BF172" i="82"/>
  <c r="BE172" i="82"/>
  <c r="T172" i="82"/>
  <c r="T171" i="82" s="1"/>
  <c r="R172" i="82"/>
  <c r="P172" i="82"/>
  <c r="J172" i="82"/>
  <c r="R171" i="82"/>
  <c r="BK170" i="82"/>
  <c r="BI170" i="82"/>
  <c r="BH170" i="82"/>
  <c r="BG170" i="82"/>
  <c r="BF170" i="82"/>
  <c r="T170" i="82"/>
  <c r="R170" i="82"/>
  <c r="P170" i="82"/>
  <c r="J170" i="82"/>
  <c r="BE170" i="82" s="1"/>
  <c r="BK169" i="82"/>
  <c r="BI169" i="82"/>
  <c r="BH169" i="82"/>
  <c r="BG169" i="82"/>
  <c r="BF169" i="82"/>
  <c r="BE169" i="82"/>
  <c r="T169" i="82"/>
  <c r="R169" i="82"/>
  <c r="P169" i="82"/>
  <c r="J169" i="82"/>
  <c r="BK168" i="82"/>
  <c r="BI168" i="82"/>
  <c r="BH168" i="82"/>
  <c r="BG168" i="82"/>
  <c r="BF168" i="82"/>
  <c r="BE168" i="82"/>
  <c r="T168" i="82"/>
  <c r="R168" i="82"/>
  <c r="P168" i="82"/>
  <c r="J168" i="82"/>
  <c r="BK167" i="82"/>
  <c r="BI167" i="82"/>
  <c r="BH167" i="82"/>
  <c r="BG167" i="82"/>
  <c r="BF167" i="82"/>
  <c r="T167" i="82"/>
  <c r="R167" i="82"/>
  <c r="P167" i="82"/>
  <c r="J167" i="82"/>
  <c r="BE167" i="82" s="1"/>
  <c r="BK166" i="82"/>
  <c r="BI166" i="82"/>
  <c r="BH166" i="82"/>
  <c r="BG166" i="82"/>
  <c r="BF166" i="82"/>
  <c r="BE166" i="82"/>
  <c r="T166" i="82"/>
  <c r="R166" i="82"/>
  <c r="P166" i="82"/>
  <c r="J166" i="82"/>
  <c r="BK165" i="82"/>
  <c r="BI165" i="82"/>
  <c r="BH165" i="82"/>
  <c r="BG165" i="82"/>
  <c r="BF165" i="82"/>
  <c r="T165" i="82"/>
  <c r="R165" i="82"/>
  <c r="P165" i="82"/>
  <c r="J165" i="82"/>
  <c r="BE165" i="82" s="1"/>
  <c r="BK164" i="82"/>
  <c r="BI164" i="82"/>
  <c r="BH164" i="82"/>
  <c r="BG164" i="82"/>
  <c r="BF164" i="82"/>
  <c r="T164" i="82"/>
  <c r="R164" i="82"/>
  <c r="P164" i="82"/>
  <c r="J164" i="82"/>
  <c r="BE164" i="82" s="1"/>
  <c r="BK163" i="82"/>
  <c r="BI163" i="82"/>
  <c r="BH163" i="82"/>
  <c r="BG163" i="82"/>
  <c r="BF163" i="82"/>
  <c r="BE163" i="82"/>
  <c r="T163" i="82"/>
  <c r="R163" i="82"/>
  <c r="P163" i="82"/>
  <c r="J163" i="82"/>
  <c r="BK162" i="82"/>
  <c r="BI162" i="82"/>
  <c r="BH162" i="82"/>
  <c r="BG162" i="82"/>
  <c r="BF162" i="82"/>
  <c r="BE162" i="82"/>
  <c r="T162" i="82"/>
  <c r="R162" i="82"/>
  <c r="P162" i="82"/>
  <c r="J162" i="82"/>
  <c r="BK161" i="82"/>
  <c r="BI161" i="82"/>
  <c r="BH161" i="82"/>
  <c r="BG161" i="82"/>
  <c r="BF161" i="82"/>
  <c r="T161" i="82"/>
  <c r="R161" i="82"/>
  <c r="P161" i="82"/>
  <c r="J161" i="82"/>
  <c r="BE161" i="82" s="1"/>
  <c r="BK160" i="82"/>
  <c r="BI160" i="82"/>
  <c r="BH160" i="82"/>
  <c r="BG160" i="82"/>
  <c r="BF160" i="82"/>
  <c r="BE160" i="82"/>
  <c r="T160" i="82"/>
  <c r="R160" i="82"/>
  <c r="P160" i="82"/>
  <c r="J160" i="82"/>
  <c r="BK159" i="82"/>
  <c r="BI159" i="82"/>
  <c r="BH159" i="82"/>
  <c r="BG159" i="82"/>
  <c r="BF159" i="82"/>
  <c r="BE159" i="82"/>
  <c r="T159" i="82"/>
  <c r="R159" i="82"/>
  <c r="P159" i="82"/>
  <c r="J159" i="82"/>
  <c r="BK158" i="82"/>
  <c r="BI158" i="82"/>
  <c r="BH158" i="82"/>
  <c r="BG158" i="82"/>
  <c r="BF158" i="82"/>
  <c r="T158" i="82"/>
  <c r="R158" i="82"/>
  <c r="P158" i="82"/>
  <c r="J158" i="82"/>
  <c r="BE158" i="82" s="1"/>
  <c r="BK157" i="82"/>
  <c r="BI157" i="82"/>
  <c r="BH157" i="82"/>
  <c r="BG157" i="82"/>
  <c r="BF157" i="82"/>
  <c r="BE157" i="82"/>
  <c r="T157" i="82"/>
  <c r="R157" i="82"/>
  <c r="P157" i="82"/>
  <c r="J157" i="82"/>
  <c r="BK156" i="82"/>
  <c r="BI156" i="82"/>
  <c r="BH156" i="82"/>
  <c r="BG156" i="82"/>
  <c r="BF156" i="82"/>
  <c r="BE156" i="82"/>
  <c r="T156" i="82"/>
  <c r="R156" i="82"/>
  <c r="P156" i="82"/>
  <c r="J156" i="82"/>
  <c r="BK155" i="82"/>
  <c r="BI155" i="82"/>
  <c r="BH155" i="82"/>
  <c r="BG155" i="82"/>
  <c r="BF155" i="82"/>
  <c r="T155" i="82"/>
  <c r="R155" i="82"/>
  <c r="P155" i="82"/>
  <c r="J155" i="82"/>
  <c r="BE155" i="82" s="1"/>
  <c r="BK154" i="82"/>
  <c r="BI154" i="82"/>
  <c r="BH154" i="82"/>
  <c r="BG154" i="82"/>
  <c r="BF154" i="82"/>
  <c r="BE154" i="82"/>
  <c r="T154" i="82"/>
  <c r="R154" i="82"/>
  <c r="P154" i="82"/>
  <c r="J154" i="82"/>
  <c r="BK153" i="82"/>
  <c r="BI153" i="82"/>
  <c r="BH153" i="82"/>
  <c r="BG153" i="82"/>
  <c r="BF153" i="82"/>
  <c r="BE153" i="82"/>
  <c r="T153" i="82"/>
  <c r="R153" i="82"/>
  <c r="P153" i="82"/>
  <c r="J153" i="82"/>
  <c r="BK152" i="82"/>
  <c r="BI152" i="82"/>
  <c r="BH152" i="82"/>
  <c r="BG152" i="82"/>
  <c r="BF152" i="82"/>
  <c r="T152" i="82"/>
  <c r="R152" i="82"/>
  <c r="P152" i="82"/>
  <c r="J152" i="82"/>
  <c r="BE152" i="82" s="1"/>
  <c r="BK151" i="82"/>
  <c r="BI151" i="82"/>
  <c r="BH151" i="82"/>
  <c r="BG151" i="82"/>
  <c r="BF151" i="82"/>
  <c r="BE151" i="82"/>
  <c r="T151" i="82"/>
  <c r="R151" i="82"/>
  <c r="P151" i="82"/>
  <c r="J151" i="82"/>
  <c r="BK150" i="82"/>
  <c r="BI150" i="82"/>
  <c r="BH150" i="82"/>
  <c r="BG150" i="82"/>
  <c r="BF150" i="82"/>
  <c r="T150" i="82"/>
  <c r="R150" i="82"/>
  <c r="P150" i="82"/>
  <c r="J150" i="82"/>
  <c r="BE150" i="82" s="1"/>
  <c r="BK149" i="82"/>
  <c r="BI149" i="82"/>
  <c r="BH149" i="82"/>
  <c r="BG149" i="82"/>
  <c r="BF149" i="82"/>
  <c r="T149" i="82"/>
  <c r="R149" i="82"/>
  <c r="P149" i="82"/>
  <c r="J149" i="82"/>
  <c r="BE149" i="82" s="1"/>
  <c r="BK148" i="82"/>
  <c r="BI148" i="82"/>
  <c r="BH148" i="82"/>
  <c r="BG148" i="82"/>
  <c r="BF148" i="82"/>
  <c r="BE148" i="82"/>
  <c r="T148" i="82"/>
  <c r="R148" i="82"/>
  <c r="P148" i="82"/>
  <c r="J148" i="82"/>
  <c r="BK147" i="82"/>
  <c r="BI147" i="82"/>
  <c r="BH147" i="82"/>
  <c r="BG147" i="82"/>
  <c r="BF147" i="82"/>
  <c r="BE147" i="82"/>
  <c r="T147" i="82"/>
  <c r="R147" i="82"/>
  <c r="P147" i="82"/>
  <c r="J147" i="82"/>
  <c r="BK146" i="82"/>
  <c r="BI146" i="82"/>
  <c r="BH146" i="82"/>
  <c r="BG146" i="82"/>
  <c r="BF146" i="82"/>
  <c r="T146" i="82"/>
  <c r="R146" i="82"/>
  <c r="P146" i="82"/>
  <c r="J146" i="82"/>
  <c r="BE146" i="82" s="1"/>
  <c r="BK145" i="82"/>
  <c r="BI145" i="82"/>
  <c r="BH145" i="82"/>
  <c r="BG145" i="82"/>
  <c r="BF145" i="82"/>
  <c r="BE145" i="82"/>
  <c r="T145" i="82"/>
  <c r="R145" i="82"/>
  <c r="R144" i="82" s="1"/>
  <c r="P145" i="82"/>
  <c r="J145" i="82"/>
  <c r="BK144" i="82"/>
  <c r="J144" i="82" s="1"/>
  <c r="J99" i="82" s="1"/>
  <c r="T144" i="82"/>
  <c r="P144" i="82"/>
  <c r="BK143" i="82"/>
  <c r="BI143" i="82"/>
  <c r="BH143" i="82"/>
  <c r="BG143" i="82"/>
  <c r="BF143" i="82"/>
  <c r="T143" i="82"/>
  <c r="R143" i="82"/>
  <c r="P143" i="82"/>
  <c r="J143" i="82"/>
  <c r="BE143" i="82" s="1"/>
  <c r="BK142" i="82"/>
  <c r="BI142" i="82"/>
  <c r="BH142" i="82"/>
  <c r="BG142" i="82"/>
  <c r="BF142" i="82"/>
  <c r="T142" i="82"/>
  <c r="R142" i="82"/>
  <c r="P142" i="82"/>
  <c r="J142" i="82"/>
  <c r="BE142" i="82" s="1"/>
  <c r="BK141" i="82"/>
  <c r="BI141" i="82"/>
  <c r="BH141" i="82"/>
  <c r="BG141" i="82"/>
  <c r="BF141" i="82"/>
  <c r="BE141" i="82"/>
  <c r="T141" i="82"/>
  <c r="R141" i="82"/>
  <c r="P141" i="82"/>
  <c r="J141" i="82"/>
  <c r="BK140" i="82"/>
  <c r="BI140" i="82"/>
  <c r="BH140" i="82"/>
  <c r="BG140" i="82"/>
  <c r="BF140" i="82"/>
  <c r="BE140" i="82"/>
  <c r="T140" i="82"/>
  <c r="R140" i="82"/>
  <c r="P140" i="82"/>
  <c r="J140" i="82"/>
  <c r="BK139" i="82"/>
  <c r="BI139" i="82"/>
  <c r="BH139" i="82"/>
  <c r="BG139" i="82"/>
  <c r="BF139" i="82"/>
  <c r="BE139" i="82"/>
  <c r="T139" i="82"/>
  <c r="R139" i="82"/>
  <c r="P139" i="82"/>
  <c r="J139" i="82"/>
  <c r="BK138" i="82"/>
  <c r="BI138" i="82"/>
  <c r="BH138" i="82"/>
  <c r="BG138" i="82"/>
  <c r="BF138" i="82"/>
  <c r="BE138" i="82"/>
  <c r="T138" i="82"/>
  <c r="R138" i="82"/>
  <c r="P138" i="82"/>
  <c r="J138" i="82"/>
  <c r="BK137" i="82"/>
  <c r="BI137" i="82"/>
  <c r="BH137" i="82"/>
  <c r="BG137" i="82"/>
  <c r="BF137" i="82"/>
  <c r="BE137" i="82"/>
  <c r="T137" i="82"/>
  <c r="R137" i="82"/>
  <c r="P137" i="82"/>
  <c r="J137" i="82"/>
  <c r="BK136" i="82"/>
  <c r="BI136" i="82"/>
  <c r="BH136" i="82"/>
  <c r="BG136" i="82"/>
  <c r="BF136" i="82"/>
  <c r="T136" i="82"/>
  <c r="R136" i="82"/>
  <c r="P136" i="82"/>
  <c r="J136" i="82"/>
  <c r="BE136" i="82" s="1"/>
  <c r="BK135" i="82"/>
  <c r="BI135" i="82"/>
  <c r="BH135" i="82"/>
  <c r="BG135" i="82"/>
  <c r="BF135" i="82"/>
  <c r="T135" i="82"/>
  <c r="R135" i="82"/>
  <c r="P135" i="82"/>
  <c r="J135" i="82"/>
  <c r="BE135" i="82" s="1"/>
  <c r="BK134" i="82"/>
  <c r="BI134" i="82"/>
  <c r="BH134" i="82"/>
  <c r="BG134" i="82"/>
  <c r="BF134" i="82"/>
  <c r="T134" i="82"/>
  <c r="R134" i="82"/>
  <c r="P134" i="82"/>
  <c r="J134" i="82"/>
  <c r="BE134" i="82" s="1"/>
  <c r="BK133" i="82"/>
  <c r="BI133" i="82"/>
  <c r="BH133" i="82"/>
  <c r="BG133" i="82"/>
  <c r="BF133" i="82"/>
  <c r="BE133" i="82"/>
  <c r="T133" i="82"/>
  <c r="R133" i="82"/>
  <c r="P133" i="82"/>
  <c r="J133" i="82"/>
  <c r="BK132" i="82"/>
  <c r="BI132" i="82"/>
  <c r="BH132" i="82"/>
  <c r="BG132" i="82"/>
  <c r="BF132" i="82"/>
  <c r="BE132" i="82"/>
  <c r="T132" i="82"/>
  <c r="R132" i="82"/>
  <c r="P132" i="82"/>
  <c r="J132" i="82"/>
  <c r="BK131" i="82"/>
  <c r="BI131" i="82"/>
  <c r="BH131" i="82"/>
  <c r="BG131" i="82"/>
  <c r="BF131" i="82"/>
  <c r="BE131" i="82"/>
  <c r="T131" i="82"/>
  <c r="R131" i="82"/>
  <c r="P131" i="82"/>
  <c r="J131" i="82"/>
  <c r="BK130" i="82"/>
  <c r="BI130" i="82"/>
  <c r="BH130" i="82"/>
  <c r="BG130" i="82"/>
  <c r="BF130" i="82"/>
  <c r="BE130" i="82"/>
  <c r="T130" i="82"/>
  <c r="R130" i="82"/>
  <c r="P130" i="82"/>
  <c r="J130" i="82"/>
  <c r="BK129" i="82"/>
  <c r="BI129" i="82"/>
  <c r="BH129" i="82"/>
  <c r="BG129" i="82"/>
  <c r="BF129" i="82"/>
  <c r="T129" i="82"/>
  <c r="R129" i="82"/>
  <c r="P129" i="82"/>
  <c r="J129" i="82"/>
  <c r="BE129" i="82" s="1"/>
  <c r="BK128" i="82"/>
  <c r="BI128" i="82"/>
  <c r="BH128" i="82"/>
  <c r="BG128" i="82"/>
  <c r="BF128" i="82"/>
  <c r="T128" i="82"/>
  <c r="R128" i="82"/>
  <c r="P128" i="82"/>
  <c r="P125" i="82" s="1"/>
  <c r="P124" i="82" s="1"/>
  <c r="P123" i="82" s="1"/>
  <c r="J128" i="82"/>
  <c r="BE128" i="82" s="1"/>
  <c r="BK127" i="82"/>
  <c r="BI127" i="82"/>
  <c r="BH127" i="82"/>
  <c r="BG127" i="82"/>
  <c r="BF127" i="82"/>
  <c r="J34" i="82" s="1"/>
  <c r="T127" i="82"/>
  <c r="R127" i="82"/>
  <c r="P127" i="82"/>
  <c r="J127" i="82"/>
  <c r="BE127" i="82" s="1"/>
  <c r="BK126" i="82"/>
  <c r="BK125" i="82" s="1"/>
  <c r="BI126" i="82"/>
  <c r="BH126" i="82"/>
  <c r="BG126" i="82"/>
  <c r="BF126" i="82"/>
  <c r="T126" i="82"/>
  <c r="T125" i="82" s="1"/>
  <c r="R126" i="82"/>
  <c r="P126" i="82"/>
  <c r="J126" i="82"/>
  <c r="BE126" i="82" s="1"/>
  <c r="R125" i="82"/>
  <c r="J120" i="82"/>
  <c r="J119" i="82"/>
  <c r="F119" i="82"/>
  <c r="F117" i="82"/>
  <c r="E115" i="82"/>
  <c r="J103" i="82"/>
  <c r="J92" i="82"/>
  <c r="F92" i="82"/>
  <c r="J91" i="82"/>
  <c r="F91" i="82"/>
  <c r="F89" i="82"/>
  <c r="E87" i="82"/>
  <c r="E85" i="82"/>
  <c r="J37" i="82"/>
  <c r="J36" i="82"/>
  <c r="J35" i="82"/>
  <c r="J18" i="82"/>
  <c r="E18" i="82"/>
  <c r="F120" i="82" s="1"/>
  <c r="J17" i="82"/>
  <c r="J12" i="82"/>
  <c r="J117" i="82" s="1"/>
  <c r="E113" i="82"/>
  <c r="F36" i="82" l="1"/>
  <c r="F35" i="82"/>
  <c r="F37" i="82"/>
  <c r="R124" i="82"/>
  <c r="R123" i="82" s="1"/>
  <c r="T124" i="82"/>
  <c r="T123" i="82" s="1"/>
  <c r="J125" i="82"/>
  <c r="J98" i="82" s="1"/>
  <c r="BK124" i="82"/>
  <c r="J33" i="82"/>
  <c r="F33" i="82"/>
  <c r="F34" i="82"/>
  <c r="J89" i="82"/>
  <c r="J124" i="82" l="1"/>
  <c r="J97" i="82" s="1"/>
  <c r="BK123" i="82"/>
  <c r="J123" i="82" s="1"/>
  <c r="J30" i="82" l="1"/>
  <c r="J96" i="82"/>
  <c r="J39" i="82" l="1"/>
  <c r="D15" i="5"/>
  <c r="BK597" i="81"/>
  <c r="BI597" i="81"/>
  <c r="BH597" i="81"/>
  <c r="BG597" i="81"/>
  <c r="BF597" i="81"/>
  <c r="BE597" i="81"/>
  <c r="T597" i="81"/>
  <c r="R597" i="81"/>
  <c r="R596" i="81" s="1"/>
  <c r="P597" i="81"/>
  <c r="J597" i="81"/>
  <c r="BK596" i="81"/>
  <c r="J596" i="81" s="1"/>
  <c r="J121" i="81" s="1"/>
  <c r="T596" i="81"/>
  <c r="P596" i="81"/>
  <c r="BK595" i="81"/>
  <c r="BI595" i="81"/>
  <c r="BH595" i="81"/>
  <c r="BG595" i="81"/>
  <c r="BF595" i="81"/>
  <c r="BE595" i="81"/>
  <c r="T595" i="81"/>
  <c r="R595" i="81"/>
  <c r="P595" i="81"/>
  <c r="P592" i="81" s="1"/>
  <c r="J595" i="81"/>
  <c r="BK594" i="81"/>
  <c r="BI594" i="81"/>
  <c r="BH594" i="81"/>
  <c r="BG594" i="81"/>
  <c r="BF594" i="81"/>
  <c r="T594" i="81"/>
  <c r="R594" i="81"/>
  <c r="P594" i="81"/>
  <c r="J594" i="81"/>
  <c r="BE594" i="81" s="1"/>
  <c r="BK593" i="81"/>
  <c r="BK592" i="81" s="1"/>
  <c r="J592" i="81" s="1"/>
  <c r="J120" i="81" s="1"/>
  <c r="BI593" i="81"/>
  <c r="BH593" i="81"/>
  <c r="BG593" i="81"/>
  <c r="BF593" i="81"/>
  <c r="BE593" i="81"/>
  <c r="T593" i="81"/>
  <c r="R593" i="81"/>
  <c r="R592" i="81" s="1"/>
  <c r="P593" i="81"/>
  <c r="J593" i="81"/>
  <c r="T592" i="81"/>
  <c r="BK591" i="81"/>
  <c r="BI591" i="81"/>
  <c r="BH591" i="81"/>
  <c r="BG591" i="81"/>
  <c r="BF591" i="81"/>
  <c r="T591" i="81"/>
  <c r="R591" i="81"/>
  <c r="P591" i="81"/>
  <c r="P589" i="81" s="1"/>
  <c r="J591" i="81"/>
  <c r="BE591" i="81" s="1"/>
  <c r="BK590" i="81"/>
  <c r="BI590" i="81"/>
  <c r="BH590" i="81"/>
  <c r="BG590" i="81"/>
  <c r="BF590" i="81"/>
  <c r="BE590" i="81"/>
  <c r="T590" i="81"/>
  <c r="T589" i="81" s="1"/>
  <c r="R590" i="81"/>
  <c r="P590" i="81"/>
  <c r="J590" i="81"/>
  <c r="BK589" i="81"/>
  <c r="J589" i="81" s="1"/>
  <c r="J119" i="81" s="1"/>
  <c r="R589" i="81"/>
  <c r="BK588" i="81"/>
  <c r="BK587" i="81" s="1"/>
  <c r="J587" i="81" s="1"/>
  <c r="J118" i="81" s="1"/>
  <c r="BI588" i="81"/>
  <c r="BH588" i="81"/>
  <c r="BG588" i="81"/>
  <c r="BF588" i="81"/>
  <c r="BE588" i="81"/>
  <c r="T588" i="81"/>
  <c r="R588" i="81"/>
  <c r="R587" i="81" s="1"/>
  <c r="P588" i="81"/>
  <c r="J588" i="81"/>
  <c r="T587" i="81"/>
  <c r="P587" i="81"/>
  <c r="BK586" i="81"/>
  <c r="BI586" i="81"/>
  <c r="BH586" i="81"/>
  <c r="BG586" i="81"/>
  <c r="BF586" i="81"/>
  <c r="T586" i="81"/>
  <c r="R586" i="81"/>
  <c r="P586" i="81"/>
  <c r="J586" i="81"/>
  <c r="BE586" i="81" s="1"/>
  <c r="BK585" i="81"/>
  <c r="BK583" i="81" s="1"/>
  <c r="BI585" i="81"/>
  <c r="BH585" i="81"/>
  <c r="BG585" i="81"/>
  <c r="BF585" i="81"/>
  <c r="T585" i="81"/>
  <c r="T583" i="81" s="1"/>
  <c r="T582" i="81" s="1"/>
  <c r="R585" i="81"/>
  <c r="P585" i="81"/>
  <c r="J585" i="81"/>
  <c r="BE585" i="81" s="1"/>
  <c r="BK584" i="81"/>
  <c r="BI584" i="81"/>
  <c r="BH584" i="81"/>
  <c r="BG584" i="81"/>
  <c r="BF584" i="81"/>
  <c r="BE584" i="81"/>
  <c r="T584" i="81"/>
  <c r="R584" i="81"/>
  <c r="R583" i="81" s="1"/>
  <c r="P584" i="81"/>
  <c r="P583" i="81" s="1"/>
  <c r="J584" i="81"/>
  <c r="BK581" i="81"/>
  <c r="BK580" i="81" s="1"/>
  <c r="J580" i="81" s="1"/>
  <c r="J115" i="81" s="1"/>
  <c r="BI581" i="81"/>
  <c r="BH581" i="81"/>
  <c r="BG581" i="81"/>
  <c r="BF581" i="81"/>
  <c r="BE581" i="81"/>
  <c r="T581" i="81"/>
  <c r="T580" i="81" s="1"/>
  <c r="R581" i="81"/>
  <c r="P581" i="81"/>
  <c r="J581" i="81"/>
  <c r="R580" i="81"/>
  <c r="P580" i="81"/>
  <c r="BK579" i="81"/>
  <c r="BK578" i="81" s="1"/>
  <c r="J578" i="81" s="1"/>
  <c r="J114" i="81" s="1"/>
  <c r="BI579" i="81"/>
  <c r="BH579" i="81"/>
  <c r="BG579" i="81"/>
  <c r="BF579" i="81"/>
  <c r="T579" i="81"/>
  <c r="R579" i="81"/>
  <c r="P579" i="81"/>
  <c r="J579" i="81"/>
  <c r="BE579" i="81" s="1"/>
  <c r="T578" i="81"/>
  <c r="R578" i="81"/>
  <c r="P578" i="81"/>
  <c r="BK577" i="81"/>
  <c r="BI577" i="81"/>
  <c r="BH577" i="81"/>
  <c r="BG577" i="81"/>
  <c r="BF577" i="81"/>
  <c r="T577" i="81"/>
  <c r="T572" i="81" s="1"/>
  <c r="R577" i="81"/>
  <c r="P577" i="81"/>
  <c r="J577" i="81"/>
  <c r="BE577" i="81" s="1"/>
  <c r="BK573" i="81"/>
  <c r="BK572" i="81" s="1"/>
  <c r="J572" i="81" s="1"/>
  <c r="J113" i="81" s="1"/>
  <c r="BI573" i="81"/>
  <c r="BH573" i="81"/>
  <c r="BG573" i="81"/>
  <c r="BF573" i="81"/>
  <c r="BE573" i="81"/>
  <c r="T573" i="81"/>
  <c r="R573" i="81"/>
  <c r="R572" i="81" s="1"/>
  <c r="P573" i="81"/>
  <c r="P572" i="81" s="1"/>
  <c r="J573" i="81"/>
  <c r="BK571" i="81"/>
  <c r="BI571" i="81"/>
  <c r="BH571" i="81"/>
  <c r="BG571" i="81"/>
  <c r="BF571" i="81"/>
  <c r="BE571" i="81"/>
  <c r="T571" i="81"/>
  <c r="R571" i="81"/>
  <c r="P571" i="81"/>
  <c r="J571" i="81"/>
  <c r="BK564" i="81"/>
  <c r="BI564" i="81"/>
  <c r="BH564" i="81"/>
  <c r="BG564" i="81"/>
  <c r="BF564" i="81"/>
  <c r="BE564" i="81"/>
  <c r="T564" i="81"/>
  <c r="R564" i="81"/>
  <c r="P564" i="81"/>
  <c r="J564" i="81"/>
  <c r="BK561" i="81"/>
  <c r="BI561" i="81"/>
  <c r="BH561" i="81"/>
  <c r="BG561" i="81"/>
  <c r="BF561" i="81"/>
  <c r="T561" i="81"/>
  <c r="R561" i="81"/>
  <c r="P561" i="81"/>
  <c r="J561" i="81"/>
  <c r="BE561" i="81" s="1"/>
  <c r="BK558" i="81"/>
  <c r="BI558" i="81"/>
  <c r="BH558" i="81"/>
  <c r="BG558" i="81"/>
  <c r="BF558" i="81"/>
  <c r="BE558" i="81"/>
  <c r="T558" i="81"/>
  <c r="R558" i="81"/>
  <c r="P558" i="81"/>
  <c r="J558" i="81"/>
  <c r="BK555" i="81"/>
  <c r="BI555" i="81"/>
  <c r="BH555" i="81"/>
  <c r="BG555" i="81"/>
  <c r="BF555" i="81"/>
  <c r="BE555" i="81"/>
  <c r="T555" i="81"/>
  <c r="R555" i="81"/>
  <c r="P555" i="81"/>
  <c r="J555" i="81"/>
  <c r="BK552" i="81"/>
  <c r="BI552" i="81"/>
  <c r="BH552" i="81"/>
  <c r="BG552" i="81"/>
  <c r="BF552" i="81"/>
  <c r="T552" i="81"/>
  <c r="R552" i="81"/>
  <c r="P552" i="81"/>
  <c r="J552" i="81"/>
  <c r="BE552" i="81" s="1"/>
  <c r="BK548" i="81"/>
  <c r="BI548" i="81"/>
  <c r="BH548" i="81"/>
  <c r="BG548" i="81"/>
  <c r="BF548" i="81"/>
  <c r="BE548" i="81"/>
  <c r="T548" i="81"/>
  <c r="R548" i="81"/>
  <c r="P548" i="81"/>
  <c r="J548" i="81"/>
  <c r="BK544" i="81"/>
  <c r="BI544" i="81"/>
  <c r="BH544" i="81"/>
  <c r="BG544" i="81"/>
  <c r="BF544" i="81"/>
  <c r="BE544" i="81"/>
  <c r="T544" i="81"/>
  <c r="R544" i="81"/>
  <c r="P544" i="81"/>
  <c r="J544" i="81"/>
  <c r="BK540" i="81"/>
  <c r="BI540" i="81"/>
  <c r="BH540" i="81"/>
  <c r="BG540" i="81"/>
  <c r="BF540" i="81"/>
  <c r="T540" i="81"/>
  <c r="R540" i="81"/>
  <c r="P540" i="81"/>
  <c r="J540" i="81"/>
  <c r="BE540" i="81" s="1"/>
  <c r="BK534" i="81"/>
  <c r="BI534" i="81"/>
  <c r="BH534" i="81"/>
  <c r="BG534" i="81"/>
  <c r="BF534" i="81"/>
  <c r="BE534" i="81"/>
  <c r="T534" i="81"/>
  <c r="R534" i="81"/>
  <c r="P534" i="81"/>
  <c r="J534" i="81"/>
  <c r="BK533" i="81"/>
  <c r="BI533" i="81"/>
  <c r="BH533" i="81"/>
  <c r="BG533" i="81"/>
  <c r="BF533" i="81"/>
  <c r="BE533" i="81"/>
  <c r="T533" i="81"/>
  <c r="R533" i="81"/>
  <c r="P533" i="81"/>
  <c r="J533" i="81"/>
  <c r="BK522" i="81"/>
  <c r="BI522" i="81"/>
  <c r="BH522" i="81"/>
  <c r="BG522" i="81"/>
  <c r="BF522" i="81"/>
  <c r="T522" i="81"/>
  <c r="R522" i="81"/>
  <c r="P522" i="81"/>
  <c r="J522" i="81"/>
  <c r="BE522" i="81" s="1"/>
  <c r="BK509" i="81"/>
  <c r="BI509" i="81"/>
  <c r="BH509" i="81"/>
  <c r="BG509" i="81"/>
  <c r="BF509" i="81"/>
  <c r="BE509" i="81"/>
  <c r="T509" i="81"/>
  <c r="R509" i="81"/>
  <c r="P509" i="81"/>
  <c r="J509" i="81"/>
  <c r="BK497" i="81"/>
  <c r="BI497" i="81"/>
  <c r="BH497" i="81"/>
  <c r="BG497" i="81"/>
  <c r="BF497" i="81"/>
  <c r="BE497" i="81"/>
  <c r="T497" i="81"/>
  <c r="R497" i="81"/>
  <c r="P497" i="81"/>
  <c r="J497" i="81"/>
  <c r="BK496" i="81"/>
  <c r="BK491" i="81" s="1"/>
  <c r="J491" i="81" s="1"/>
  <c r="J112" i="81" s="1"/>
  <c r="BI496" i="81"/>
  <c r="BH496" i="81"/>
  <c r="BG496" i="81"/>
  <c r="BF496" i="81"/>
  <c r="T496" i="81"/>
  <c r="R496" i="81"/>
  <c r="P496" i="81"/>
  <c r="J496" i="81"/>
  <c r="BE496" i="81" s="1"/>
  <c r="BK493" i="81"/>
  <c r="BI493" i="81"/>
  <c r="BH493" i="81"/>
  <c r="BG493" i="81"/>
  <c r="BF493" i="81"/>
  <c r="BE493" i="81"/>
  <c r="T493" i="81"/>
  <c r="R493" i="81"/>
  <c r="P493" i="81"/>
  <c r="J493" i="81"/>
  <c r="BK492" i="81"/>
  <c r="BI492" i="81"/>
  <c r="BH492" i="81"/>
  <c r="BG492" i="81"/>
  <c r="BF492" i="81"/>
  <c r="BE492" i="81"/>
  <c r="T492" i="81"/>
  <c r="T491" i="81" s="1"/>
  <c r="R492" i="81"/>
  <c r="R491" i="81" s="1"/>
  <c r="P492" i="81"/>
  <c r="J492" i="81"/>
  <c r="P491" i="81"/>
  <c r="BK490" i="81"/>
  <c r="BI490" i="81"/>
  <c r="BH490" i="81"/>
  <c r="BG490" i="81"/>
  <c r="BF490" i="81"/>
  <c r="BE490" i="81"/>
  <c r="T490" i="81"/>
  <c r="R490" i="81"/>
  <c r="P490" i="81"/>
  <c r="J490" i="81"/>
  <c r="BK487" i="81"/>
  <c r="BI487" i="81"/>
  <c r="BH487" i="81"/>
  <c r="BG487" i="81"/>
  <c r="BF487" i="81"/>
  <c r="BE487" i="81"/>
  <c r="T487" i="81"/>
  <c r="R487" i="81"/>
  <c r="P487" i="81"/>
  <c r="J487" i="81"/>
  <c r="BK486" i="81"/>
  <c r="BI486" i="81"/>
  <c r="BH486" i="81"/>
  <c r="BG486" i="81"/>
  <c r="BF486" i="81"/>
  <c r="BE486" i="81"/>
  <c r="T486" i="81"/>
  <c r="R486" i="81"/>
  <c r="P486" i="81"/>
  <c r="J486" i="81"/>
  <c r="BK484" i="81"/>
  <c r="BI484" i="81"/>
  <c r="BH484" i="81"/>
  <c r="BG484" i="81"/>
  <c r="BF484" i="81"/>
  <c r="T484" i="81"/>
  <c r="R484" i="81"/>
  <c r="P484" i="81"/>
  <c r="J484" i="81"/>
  <c r="BE484" i="81" s="1"/>
  <c r="BK481" i="81"/>
  <c r="BI481" i="81"/>
  <c r="BH481" i="81"/>
  <c r="BG481" i="81"/>
  <c r="BF481" i="81"/>
  <c r="T481" i="81"/>
  <c r="R481" i="81"/>
  <c r="P481" i="81"/>
  <c r="J481" i="81"/>
  <c r="BE481" i="81" s="1"/>
  <c r="BK477" i="81"/>
  <c r="BI477" i="81"/>
  <c r="BH477" i="81"/>
  <c r="BG477" i="81"/>
  <c r="BF477" i="81"/>
  <c r="T477" i="81"/>
  <c r="R477" i="81"/>
  <c r="P477" i="81"/>
  <c r="J477" i="81"/>
  <c r="BE477" i="81" s="1"/>
  <c r="BK476" i="81"/>
  <c r="BI476" i="81"/>
  <c r="BH476" i="81"/>
  <c r="BG476" i="81"/>
  <c r="BF476" i="81"/>
  <c r="BE476" i="81"/>
  <c r="T476" i="81"/>
  <c r="R476" i="81"/>
  <c r="P476" i="81"/>
  <c r="J476" i="81"/>
  <c r="BK473" i="81"/>
  <c r="BI473" i="81"/>
  <c r="BH473" i="81"/>
  <c r="BG473" i="81"/>
  <c r="BF473" i="81"/>
  <c r="BE473" i="81"/>
  <c r="T473" i="81"/>
  <c r="R473" i="81"/>
  <c r="P473" i="81"/>
  <c r="J473" i="81"/>
  <c r="BK467" i="81"/>
  <c r="BI467" i="81"/>
  <c r="BH467" i="81"/>
  <c r="BG467" i="81"/>
  <c r="BF467" i="81"/>
  <c r="BE467" i="81"/>
  <c r="T467" i="81"/>
  <c r="R467" i="81"/>
  <c r="P467" i="81"/>
  <c r="J467" i="81"/>
  <c r="BK466" i="81"/>
  <c r="BI466" i="81"/>
  <c r="BH466" i="81"/>
  <c r="BG466" i="81"/>
  <c r="BF466" i="81"/>
  <c r="T466" i="81"/>
  <c r="R466" i="81"/>
  <c r="P466" i="81"/>
  <c r="J466" i="81"/>
  <c r="BE466" i="81" s="1"/>
  <c r="BK462" i="81"/>
  <c r="BI462" i="81"/>
  <c r="BH462" i="81"/>
  <c r="BG462" i="81"/>
  <c r="BF462" i="81"/>
  <c r="T462" i="81"/>
  <c r="R462" i="81"/>
  <c r="P462" i="81"/>
  <c r="J462" i="81"/>
  <c r="BE462" i="81" s="1"/>
  <c r="BK452" i="81"/>
  <c r="BI452" i="81"/>
  <c r="BH452" i="81"/>
  <c r="BG452" i="81"/>
  <c r="BF452" i="81"/>
  <c r="T452" i="81"/>
  <c r="R452" i="81"/>
  <c r="P452" i="81"/>
  <c r="J452" i="81"/>
  <c r="BE452" i="81" s="1"/>
  <c r="BK451" i="81"/>
  <c r="BI451" i="81"/>
  <c r="BH451" i="81"/>
  <c r="BG451" i="81"/>
  <c r="BF451" i="81"/>
  <c r="BE451" i="81"/>
  <c r="T451" i="81"/>
  <c r="R451" i="81"/>
  <c r="P451" i="81"/>
  <c r="J451" i="81"/>
  <c r="BK442" i="81"/>
  <c r="BI442" i="81"/>
  <c r="BH442" i="81"/>
  <c r="BG442" i="81"/>
  <c r="BF442" i="81"/>
  <c r="BE442" i="81"/>
  <c r="T442" i="81"/>
  <c r="T438" i="81" s="1"/>
  <c r="R442" i="81"/>
  <c r="P442" i="81"/>
  <c r="J442" i="81"/>
  <c r="BK439" i="81"/>
  <c r="BK438" i="81" s="1"/>
  <c r="J438" i="81" s="1"/>
  <c r="J111" i="81" s="1"/>
  <c r="BI439" i="81"/>
  <c r="BH439" i="81"/>
  <c r="BG439" i="81"/>
  <c r="BF439" i="81"/>
  <c r="BE439" i="81"/>
  <c r="T439" i="81"/>
  <c r="R439" i="81"/>
  <c r="R438" i="81" s="1"/>
  <c r="P439" i="81"/>
  <c r="P438" i="81" s="1"/>
  <c r="J439" i="81"/>
  <c r="BK437" i="81"/>
  <c r="BI437" i="81"/>
  <c r="BH437" i="81"/>
  <c r="BG437" i="81"/>
  <c r="BF437" i="81"/>
  <c r="BE437" i="81"/>
  <c r="T437" i="81"/>
  <c r="R437" i="81"/>
  <c r="P437" i="81"/>
  <c r="J437" i="81"/>
  <c r="BK436" i="81"/>
  <c r="BI436" i="81"/>
  <c r="BH436" i="81"/>
  <c r="BG436" i="81"/>
  <c r="BF436" i="81"/>
  <c r="BE436" i="81"/>
  <c r="T436" i="81"/>
  <c r="R436" i="81"/>
  <c r="P436" i="81"/>
  <c r="J436" i="81"/>
  <c r="BK435" i="81"/>
  <c r="BI435" i="81"/>
  <c r="BH435" i="81"/>
  <c r="BG435" i="81"/>
  <c r="BF435" i="81"/>
  <c r="T435" i="81"/>
  <c r="R435" i="81"/>
  <c r="P435" i="81"/>
  <c r="P432" i="81" s="1"/>
  <c r="J435" i="81"/>
  <c r="BE435" i="81" s="1"/>
  <c r="BK434" i="81"/>
  <c r="BI434" i="81"/>
  <c r="BH434" i="81"/>
  <c r="BG434" i="81"/>
  <c r="BF434" i="81"/>
  <c r="BE434" i="81"/>
  <c r="T434" i="81"/>
  <c r="R434" i="81"/>
  <c r="P434" i="81"/>
  <c r="J434" i="81"/>
  <c r="BK433" i="81"/>
  <c r="BK432" i="81" s="1"/>
  <c r="J432" i="81" s="1"/>
  <c r="J110" i="81" s="1"/>
  <c r="BI433" i="81"/>
  <c r="BH433" i="81"/>
  <c r="BG433" i="81"/>
  <c r="BF433" i="81"/>
  <c r="BE433" i="81"/>
  <c r="T433" i="81"/>
  <c r="T432" i="81" s="1"/>
  <c r="R433" i="81"/>
  <c r="R432" i="81" s="1"/>
  <c r="P433" i="81"/>
  <c r="J433" i="81"/>
  <c r="BK431" i="81"/>
  <c r="BI431" i="81"/>
  <c r="BH431" i="81"/>
  <c r="BG431" i="81"/>
  <c r="BF431" i="81"/>
  <c r="T431" i="81"/>
  <c r="R431" i="81"/>
  <c r="P431" i="81"/>
  <c r="J431" i="81"/>
  <c r="BE431" i="81" s="1"/>
  <c r="BK428" i="81"/>
  <c r="BI428" i="81"/>
  <c r="BH428" i="81"/>
  <c r="BG428" i="81"/>
  <c r="BF428" i="81"/>
  <c r="T428" i="81"/>
  <c r="R428" i="81"/>
  <c r="P428" i="81"/>
  <c r="J428" i="81"/>
  <c r="BE428" i="81" s="1"/>
  <c r="BK427" i="81"/>
  <c r="BI427" i="81"/>
  <c r="BH427" i="81"/>
  <c r="BG427" i="81"/>
  <c r="BF427" i="81"/>
  <c r="BE427" i="81"/>
  <c r="T427" i="81"/>
  <c r="R427" i="81"/>
  <c r="P427" i="81"/>
  <c r="J427" i="81"/>
  <c r="BK426" i="81"/>
  <c r="BI426" i="81"/>
  <c r="BH426" i="81"/>
  <c r="BG426" i="81"/>
  <c r="BF426" i="81"/>
  <c r="BE426" i="81"/>
  <c r="T426" i="81"/>
  <c r="R426" i="81"/>
  <c r="P426" i="81"/>
  <c r="J426" i="81"/>
  <c r="BK425" i="81"/>
  <c r="BK422" i="81" s="1"/>
  <c r="J422" i="81" s="1"/>
  <c r="J109" i="81" s="1"/>
  <c r="BI425" i="81"/>
  <c r="BH425" i="81"/>
  <c r="BG425" i="81"/>
  <c r="BF425" i="81"/>
  <c r="BE425" i="81"/>
  <c r="T425" i="81"/>
  <c r="T422" i="81" s="1"/>
  <c r="R425" i="81"/>
  <c r="P425" i="81"/>
  <c r="J425" i="81"/>
  <c r="BK424" i="81"/>
  <c r="BI424" i="81"/>
  <c r="BH424" i="81"/>
  <c r="BG424" i="81"/>
  <c r="BF424" i="81"/>
  <c r="BE424" i="81"/>
  <c r="T424" i="81"/>
  <c r="R424" i="81"/>
  <c r="P424" i="81"/>
  <c r="P422" i="81" s="1"/>
  <c r="J424" i="81"/>
  <c r="BK423" i="81"/>
  <c r="BI423" i="81"/>
  <c r="BH423" i="81"/>
  <c r="BG423" i="81"/>
  <c r="BF423" i="81"/>
  <c r="T423" i="81"/>
  <c r="R423" i="81"/>
  <c r="R422" i="81" s="1"/>
  <c r="P423" i="81"/>
  <c r="J423" i="81"/>
  <c r="BE423" i="81" s="1"/>
  <c r="BK421" i="81"/>
  <c r="BI421" i="81"/>
  <c r="BH421" i="81"/>
  <c r="BG421" i="81"/>
  <c r="BF421" i="81"/>
  <c r="BE421" i="81"/>
  <c r="T421" i="81"/>
  <c r="R421" i="81"/>
  <c r="P421" i="81"/>
  <c r="J421" i="81"/>
  <c r="BK417" i="81"/>
  <c r="BI417" i="81"/>
  <c r="BH417" i="81"/>
  <c r="BG417" i="81"/>
  <c r="BF417" i="81"/>
  <c r="T417" i="81"/>
  <c r="R417" i="81"/>
  <c r="P417" i="81"/>
  <c r="J417" i="81"/>
  <c r="BE417" i="81" s="1"/>
  <c r="BK416" i="81"/>
  <c r="BI416" i="81"/>
  <c r="BH416" i="81"/>
  <c r="BG416" i="81"/>
  <c r="BF416" i="81"/>
  <c r="BE416" i="81"/>
  <c r="T416" i="81"/>
  <c r="R416" i="81"/>
  <c r="P416" i="81"/>
  <c r="J416" i="81"/>
  <c r="BK415" i="81"/>
  <c r="BI415" i="81"/>
  <c r="BH415" i="81"/>
  <c r="BG415" i="81"/>
  <c r="BF415" i="81"/>
  <c r="BE415" i="81"/>
  <c r="T415" i="81"/>
  <c r="R415" i="81"/>
  <c r="P415" i="81"/>
  <c r="J415" i="81"/>
  <c r="BK403" i="81"/>
  <c r="BI403" i="81"/>
  <c r="BH403" i="81"/>
  <c r="BG403" i="81"/>
  <c r="BF403" i="81"/>
  <c r="T403" i="81"/>
  <c r="R403" i="81"/>
  <c r="P403" i="81"/>
  <c r="J403" i="81"/>
  <c r="BE403" i="81" s="1"/>
  <c r="BK402" i="81"/>
  <c r="BI402" i="81"/>
  <c r="BH402" i="81"/>
  <c r="BG402" i="81"/>
  <c r="BF402" i="81"/>
  <c r="BE402" i="81"/>
  <c r="T402" i="81"/>
  <c r="R402" i="81"/>
  <c r="P402" i="81"/>
  <c r="J402" i="81"/>
  <c r="BK401" i="81"/>
  <c r="BI401" i="81"/>
  <c r="BH401" i="81"/>
  <c r="BG401" i="81"/>
  <c r="BF401" i="81"/>
  <c r="BE401" i="81"/>
  <c r="T401" i="81"/>
  <c r="R401" i="81"/>
  <c r="P401" i="81"/>
  <c r="J401" i="81"/>
  <c r="BK400" i="81"/>
  <c r="BI400" i="81"/>
  <c r="BH400" i="81"/>
  <c r="BG400" i="81"/>
  <c r="BF400" i="81"/>
  <c r="T400" i="81"/>
  <c r="R400" i="81"/>
  <c r="P400" i="81"/>
  <c r="J400" i="81"/>
  <c r="BE400" i="81" s="1"/>
  <c r="BK396" i="81"/>
  <c r="BI396" i="81"/>
  <c r="BH396" i="81"/>
  <c r="BG396" i="81"/>
  <c r="BF396" i="81"/>
  <c r="BE396" i="81"/>
  <c r="T396" i="81"/>
  <c r="R396" i="81"/>
  <c r="P396" i="81"/>
  <c r="J396" i="81"/>
  <c r="BK395" i="81"/>
  <c r="BI395" i="81"/>
  <c r="BH395" i="81"/>
  <c r="BG395" i="81"/>
  <c r="BF395" i="81"/>
  <c r="BE395" i="81"/>
  <c r="T395" i="81"/>
  <c r="R395" i="81"/>
  <c r="P395" i="81"/>
  <c r="J395" i="81"/>
  <c r="BK394" i="81"/>
  <c r="BI394" i="81"/>
  <c r="BH394" i="81"/>
  <c r="BG394" i="81"/>
  <c r="BF394" i="81"/>
  <c r="T394" i="81"/>
  <c r="R394" i="81"/>
  <c r="P394" i="81"/>
  <c r="J394" i="81"/>
  <c r="BE394" i="81" s="1"/>
  <c r="BK376" i="81"/>
  <c r="BI376" i="81"/>
  <c r="BH376" i="81"/>
  <c r="BG376" i="81"/>
  <c r="BF376" i="81"/>
  <c r="BE376" i="81"/>
  <c r="T376" i="81"/>
  <c r="R376" i="81"/>
  <c r="P376" i="81"/>
  <c r="J376" i="81"/>
  <c r="BK364" i="81"/>
  <c r="BI364" i="81"/>
  <c r="BH364" i="81"/>
  <c r="BG364" i="81"/>
  <c r="BF364" i="81"/>
  <c r="BE364" i="81"/>
  <c r="T364" i="81"/>
  <c r="R364" i="81"/>
  <c r="P364" i="81"/>
  <c r="J364" i="81"/>
  <c r="BK359" i="81"/>
  <c r="BI359" i="81"/>
  <c r="BH359" i="81"/>
  <c r="BG359" i="81"/>
  <c r="BF359" i="81"/>
  <c r="T359" i="81"/>
  <c r="T336" i="81" s="1"/>
  <c r="R359" i="81"/>
  <c r="P359" i="81"/>
  <c r="J359" i="81"/>
  <c r="BE359" i="81" s="1"/>
  <c r="BK345" i="81"/>
  <c r="BI345" i="81"/>
  <c r="BH345" i="81"/>
  <c r="BG345" i="81"/>
  <c r="BF345" i="81"/>
  <c r="BE345" i="81"/>
  <c r="T345" i="81"/>
  <c r="R345" i="81"/>
  <c r="P345" i="81"/>
  <c r="J345" i="81"/>
  <c r="BK337" i="81"/>
  <c r="BK336" i="81" s="1"/>
  <c r="BI337" i="81"/>
  <c r="BH337" i="81"/>
  <c r="BG337" i="81"/>
  <c r="BF337" i="81"/>
  <c r="BE337" i="81"/>
  <c r="T337" i="81"/>
  <c r="R337" i="81"/>
  <c r="R336" i="81" s="1"/>
  <c r="P337" i="81"/>
  <c r="J337" i="81"/>
  <c r="P336" i="81"/>
  <c r="BK334" i="81"/>
  <c r="BI334" i="81"/>
  <c r="BH334" i="81"/>
  <c r="BG334" i="81"/>
  <c r="BF334" i="81"/>
  <c r="BE334" i="81"/>
  <c r="T334" i="81"/>
  <c r="R334" i="81"/>
  <c r="R333" i="81" s="1"/>
  <c r="P334" i="81"/>
  <c r="J334" i="81"/>
  <c r="BK333" i="81"/>
  <c r="T333" i="81"/>
  <c r="P333" i="81"/>
  <c r="J333" i="81"/>
  <c r="BK332" i="81"/>
  <c r="BI332" i="81"/>
  <c r="BH332" i="81"/>
  <c r="BG332" i="81"/>
  <c r="BF332" i="81"/>
  <c r="BE332" i="81"/>
  <c r="T332" i="81"/>
  <c r="R332" i="81"/>
  <c r="P332" i="81"/>
  <c r="J332" i="81"/>
  <c r="BK329" i="81"/>
  <c r="BI329" i="81"/>
  <c r="BH329" i="81"/>
  <c r="BG329" i="81"/>
  <c r="BF329" i="81"/>
  <c r="BE329" i="81"/>
  <c r="T329" i="81"/>
  <c r="R329" i="81"/>
  <c r="P329" i="81"/>
  <c r="J329" i="81"/>
  <c r="BK328" i="81"/>
  <c r="BI328" i="81"/>
  <c r="BH328" i="81"/>
  <c r="BG328" i="81"/>
  <c r="BF328" i="81"/>
  <c r="BE328" i="81"/>
  <c r="T328" i="81"/>
  <c r="R328" i="81"/>
  <c r="P328" i="81"/>
  <c r="J328" i="81"/>
  <c r="BK327" i="81"/>
  <c r="BK326" i="81" s="1"/>
  <c r="J326" i="81" s="1"/>
  <c r="J105" i="81" s="1"/>
  <c r="BI327" i="81"/>
  <c r="BH327" i="81"/>
  <c r="BG327" i="81"/>
  <c r="BF327" i="81"/>
  <c r="BE327" i="81"/>
  <c r="T327" i="81"/>
  <c r="T326" i="81" s="1"/>
  <c r="R327" i="81"/>
  <c r="R326" i="81" s="1"/>
  <c r="P327" i="81"/>
  <c r="P326" i="81" s="1"/>
  <c r="J327" i="81"/>
  <c r="BK323" i="81"/>
  <c r="BI323" i="81"/>
  <c r="BH323" i="81"/>
  <c r="BG323" i="81"/>
  <c r="BF323" i="81"/>
  <c r="BE323" i="81"/>
  <c r="T323" i="81"/>
  <c r="R323" i="81"/>
  <c r="P323" i="81"/>
  <c r="J323" i="81"/>
  <c r="BK322" i="81"/>
  <c r="T322" i="81"/>
  <c r="R322" i="81"/>
  <c r="P322" i="81"/>
  <c r="J322" i="81"/>
  <c r="BK318" i="81"/>
  <c r="BI318" i="81"/>
  <c r="BH318" i="81"/>
  <c r="BG318" i="81"/>
  <c r="BF318" i="81"/>
  <c r="T318" i="81"/>
  <c r="R318" i="81"/>
  <c r="P318" i="81"/>
  <c r="P317" i="81" s="1"/>
  <c r="J318" i="81"/>
  <c r="BE318" i="81" s="1"/>
  <c r="BK317" i="81"/>
  <c r="T317" i="81"/>
  <c r="R317" i="81"/>
  <c r="J317" i="81"/>
  <c r="BK316" i="81"/>
  <c r="BI316" i="81"/>
  <c r="BH316" i="81"/>
  <c r="BG316" i="81"/>
  <c r="BF316" i="81"/>
  <c r="BE316" i="81"/>
  <c r="T316" i="81"/>
  <c r="R316" i="81"/>
  <c r="P316" i="81"/>
  <c r="J316" i="81"/>
  <c r="BK313" i="81"/>
  <c r="BI313" i="81"/>
  <c r="BH313" i="81"/>
  <c r="BG313" i="81"/>
  <c r="BF313" i="81"/>
  <c r="BE313" i="81"/>
  <c r="T313" i="81"/>
  <c r="R313" i="81"/>
  <c r="P313" i="81"/>
  <c r="J313" i="81"/>
  <c r="BK312" i="81"/>
  <c r="BI312" i="81"/>
  <c r="BH312" i="81"/>
  <c r="BG312" i="81"/>
  <c r="BF312" i="81"/>
  <c r="T312" i="81"/>
  <c r="R312" i="81"/>
  <c r="P312" i="81"/>
  <c r="J312" i="81"/>
  <c r="BE312" i="81" s="1"/>
  <c r="BK304" i="81"/>
  <c r="BI304" i="81"/>
  <c r="BH304" i="81"/>
  <c r="BG304" i="81"/>
  <c r="BF304" i="81"/>
  <c r="BE304" i="81"/>
  <c r="T304" i="81"/>
  <c r="R304" i="81"/>
  <c r="P304" i="81"/>
  <c r="J304" i="81"/>
  <c r="BK296" i="81"/>
  <c r="BI296" i="81"/>
  <c r="BH296" i="81"/>
  <c r="BG296" i="81"/>
  <c r="BF296" i="81"/>
  <c r="BE296" i="81"/>
  <c r="T296" i="81"/>
  <c r="R296" i="81"/>
  <c r="P296" i="81"/>
  <c r="J296" i="81"/>
  <c r="BK293" i="81"/>
  <c r="BI293" i="81"/>
  <c r="BH293" i="81"/>
  <c r="BG293" i="81"/>
  <c r="BF293" i="81"/>
  <c r="T293" i="81"/>
  <c r="R293" i="81"/>
  <c r="P293" i="81"/>
  <c r="J293" i="81"/>
  <c r="BE293" i="81" s="1"/>
  <c r="BK285" i="81"/>
  <c r="BI285" i="81"/>
  <c r="BH285" i="81"/>
  <c r="BG285" i="81"/>
  <c r="BF285" i="81"/>
  <c r="BE285" i="81"/>
  <c r="T285" i="81"/>
  <c r="R285" i="81"/>
  <c r="P285" i="81"/>
  <c r="J285" i="81"/>
  <c r="BK282" i="81"/>
  <c r="BI282" i="81"/>
  <c r="BH282" i="81"/>
  <c r="BG282" i="81"/>
  <c r="BF282" i="81"/>
  <c r="BE282" i="81"/>
  <c r="T282" i="81"/>
  <c r="R282" i="81"/>
  <c r="P282" i="81"/>
  <c r="J282" i="81"/>
  <c r="BK276" i="81"/>
  <c r="BI276" i="81"/>
  <c r="BH276" i="81"/>
  <c r="BG276" i="81"/>
  <c r="BF276" i="81"/>
  <c r="T276" i="81"/>
  <c r="R276" i="81"/>
  <c r="P276" i="81"/>
  <c r="J276" i="81"/>
  <c r="BE276" i="81" s="1"/>
  <c r="BK273" i="81"/>
  <c r="BI273" i="81"/>
  <c r="BH273" i="81"/>
  <c r="BG273" i="81"/>
  <c r="BF273" i="81"/>
  <c r="BE273" i="81"/>
  <c r="T273" i="81"/>
  <c r="R273" i="81"/>
  <c r="P273" i="81"/>
  <c r="J273" i="81"/>
  <c r="BK272" i="81"/>
  <c r="BI272" i="81"/>
  <c r="BH272" i="81"/>
  <c r="BG272" i="81"/>
  <c r="BF272" i="81"/>
  <c r="BE272" i="81"/>
  <c r="T272" i="81"/>
  <c r="R272" i="81"/>
  <c r="P272" i="81"/>
  <c r="J272" i="81"/>
  <c r="BK264" i="81"/>
  <c r="BI264" i="81"/>
  <c r="BH264" i="81"/>
  <c r="BG264" i="81"/>
  <c r="BF264" i="81"/>
  <c r="T264" i="81"/>
  <c r="R264" i="81"/>
  <c r="P264" i="81"/>
  <c r="J264" i="81"/>
  <c r="BE264" i="81" s="1"/>
  <c r="BK255" i="81"/>
  <c r="BI255" i="81"/>
  <c r="BH255" i="81"/>
  <c r="BG255" i="81"/>
  <c r="BF255" i="81"/>
  <c r="BE255" i="81"/>
  <c r="T255" i="81"/>
  <c r="R255" i="81"/>
  <c r="R254" i="81" s="1"/>
  <c r="P255" i="81"/>
  <c r="P254" i="81" s="1"/>
  <c r="J255" i="81"/>
  <c r="BK254" i="81"/>
  <c r="J254" i="81" s="1"/>
  <c r="J102" i="81" s="1"/>
  <c r="T254" i="81"/>
  <c r="BK251" i="81"/>
  <c r="BI251" i="81"/>
  <c r="BH251" i="81"/>
  <c r="BG251" i="81"/>
  <c r="BF251" i="81"/>
  <c r="BE251" i="81"/>
  <c r="T251" i="81"/>
  <c r="R251" i="81"/>
  <c r="P251" i="81"/>
  <c r="J251" i="81"/>
  <c r="BK248" i="81"/>
  <c r="BI248" i="81"/>
  <c r="BH248" i="81"/>
  <c r="BG248" i="81"/>
  <c r="BF248" i="81"/>
  <c r="T248" i="81"/>
  <c r="R248" i="81"/>
  <c r="P248" i="81"/>
  <c r="J248" i="81"/>
  <c r="BE248" i="81" s="1"/>
  <c r="BK245" i="81"/>
  <c r="BI245" i="81"/>
  <c r="BH245" i="81"/>
  <c r="BG245" i="81"/>
  <c r="BF245" i="81"/>
  <c r="T245" i="81"/>
  <c r="R245" i="81"/>
  <c r="P245" i="81"/>
  <c r="J245" i="81"/>
  <c r="BE245" i="81" s="1"/>
  <c r="BK244" i="81"/>
  <c r="BI244" i="81"/>
  <c r="BH244" i="81"/>
  <c r="BG244" i="81"/>
  <c r="BF244" i="81"/>
  <c r="T244" i="81"/>
  <c r="R244" i="81"/>
  <c r="P244" i="81"/>
  <c r="J244" i="81"/>
  <c r="BE244" i="81" s="1"/>
  <c r="BK243" i="81"/>
  <c r="BI243" i="81"/>
  <c r="BH243" i="81"/>
  <c r="BG243" i="81"/>
  <c r="BF243" i="81"/>
  <c r="BE243" i="81"/>
  <c r="T243" i="81"/>
  <c r="R243" i="81"/>
  <c r="P243" i="81"/>
  <c r="J243" i="81"/>
  <c r="BK235" i="81"/>
  <c r="BI235" i="81"/>
  <c r="BH235" i="81"/>
  <c r="BG235" i="81"/>
  <c r="BF235" i="81"/>
  <c r="BE235" i="81"/>
  <c r="T235" i="81"/>
  <c r="T225" i="81" s="1"/>
  <c r="R235" i="81"/>
  <c r="P235" i="81"/>
  <c r="J235" i="81"/>
  <c r="BK226" i="81"/>
  <c r="BK225" i="81" s="1"/>
  <c r="J225" i="81" s="1"/>
  <c r="J101" i="81" s="1"/>
  <c r="BI226" i="81"/>
  <c r="BH226" i="81"/>
  <c r="BG226" i="81"/>
  <c r="BF226" i="81"/>
  <c r="BE226" i="81"/>
  <c r="T226" i="81"/>
  <c r="R226" i="81"/>
  <c r="R225" i="81" s="1"/>
  <c r="P226" i="81"/>
  <c r="P225" i="81" s="1"/>
  <c r="J226" i="81"/>
  <c r="BK224" i="81"/>
  <c r="BI224" i="81"/>
  <c r="BH224" i="81"/>
  <c r="BG224" i="81"/>
  <c r="BF224" i="81"/>
  <c r="BE224" i="81"/>
  <c r="T224" i="81"/>
  <c r="R224" i="81"/>
  <c r="P224" i="81"/>
  <c r="J224" i="81"/>
  <c r="BK223" i="81"/>
  <c r="BI223" i="81"/>
  <c r="BH223" i="81"/>
  <c r="BG223" i="81"/>
  <c r="BF223" i="81"/>
  <c r="BE223" i="81"/>
  <c r="T223" i="81"/>
  <c r="R223" i="81"/>
  <c r="P223" i="81"/>
  <c r="J223" i="81"/>
  <c r="BK215" i="81"/>
  <c r="BI215" i="81"/>
  <c r="BH215" i="81"/>
  <c r="BG215" i="81"/>
  <c r="BF215" i="81"/>
  <c r="T215" i="81"/>
  <c r="R215" i="81"/>
  <c r="P215" i="81"/>
  <c r="P185" i="81" s="1"/>
  <c r="J215" i="81"/>
  <c r="BE215" i="81" s="1"/>
  <c r="BK207" i="81"/>
  <c r="BI207" i="81"/>
  <c r="BH207" i="81"/>
  <c r="BG207" i="81"/>
  <c r="BF207" i="81"/>
  <c r="BE207" i="81"/>
  <c r="T207" i="81"/>
  <c r="R207" i="81"/>
  <c r="P207" i="81"/>
  <c r="J207" i="81"/>
  <c r="BK198" i="81"/>
  <c r="BI198" i="81"/>
  <c r="BH198" i="81"/>
  <c r="BG198" i="81"/>
  <c r="BF198" i="81"/>
  <c r="BE198" i="81"/>
  <c r="T198" i="81"/>
  <c r="R198" i="81"/>
  <c r="P198" i="81"/>
  <c r="J198" i="81"/>
  <c r="BK186" i="81"/>
  <c r="BK185" i="81" s="1"/>
  <c r="J185" i="81" s="1"/>
  <c r="J100" i="81" s="1"/>
  <c r="BI186" i="81"/>
  <c r="BH186" i="81"/>
  <c r="BG186" i="81"/>
  <c r="BF186" i="81"/>
  <c r="T186" i="81"/>
  <c r="T185" i="81" s="1"/>
  <c r="R186" i="81"/>
  <c r="R185" i="81" s="1"/>
  <c r="P186" i="81"/>
  <c r="J186" i="81"/>
  <c r="BE186" i="81" s="1"/>
  <c r="BK182" i="81"/>
  <c r="BK181" i="81" s="1"/>
  <c r="J181" i="81" s="1"/>
  <c r="J99" i="81" s="1"/>
  <c r="BI182" i="81"/>
  <c r="BH182" i="81"/>
  <c r="BG182" i="81"/>
  <c r="BF182" i="81"/>
  <c r="T182" i="81"/>
  <c r="T181" i="81" s="1"/>
  <c r="R182" i="81"/>
  <c r="P182" i="81"/>
  <c r="J182" i="81"/>
  <c r="BE182" i="81" s="1"/>
  <c r="R181" i="81"/>
  <c r="P181" i="81"/>
  <c r="BK174" i="81"/>
  <c r="BI174" i="81"/>
  <c r="BH174" i="81"/>
  <c r="BG174" i="81"/>
  <c r="BF174" i="81"/>
  <c r="T174" i="81"/>
  <c r="R174" i="81"/>
  <c r="P174" i="81"/>
  <c r="J174" i="81"/>
  <c r="BE174" i="81" s="1"/>
  <c r="BK171" i="81"/>
  <c r="BI171" i="81"/>
  <c r="BH171" i="81"/>
  <c r="BG171" i="81"/>
  <c r="BF171" i="81"/>
  <c r="BE171" i="81"/>
  <c r="T171" i="81"/>
  <c r="R171" i="81"/>
  <c r="P171" i="81"/>
  <c r="J171" i="81"/>
  <c r="BK168" i="81"/>
  <c r="BI168" i="81"/>
  <c r="BH168" i="81"/>
  <c r="BG168" i="81"/>
  <c r="BF168" i="81"/>
  <c r="BE168" i="81"/>
  <c r="T168" i="81"/>
  <c r="R168" i="81"/>
  <c r="P168" i="81"/>
  <c r="J168" i="81"/>
  <c r="BK162" i="81"/>
  <c r="BI162" i="81"/>
  <c r="BH162" i="81"/>
  <c r="F36" i="81" s="1"/>
  <c r="BG162" i="81"/>
  <c r="BF162" i="81"/>
  <c r="T162" i="81"/>
  <c r="R162" i="81"/>
  <c r="P162" i="81"/>
  <c r="J162" i="81"/>
  <c r="BE162" i="81" s="1"/>
  <c r="BK154" i="81"/>
  <c r="BI154" i="81"/>
  <c r="BH154" i="81"/>
  <c r="BG154" i="81"/>
  <c r="BF154" i="81"/>
  <c r="BE154" i="81"/>
  <c r="T154" i="81"/>
  <c r="R154" i="81"/>
  <c r="P154" i="81"/>
  <c r="J154" i="81"/>
  <c r="BK147" i="81"/>
  <c r="BI147" i="81"/>
  <c r="BH147" i="81"/>
  <c r="BG147" i="81"/>
  <c r="BF147" i="81"/>
  <c r="BE147" i="81"/>
  <c r="T147" i="81"/>
  <c r="T143" i="81" s="1"/>
  <c r="R147" i="81"/>
  <c r="P147" i="81"/>
  <c r="J147" i="81"/>
  <c r="BK144" i="81"/>
  <c r="BI144" i="81"/>
  <c r="BH144" i="81"/>
  <c r="BG144" i="81"/>
  <c r="BF144" i="81"/>
  <c r="T144" i="81"/>
  <c r="R144" i="81"/>
  <c r="R143" i="81" s="1"/>
  <c r="P144" i="81"/>
  <c r="P143" i="81" s="1"/>
  <c r="P142" i="81" s="1"/>
  <c r="J144" i="81"/>
  <c r="BE144" i="81" s="1"/>
  <c r="J137" i="81"/>
  <c r="F135" i="81"/>
  <c r="E133" i="81"/>
  <c r="J106" i="81"/>
  <c r="J104" i="81"/>
  <c r="J103" i="81"/>
  <c r="J89" i="81"/>
  <c r="F89" i="81"/>
  <c r="E87" i="81"/>
  <c r="J37" i="81"/>
  <c r="J36" i="81"/>
  <c r="J35" i="81"/>
  <c r="F34" i="81"/>
  <c r="J24" i="81"/>
  <c r="E24" i="81"/>
  <c r="J92" i="81" s="1"/>
  <c r="J23" i="81"/>
  <c r="J21" i="81"/>
  <c r="E21" i="81"/>
  <c r="J91" i="81" s="1"/>
  <c r="J20" i="81"/>
  <c r="J18" i="81"/>
  <c r="E18" i="81"/>
  <c r="F92" i="81" s="1"/>
  <c r="J17" i="81"/>
  <c r="J15" i="81"/>
  <c r="E15" i="81"/>
  <c r="F91" i="81" s="1"/>
  <c r="J14" i="81"/>
  <c r="J12" i="81"/>
  <c r="J135" i="81" s="1"/>
  <c r="E85" i="81"/>
  <c r="J34" i="81" l="1"/>
  <c r="F35" i="81"/>
  <c r="F37" i="81"/>
  <c r="BK143" i="81"/>
  <c r="R142" i="81"/>
  <c r="J336" i="81"/>
  <c r="J108" i="81" s="1"/>
  <c r="BK335" i="81"/>
  <c r="J335" i="81" s="1"/>
  <c r="J107" i="81" s="1"/>
  <c r="P335" i="81"/>
  <c r="T335" i="81"/>
  <c r="P582" i="81"/>
  <c r="R335" i="81"/>
  <c r="R582" i="81"/>
  <c r="J143" i="81"/>
  <c r="J98" i="81" s="1"/>
  <c r="BK142" i="81"/>
  <c r="F33" i="81"/>
  <c r="J33" i="81"/>
  <c r="T142" i="81"/>
  <c r="J583" i="81"/>
  <c r="J117" i="81" s="1"/>
  <c r="BK582" i="81"/>
  <c r="J582" i="81" s="1"/>
  <c r="J116" i="81" s="1"/>
  <c r="P141" i="81"/>
  <c r="F137" i="81"/>
  <c r="F138" i="81"/>
  <c r="J138" i="81"/>
  <c r="E131" i="81"/>
  <c r="J142" i="81" l="1"/>
  <c r="J97" i="81" s="1"/>
  <c r="BK141" i="81"/>
  <c r="J141" i="81" s="1"/>
  <c r="T141" i="81"/>
  <c r="R141" i="81"/>
  <c r="J30" i="81" l="1"/>
  <c r="J96" i="81"/>
  <c r="J39" i="81" l="1"/>
  <c r="D14" i="5"/>
  <c r="E27" i="5"/>
  <c r="E34" i="5"/>
  <c r="J159" i="80"/>
  <c r="J158" i="80"/>
  <c r="J157" i="80"/>
  <c r="J156" i="80"/>
  <c r="J155" i="80"/>
  <c r="J154" i="80"/>
  <c r="J153" i="80"/>
  <c r="J152" i="80"/>
  <c r="J151" i="80"/>
  <c r="J150" i="80"/>
  <c r="J149" i="80"/>
  <c r="J148" i="80"/>
  <c r="J147" i="80"/>
  <c r="J146" i="80"/>
  <c r="J145" i="80"/>
  <c r="J144" i="80"/>
  <c r="J143" i="80"/>
  <c r="J142" i="80"/>
  <c r="J141" i="80"/>
  <c r="J140" i="80"/>
  <c r="J139" i="80"/>
  <c r="J138" i="80"/>
  <c r="J137" i="80"/>
  <c r="J136" i="80"/>
  <c r="J135" i="80"/>
  <c r="J134" i="80"/>
  <c r="J133" i="80"/>
  <c r="A133" i="80"/>
  <c r="J132" i="80"/>
  <c r="A132" i="80"/>
  <c r="J131" i="80"/>
  <c r="A131" i="80"/>
  <c r="J130" i="80"/>
  <c r="A130" i="80"/>
  <c r="J129" i="80"/>
  <c r="A129" i="80"/>
  <c r="J128" i="80"/>
  <c r="A128" i="80"/>
  <c r="J127" i="80"/>
  <c r="A127" i="80"/>
  <c r="J126" i="80"/>
  <c r="A126" i="80"/>
  <c r="J125" i="80"/>
  <c r="A125" i="80"/>
  <c r="J124" i="80"/>
  <c r="A124" i="80"/>
  <c r="J123" i="80"/>
  <c r="A123" i="80"/>
  <c r="J122" i="80"/>
  <c r="A122" i="80"/>
  <c r="J121" i="80"/>
  <c r="A121" i="80"/>
  <c r="J120" i="80"/>
  <c r="A120" i="80"/>
  <c r="J119" i="80"/>
  <c r="A119" i="80"/>
  <c r="J118" i="80"/>
  <c r="A118" i="80"/>
  <c r="J117" i="80"/>
  <c r="A117" i="80"/>
  <c r="J116" i="80"/>
  <c r="A116" i="80"/>
  <c r="J115" i="80"/>
  <c r="A115" i="80"/>
  <c r="J114" i="80"/>
  <c r="A114" i="80"/>
  <c r="J113" i="80"/>
  <c r="A113" i="80"/>
  <c r="A112" i="80"/>
  <c r="J111" i="80"/>
  <c r="A111" i="80"/>
  <c r="J110" i="80"/>
  <c r="A110" i="80"/>
  <c r="J109" i="80"/>
  <c r="A109" i="80"/>
  <c r="J108" i="80"/>
  <c r="H108" i="80"/>
  <c r="A108" i="80"/>
  <c r="J107" i="80"/>
  <c r="A107" i="80"/>
  <c r="J106" i="80"/>
  <c r="A106" i="80"/>
  <c r="J105" i="80"/>
  <c r="A105" i="80"/>
  <c r="J104" i="80"/>
  <c r="A104" i="80"/>
  <c r="J103" i="80"/>
  <c r="I103" i="80"/>
  <c r="J102" i="80"/>
  <c r="J101" i="80"/>
  <c r="J100" i="80"/>
  <c r="J99" i="80"/>
  <c r="A99" i="80"/>
  <c r="J98" i="80"/>
  <c r="A98" i="80"/>
  <c r="J97" i="80"/>
  <c r="A97" i="80"/>
  <c r="J96" i="80"/>
  <c r="I96" i="80"/>
  <c r="J95" i="80"/>
  <c r="I95" i="80"/>
  <c r="J94" i="80"/>
  <c r="A94" i="80"/>
  <c r="J93" i="80"/>
  <c r="A93" i="80"/>
  <c r="J92" i="80"/>
  <c r="A92" i="80"/>
  <c r="J91" i="80"/>
  <c r="I91" i="80"/>
  <c r="J90" i="80"/>
  <c r="I90" i="80"/>
  <c r="J89" i="80"/>
  <c r="A89" i="80"/>
  <c r="J88" i="80"/>
  <c r="A88" i="80"/>
  <c r="J87" i="80"/>
  <c r="A87" i="80"/>
  <c r="J86" i="80"/>
  <c r="J85" i="80"/>
  <c r="I85" i="80"/>
  <c r="J84" i="80"/>
  <c r="A84" i="80"/>
  <c r="J83" i="80"/>
  <c r="A83" i="80"/>
  <c r="J82" i="80"/>
  <c r="A82" i="80"/>
  <c r="J81" i="80"/>
  <c r="J80" i="80"/>
  <c r="I80" i="80"/>
  <c r="J79" i="80"/>
  <c r="I79" i="80"/>
  <c r="J78" i="80"/>
  <c r="I78" i="80"/>
  <c r="J77" i="80"/>
  <c r="I77" i="80"/>
  <c r="J76" i="80"/>
  <c r="I76" i="80"/>
  <c r="J75" i="80"/>
  <c r="I75" i="80"/>
  <c r="J74" i="80"/>
  <c r="I74" i="80"/>
  <c r="J73" i="80"/>
  <c r="I73" i="80"/>
  <c r="J72" i="80"/>
  <c r="I72" i="80"/>
  <c r="J71" i="80"/>
  <c r="I71" i="80"/>
  <c r="J70" i="80"/>
  <c r="I70" i="80"/>
  <c r="J69" i="80"/>
  <c r="I69" i="80"/>
  <c r="J68" i="80"/>
  <c r="I68" i="80"/>
  <c r="J67" i="80"/>
  <c r="I67" i="80"/>
  <c r="J66" i="80"/>
  <c r="I66" i="80"/>
  <c r="J65" i="80"/>
  <c r="I65" i="80"/>
  <c r="J64" i="80"/>
  <c r="I64" i="80"/>
  <c r="J63" i="80"/>
  <c r="I63" i="80"/>
  <c r="J62" i="80"/>
  <c r="I62" i="80"/>
  <c r="J61" i="80"/>
  <c r="I61" i="80"/>
  <c r="J60" i="80"/>
  <c r="I60" i="80"/>
  <c r="J59" i="80"/>
  <c r="I59" i="80"/>
  <c r="J58" i="80"/>
  <c r="I58" i="80"/>
  <c r="J57" i="80"/>
  <c r="I57" i="80"/>
  <c r="J56" i="80"/>
  <c r="I56" i="80"/>
  <c r="J55" i="80"/>
  <c r="I55" i="80"/>
  <c r="J54" i="80"/>
  <c r="I54" i="80"/>
  <c r="J53" i="80"/>
  <c r="I53" i="80"/>
  <c r="J52" i="80"/>
  <c r="I52" i="80"/>
  <c r="J51" i="80"/>
  <c r="I51" i="80"/>
  <c r="J50" i="80"/>
  <c r="I50" i="80"/>
  <c r="J49" i="80"/>
  <c r="I49" i="80"/>
  <c r="J48" i="80"/>
  <c r="I48" i="80"/>
  <c r="J47" i="80"/>
  <c r="I47" i="80"/>
  <c r="J46" i="80"/>
  <c r="I46" i="80"/>
  <c r="J45" i="80"/>
  <c r="I45" i="80"/>
  <c r="J44" i="80"/>
  <c r="I44" i="80"/>
  <c r="J43" i="80"/>
  <c r="I43" i="80"/>
  <c r="J42" i="80"/>
  <c r="I42" i="80"/>
  <c r="J41" i="80"/>
  <c r="I41" i="80"/>
  <c r="J40" i="80"/>
  <c r="I40" i="80"/>
  <c r="J39" i="80"/>
  <c r="I39" i="80"/>
  <c r="J38" i="80"/>
  <c r="I38" i="80"/>
  <c r="J37" i="80"/>
  <c r="I37" i="80"/>
  <c r="J36" i="80"/>
  <c r="I36" i="80"/>
  <c r="J35" i="80"/>
  <c r="I35" i="80"/>
  <c r="J34" i="80"/>
  <c r="I34" i="80"/>
  <c r="J33" i="80"/>
  <c r="I33" i="80"/>
  <c r="J32" i="80"/>
  <c r="A32" i="80"/>
  <c r="J31" i="80"/>
  <c r="A31" i="80"/>
  <c r="J30" i="80"/>
  <c r="A30" i="80"/>
  <c r="J29" i="80"/>
  <c r="J28" i="80"/>
  <c r="I28" i="80"/>
  <c r="J27" i="80"/>
  <c r="I27" i="80"/>
  <c r="J26" i="80"/>
  <c r="I26" i="80"/>
  <c r="J25" i="80"/>
  <c r="I25" i="80"/>
  <c r="J24" i="80"/>
  <c r="I24" i="80"/>
  <c r="J23" i="80"/>
  <c r="I23" i="80"/>
  <c r="J22" i="80"/>
  <c r="I22" i="80"/>
  <c r="J21" i="80"/>
  <c r="A21" i="80"/>
  <c r="J20" i="80"/>
  <c r="A20" i="80"/>
  <c r="J19" i="80"/>
  <c r="A19" i="80"/>
  <c r="J18" i="80"/>
  <c r="J17" i="80"/>
  <c r="I17" i="80"/>
  <c r="J16" i="80"/>
  <c r="I16" i="80"/>
  <c r="J15" i="80"/>
  <c r="I15" i="80"/>
  <c r="J14" i="80"/>
  <c r="I14" i="80"/>
  <c r="J13" i="80"/>
  <c r="A13" i="80"/>
  <c r="I7" i="80"/>
  <c r="H97" i="80" l="1"/>
  <c r="I97" i="80" s="1"/>
  <c r="H92" i="80"/>
  <c r="I92" i="80" s="1"/>
  <c r="H81" i="80"/>
  <c r="I81" i="80" s="1"/>
  <c r="H82" i="80" s="1"/>
  <c r="I82" i="80" s="1"/>
  <c r="H29" i="80"/>
  <c r="I29" i="80" s="1"/>
  <c r="H30" i="80" s="1"/>
  <c r="I30" i="80" s="1"/>
  <c r="A14" i="80"/>
  <c r="H18" i="80"/>
  <c r="I18" i="80" s="1"/>
  <c r="H19" i="80" s="1"/>
  <c r="I19" i="80" s="1"/>
  <c r="H86" i="80"/>
  <c r="I86" i="80" s="1"/>
  <c r="H87" i="80" s="1"/>
  <c r="I87" i="80" s="1"/>
  <c r="H101" i="80" l="1"/>
  <c r="I101" i="80" s="1"/>
  <c r="H100" i="80"/>
  <c r="I100" i="80" s="1"/>
  <c r="H102" i="80"/>
  <c r="I102" i="80" s="1"/>
  <c r="A15" i="80"/>
  <c r="H104" i="80" l="1"/>
  <c r="A16" i="80"/>
  <c r="I106" i="80"/>
  <c r="A17" i="80" l="1"/>
  <c r="I108" i="80"/>
  <c r="I110" i="80" s="1"/>
  <c r="I6" i="80"/>
  <c r="D35" i="5" s="1"/>
  <c r="G43" i="78"/>
  <c r="G42" i="78"/>
  <c r="G41" i="78"/>
  <c r="G40" i="78"/>
  <c r="G39" i="78"/>
  <c r="G37" i="78"/>
  <c r="G36" i="78"/>
  <c r="G34" i="78"/>
  <c r="G33" i="78"/>
  <c r="G32" i="78"/>
  <c r="G31" i="78"/>
  <c r="G30" i="78"/>
  <c r="G29" i="78"/>
  <c r="G25" i="78"/>
  <c r="E25" i="5"/>
  <c r="E35" i="5" l="1"/>
  <c r="E36" i="5" s="1"/>
  <c r="D36" i="5"/>
  <c r="G45" i="78"/>
  <c r="D26" i="5" s="1"/>
  <c r="I8" i="80"/>
  <c r="I10" i="80" s="1"/>
  <c r="A18" i="80"/>
  <c r="E26" i="5" l="1"/>
  <c r="E28" i="5" s="1"/>
  <c r="D28" i="5"/>
  <c r="A22" i="80"/>
  <c r="A25" i="80" l="1"/>
  <c r="A26" i="80" s="1"/>
  <c r="A27" i="80" s="1"/>
  <c r="A28" i="80" s="1"/>
  <c r="A23" i="80"/>
  <c r="A24" i="80" s="1"/>
  <c r="A29" i="80" l="1"/>
  <c r="A33" i="80" s="1"/>
  <c r="A34" i="80" s="1"/>
  <c r="A35" i="80" s="1"/>
  <c r="A36" i="80" s="1"/>
  <c r="A37" i="80" s="1"/>
  <c r="A38" i="80" s="1"/>
  <c r="A39" i="80" s="1"/>
  <c r="A40" i="80" s="1"/>
  <c r="A41" i="80" s="1"/>
  <c r="A42" i="80" s="1"/>
  <c r="A43" i="80" s="1"/>
  <c r="A44" i="80" s="1"/>
  <c r="A45" i="80" s="1"/>
  <c r="A46" i="80" s="1"/>
  <c r="A47" i="80" s="1"/>
  <c r="A48" i="80" s="1"/>
  <c r="A49" i="80" s="1"/>
  <c r="A50" i="80" s="1"/>
  <c r="A51" i="80" s="1"/>
  <c r="A52" i="80" s="1"/>
  <c r="A53" i="80" s="1"/>
  <c r="A54" i="80" s="1"/>
  <c r="A55" i="80" s="1"/>
  <c r="A56" i="80" s="1"/>
  <c r="A57" i="80" s="1"/>
  <c r="A58" i="80" s="1"/>
  <c r="A59" i="80" s="1"/>
  <c r="A60" i="80" s="1"/>
  <c r="A61" i="80" s="1"/>
  <c r="A62" i="80" s="1"/>
  <c r="A63" i="80" s="1"/>
  <c r="A64" i="80" s="1"/>
  <c r="A65" i="80" s="1"/>
  <c r="A66" i="80" s="1"/>
  <c r="A67" i="80" s="1"/>
  <c r="A68" i="80" s="1"/>
  <c r="A69" i="80" s="1"/>
  <c r="A70" i="80" s="1"/>
  <c r="A71" i="80" s="1"/>
  <c r="A72" i="80" s="1"/>
  <c r="A73" i="80" s="1"/>
  <c r="A74" i="80" s="1"/>
  <c r="A75" i="80" s="1"/>
  <c r="A76" i="80" s="1"/>
  <c r="A77" i="80" s="1"/>
  <c r="A78" i="80" s="1"/>
  <c r="A79" i="80" s="1"/>
  <c r="A80" i="80" s="1"/>
  <c r="A81" i="80" s="1"/>
  <c r="A85" i="80" s="1"/>
  <c r="A86" i="80" s="1"/>
  <c r="A90" i="80" s="1"/>
  <c r="A91" i="80" s="1"/>
  <c r="A95" i="80" s="1"/>
  <c r="A96" i="80" s="1"/>
  <c r="A100" i="80" s="1"/>
  <c r="A101" i="80" s="1"/>
  <c r="A102" i="80" s="1"/>
  <c r="A103" i="80" s="1"/>
  <c r="J127" i="76"/>
  <c r="J126" i="76"/>
  <c r="J125" i="76"/>
  <c r="J124" i="76"/>
  <c r="J123" i="76"/>
  <c r="J122" i="76"/>
  <c r="J121" i="76"/>
  <c r="J120" i="76"/>
  <c r="J119" i="76"/>
  <c r="J118" i="76"/>
  <c r="J117" i="76"/>
  <c r="J116" i="76"/>
  <c r="J115" i="76"/>
  <c r="J114" i="76"/>
  <c r="J113" i="76"/>
  <c r="J112" i="76"/>
  <c r="J111" i="76"/>
  <c r="J110" i="76"/>
  <c r="J109" i="76"/>
  <c r="J108" i="76"/>
  <c r="J107" i="76"/>
  <c r="J106" i="76"/>
  <c r="J105" i="76"/>
  <c r="J104" i="76"/>
  <c r="J103" i="76"/>
  <c r="J102" i="76"/>
  <c r="J101" i="76"/>
  <c r="A101" i="76"/>
  <c r="J100" i="76"/>
  <c r="A100" i="76"/>
  <c r="J99" i="76"/>
  <c r="A99" i="76"/>
  <c r="J98" i="76"/>
  <c r="A98" i="76"/>
  <c r="J97" i="76"/>
  <c r="A97" i="76"/>
  <c r="J96" i="76"/>
  <c r="A96" i="76"/>
  <c r="J95" i="76"/>
  <c r="A95" i="76"/>
  <c r="J94" i="76"/>
  <c r="A94" i="76"/>
  <c r="J93" i="76"/>
  <c r="A93" i="76"/>
  <c r="J92" i="76"/>
  <c r="A92" i="76"/>
  <c r="J91" i="76"/>
  <c r="A91" i="76"/>
  <c r="J90" i="76"/>
  <c r="A90" i="76"/>
  <c r="J89" i="76"/>
  <c r="A89" i="76"/>
  <c r="J88" i="76"/>
  <c r="A88" i="76"/>
  <c r="J87" i="76"/>
  <c r="A87" i="76"/>
  <c r="J86" i="76"/>
  <c r="A86" i="76"/>
  <c r="J85" i="76"/>
  <c r="A85" i="76"/>
  <c r="J84" i="76"/>
  <c r="A84" i="76"/>
  <c r="J83" i="76"/>
  <c r="A83" i="76"/>
  <c r="J82" i="76"/>
  <c r="A82" i="76"/>
  <c r="J81" i="76"/>
  <c r="A81" i="76"/>
  <c r="A80" i="76"/>
  <c r="J79" i="76"/>
  <c r="A79" i="76"/>
  <c r="J78" i="76"/>
  <c r="A78" i="76"/>
  <c r="J77" i="76"/>
  <c r="A77" i="76"/>
  <c r="J76" i="76"/>
  <c r="H76" i="76"/>
  <c r="A76" i="76"/>
  <c r="J75" i="76"/>
  <c r="A75" i="76"/>
  <c r="J74" i="76"/>
  <c r="A74" i="76"/>
  <c r="J73" i="76"/>
  <c r="A73" i="76"/>
  <c r="J72" i="76"/>
  <c r="A72" i="76"/>
  <c r="J71" i="76"/>
  <c r="I71" i="76"/>
  <c r="J70" i="76"/>
  <c r="J69" i="76"/>
  <c r="J68" i="76"/>
  <c r="J67" i="76"/>
  <c r="A67" i="76"/>
  <c r="J66" i="76"/>
  <c r="A66" i="76"/>
  <c r="J65" i="76"/>
  <c r="A65" i="76"/>
  <c r="J64" i="76"/>
  <c r="I64" i="76"/>
  <c r="J63" i="76"/>
  <c r="I63" i="76"/>
  <c r="H65" i="76" s="1"/>
  <c r="I65" i="76" s="1"/>
  <c r="J62" i="76"/>
  <c r="A62" i="76"/>
  <c r="J61" i="76"/>
  <c r="A61" i="76"/>
  <c r="J60" i="76"/>
  <c r="A60" i="76"/>
  <c r="J59" i="76"/>
  <c r="I59" i="76"/>
  <c r="J58" i="76"/>
  <c r="I58" i="76"/>
  <c r="J57" i="76"/>
  <c r="I57" i="76"/>
  <c r="J56" i="76"/>
  <c r="I56" i="76"/>
  <c r="J55" i="76"/>
  <c r="I55" i="76"/>
  <c r="J54" i="76"/>
  <c r="I54" i="76"/>
  <c r="J53" i="76"/>
  <c r="I53" i="76"/>
  <c r="J52" i="76"/>
  <c r="A52" i="76"/>
  <c r="J51" i="76"/>
  <c r="A51" i="76"/>
  <c r="J50" i="76"/>
  <c r="A50" i="76"/>
  <c r="J49" i="76"/>
  <c r="J48" i="76"/>
  <c r="I48" i="76"/>
  <c r="H49" i="76" s="1"/>
  <c r="I49" i="76" s="1"/>
  <c r="H50" i="76" s="1"/>
  <c r="I50" i="76" s="1"/>
  <c r="J47" i="76"/>
  <c r="A47" i="76"/>
  <c r="J46" i="76"/>
  <c r="A46" i="76"/>
  <c r="J45" i="76"/>
  <c r="A45" i="76"/>
  <c r="J44" i="76"/>
  <c r="J43" i="76"/>
  <c r="I43" i="76"/>
  <c r="J42" i="76"/>
  <c r="I42" i="76"/>
  <c r="J41" i="76"/>
  <c r="I41" i="76"/>
  <c r="J40" i="76"/>
  <c r="I40" i="76"/>
  <c r="J39" i="76"/>
  <c r="I39" i="76"/>
  <c r="J38" i="76"/>
  <c r="I38" i="76"/>
  <c r="J37" i="76"/>
  <c r="I37" i="76"/>
  <c r="J36" i="76"/>
  <c r="I36" i="76"/>
  <c r="J35" i="76"/>
  <c r="I35" i="76"/>
  <c r="J34" i="76"/>
  <c r="I34" i="76"/>
  <c r="J33" i="76"/>
  <c r="I33" i="76"/>
  <c r="J32" i="76"/>
  <c r="I32" i="76"/>
  <c r="J31" i="76"/>
  <c r="A31" i="76"/>
  <c r="J30" i="76"/>
  <c r="A30" i="76"/>
  <c r="J29" i="76"/>
  <c r="A29" i="76"/>
  <c r="J28" i="76"/>
  <c r="J27" i="76"/>
  <c r="I27" i="76"/>
  <c r="J26" i="76"/>
  <c r="I26" i="76"/>
  <c r="J25" i="76"/>
  <c r="I25" i="76"/>
  <c r="J24" i="76"/>
  <c r="I24" i="76"/>
  <c r="J23" i="76"/>
  <c r="I23" i="76"/>
  <c r="J22" i="76"/>
  <c r="I22" i="76"/>
  <c r="J21" i="76"/>
  <c r="I21" i="76"/>
  <c r="J20" i="76"/>
  <c r="A20" i="76"/>
  <c r="J19" i="76"/>
  <c r="A19" i="76"/>
  <c r="J18" i="76"/>
  <c r="A18" i="76"/>
  <c r="J17" i="76"/>
  <c r="J16" i="76"/>
  <c r="I16" i="76"/>
  <c r="J15" i="76"/>
  <c r="I15" i="76"/>
  <c r="J14" i="76"/>
  <c r="I14" i="76"/>
  <c r="H17" i="76" s="1"/>
  <c r="I17" i="76" s="1"/>
  <c r="J13" i="76"/>
  <c r="A13" i="76"/>
  <c r="I7" i="76"/>
  <c r="G73" i="75"/>
  <c r="G72" i="75"/>
  <c r="G71" i="75"/>
  <c r="G70" i="75"/>
  <c r="G69" i="75"/>
  <c r="G67" i="75"/>
  <c r="G66" i="75"/>
  <c r="G63" i="75"/>
  <c r="G62" i="75"/>
  <c r="G61" i="75"/>
  <c r="G57" i="75"/>
  <c r="G53" i="75"/>
  <c r="G52" i="75"/>
  <c r="G51" i="75"/>
  <c r="G50" i="75"/>
  <c r="G49" i="75"/>
  <c r="G47" i="75"/>
  <c r="G46" i="75"/>
  <c r="G44" i="75"/>
  <c r="G43" i="75"/>
  <c r="G40" i="75"/>
  <c r="G39" i="75"/>
  <c r="G37" i="75"/>
  <c r="G36" i="75"/>
  <c r="G33" i="75"/>
  <c r="G32" i="75"/>
  <c r="G31" i="75"/>
  <c r="G30" i="75"/>
  <c r="G29" i="75"/>
  <c r="G28" i="75"/>
  <c r="G27" i="75"/>
  <c r="G25" i="75"/>
  <c r="E14" i="5"/>
  <c r="H60" i="76" l="1"/>
  <c r="I60" i="76" s="1"/>
  <c r="H44" i="76"/>
  <c r="I44" i="76" s="1"/>
  <c r="G75" i="75"/>
  <c r="D16" i="5" s="1"/>
  <c r="H45" i="76"/>
  <c r="I45" i="76" s="1"/>
  <c r="H18" i="76"/>
  <c r="I18" i="76" s="1"/>
  <c r="H28" i="76"/>
  <c r="I28" i="76" s="1"/>
  <c r="H29" i="76" s="1"/>
  <c r="I29" i="76" s="1"/>
  <c r="A14" i="76"/>
  <c r="H68" i="76" l="1"/>
  <c r="I68" i="76" s="1"/>
  <c r="H70" i="76"/>
  <c r="I70" i="76" s="1"/>
  <c r="H69" i="76"/>
  <c r="I69" i="76" s="1"/>
  <c r="A15" i="76"/>
  <c r="H72" i="76" l="1"/>
  <c r="A16" i="76"/>
  <c r="I74" i="76"/>
  <c r="A17" i="76" l="1"/>
  <c r="I76" i="76"/>
  <c r="I78" i="76" s="1"/>
  <c r="I6" i="76"/>
  <c r="D17" i="5" s="1"/>
  <c r="D19" i="5" s="1"/>
  <c r="A22" i="76" l="1"/>
  <c r="I8" i="76"/>
  <c r="I10" i="76" s="1"/>
  <c r="A21" i="76"/>
  <c r="A23" i="76" l="1"/>
  <c r="A24" i="76"/>
  <c r="A25" i="76" l="1"/>
  <c r="A26" i="76" l="1"/>
  <c r="A27" i="76" s="1"/>
  <c r="A28" i="76" s="1"/>
  <c r="A32" i="76" s="1"/>
  <c r="A33" i="76" s="1"/>
  <c r="A34" i="76" s="1"/>
  <c r="A35" i="76" s="1"/>
  <c r="A36" i="76" s="1"/>
  <c r="A37" i="76" s="1"/>
  <c r="A38" i="76" s="1"/>
  <c r="A39" i="76" s="1"/>
  <c r="A40" i="76" s="1"/>
  <c r="A41" i="76" s="1"/>
  <c r="A42" i="76" s="1"/>
  <c r="A43" i="76" s="1"/>
  <c r="A44" i="76" s="1"/>
  <c r="A48" i="76" s="1"/>
  <c r="E17" i="5"/>
  <c r="A49" i="76" l="1"/>
  <c r="A53" i="76" s="1"/>
  <c r="A54" i="76" s="1"/>
  <c r="A55" i="76" s="1"/>
  <c r="A56" i="76" s="1"/>
  <c r="A57" i="76" s="1"/>
  <c r="A58" i="76" s="1"/>
  <c r="A59" i="76" s="1"/>
  <c r="A63" i="76" s="1"/>
  <c r="A64" i="76" s="1"/>
  <c r="A68" i="76" s="1"/>
  <c r="A69" i="76" s="1"/>
  <c r="A70" i="76" s="1"/>
  <c r="A71" i="76" s="1"/>
  <c r="E16" i="5" l="1"/>
  <c r="D6" i="5" l="1"/>
  <c r="D29" i="5"/>
  <c r="E15" i="5"/>
  <c r="E19" i="5" s="1"/>
  <c r="D37" i="5"/>
  <c r="D7" i="5"/>
  <c r="E7" i="5" s="1"/>
  <c r="E6" i="5" l="1"/>
  <c r="D20" i="5"/>
  <c r="D5" i="5"/>
  <c r="E5" i="5" s="1"/>
  <c r="E8" i="5" s="1"/>
  <c r="D8" i="5" l="1"/>
  <c r="D9"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28" authorId="0" shapeId="0" xr:uid="{08C71ECB-75A5-4990-ABBB-072827479034}">
      <text>
        <r>
          <rPr>
            <sz val="10"/>
            <color indexed="8"/>
            <rFont val="Times New Roman"/>
            <family val="1"/>
            <charset val="238"/>
          </rPr>
          <t>skryté</t>
        </r>
      </text>
    </comment>
    <comment ref="D36" authorId="0" shapeId="0" xr:uid="{5F235444-F5D2-41A7-9D4C-38FC7E32EFF2}">
      <text>
        <r>
          <rPr>
            <sz val="10"/>
            <color indexed="8"/>
            <rFont val="Times New Roman"/>
            <family val="1"/>
            <charset val="238"/>
          </rPr>
          <t>skryté</t>
        </r>
      </text>
    </comment>
    <comment ref="D43" authorId="0" shapeId="0" xr:uid="{69BFDC50-48BB-444C-BFF9-E54BA9357637}">
      <text>
        <r>
          <rPr>
            <sz val="10"/>
            <color indexed="8"/>
            <rFont val="Times New Roman"/>
            <family val="1"/>
            <charset val="238"/>
          </rPr>
          <t>skryté</t>
        </r>
      </text>
    </comment>
    <comment ref="D51" authorId="0" shapeId="0" xr:uid="{C950B798-1BBD-4A55-A717-01D0C718A181}">
      <text>
        <r>
          <rPr>
            <sz val="10"/>
            <color indexed="8"/>
            <rFont val="Times New Roman"/>
            <family val="1"/>
            <charset val="238"/>
          </rPr>
          <t>skryté</t>
        </r>
      </text>
    </comment>
    <comment ref="D57" authorId="0" shapeId="0" xr:uid="{B70BC308-2E7E-44FC-A914-4C025D12B6C6}">
      <text>
        <r>
          <rPr>
            <sz val="10"/>
            <color indexed="8"/>
            <rFont val="Times New Roman"/>
            <family val="1"/>
            <charset val="238"/>
          </rPr>
          <t>skryté</t>
        </r>
      </text>
    </comment>
    <comment ref="D76" authorId="0" shapeId="0" xr:uid="{30112CA4-49BE-4BF1-93ED-A7E337A7F71D}">
      <text>
        <r>
          <rPr>
            <sz val="10"/>
            <color indexed="8"/>
            <rFont val="Times New Roman"/>
            <family val="1"/>
            <charset val="238"/>
          </rPr>
          <t>skryté</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15" authorId="0" shapeId="0" xr:uid="{0213EBB3-2BD3-422F-B39E-30956D55D5A2}">
      <text>
        <r>
          <rPr>
            <sz val="10"/>
            <color indexed="8"/>
            <rFont val="Times New Roman"/>
            <family val="1"/>
            <charset val="238"/>
          </rPr>
          <t>skryté</t>
        </r>
      </text>
    </comment>
    <comment ref="D22" authorId="0" shapeId="0" xr:uid="{D9291570-6C18-4A2D-AA66-BEA39A0107EF}">
      <text>
        <r>
          <rPr>
            <sz val="10"/>
            <color indexed="8"/>
            <rFont val="Times New Roman"/>
            <family val="1"/>
            <charset val="238"/>
          </rPr>
          <t>skryté</t>
        </r>
      </text>
    </comment>
    <comment ref="D28" authorId="0" shapeId="0" xr:uid="{F0BA06CF-1331-46F9-B0EC-CFC5ABC28113}">
      <text>
        <r>
          <rPr>
            <sz val="10"/>
            <color indexed="8"/>
            <rFont val="Times New Roman"/>
            <family val="1"/>
            <charset val="238"/>
          </rPr>
          <t>skryté</t>
        </r>
      </text>
    </comment>
    <comment ref="D34" authorId="0" shapeId="0" xr:uid="{2EF5B3D9-5AA2-46C5-A8F1-BC9529B698A1}">
      <text>
        <r>
          <rPr>
            <sz val="10"/>
            <color indexed="8"/>
            <rFont val="Times New Roman"/>
            <family val="1"/>
            <charset val="238"/>
          </rPr>
          <t>skryté</t>
        </r>
      </text>
    </comment>
    <comment ref="D50" authorId="0" shapeId="0" xr:uid="{45D36194-12C5-46D5-9089-17B93156CC5D}">
      <text>
        <r>
          <rPr>
            <sz val="10"/>
            <color indexed="8"/>
            <rFont val="Times New Roman"/>
            <family val="1"/>
            <charset val="238"/>
          </rPr>
          <t>skryté</t>
        </r>
      </text>
    </comment>
  </commentList>
</comments>
</file>

<file path=xl/sharedStrings.xml><?xml version="1.0" encoding="utf-8"?>
<sst xmlns="http://schemas.openxmlformats.org/spreadsheetml/2006/main" count="10740" uniqueCount="1716">
  <si>
    <t>Sazba DPH</t>
  </si>
  <si>
    <t>Označení listu</t>
  </si>
  <si>
    <t>cena</t>
  </si>
  <si>
    <t>Architektonicko stavební řešení</t>
  </si>
  <si>
    <t>CENA CELKEM bez DPH</t>
  </si>
  <si>
    <t>CENA CELKEM včetně DPH</t>
  </si>
  <si>
    <t xml:space="preserve">REKAPITULACE CELKOVÝCH NÁKLADŮ STAVBY </t>
  </si>
  <si>
    <t>m</t>
  </si>
  <si>
    <t>%</t>
  </si>
  <si>
    <t>ks</t>
  </si>
  <si>
    <t>Projektová část</t>
  </si>
  <si>
    <t>Kód</t>
  </si>
  <si>
    <t>Popis</t>
  </si>
  <si>
    <t>MJ</t>
  </si>
  <si>
    <t>m2</t>
  </si>
  <si>
    <t>kus</t>
  </si>
  <si>
    <t>t</t>
  </si>
  <si>
    <t>Dokumentace skutečného provedení stavby</t>
  </si>
  <si>
    <t>045002000</t>
  </si>
  <si>
    <t>Kompletační a koordinační činnost</t>
  </si>
  <si>
    <t>1</t>
  </si>
  <si>
    <t>kg</t>
  </si>
  <si>
    <t>612142001</t>
  </si>
  <si>
    <t>soubor</t>
  </si>
  <si>
    <t>771577111</t>
  </si>
  <si>
    <t>781477111</t>
  </si>
  <si>
    <t>CELKEM</t>
  </si>
  <si>
    <t>SO-01</t>
  </si>
  <si>
    <t>SO-02</t>
  </si>
  <si>
    <t>Název</t>
  </si>
  <si>
    <t>Množství</t>
  </si>
  <si>
    <t>kpl</t>
  </si>
  <si>
    <t>HZS</t>
  </si>
  <si>
    <t>hod</t>
  </si>
  <si>
    <t>Elektroinstalace</t>
  </si>
  <si>
    <t>EI</t>
  </si>
  <si>
    <t>SO-03</t>
  </si>
  <si>
    <t>2</t>
  </si>
  <si>
    <t>False</t>
  </si>
  <si>
    <t>3</t>
  </si>
  <si>
    <t/>
  </si>
  <si>
    <t>Místo:</t>
  </si>
  <si>
    <t>Datum:</t>
  </si>
  <si>
    <t>Cena bez DPH</t>
  </si>
  <si>
    <t>DPH</t>
  </si>
  <si>
    <t>základní</t>
  </si>
  <si>
    <t>Cena celkem [CZK]</t>
  </si>
  <si>
    <t>-1</t>
  </si>
  <si>
    <t>HZS - Hodinové zúčtovací sazby</t>
  </si>
  <si>
    <t>PČ</t>
  </si>
  <si>
    <t>Typ</t>
  </si>
  <si>
    <t>J.cena [CZK]</t>
  </si>
  <si>
    <t>Cenová soustava</t>
  </si>
  <si>
    <t>J. Nh [h]</t>
  </si>
  <si>
    <t>Nh celkem [h]</t>
  </si>
  <si>
    <t>J. hmotnost [t]</t>
  </si>
  <si>
    <t>Hmotnost celkem [t]</t>
  </si>
  <si>
    <t>J. suť [t]</t>
  </si>
  <si>
    <t>Suť Celkem [t]</t>
  </si>
  <si>
    <t>Náklady soupisu celkem</t>
  </si>
  <si>
    <t>D</t>
  </si>
  <si>
    <t>HSV</t>
  </si>
  <si>
    <t>Práce a dodávky HSV</t>
  </si>
  <si>
    <t>0</t>
  </si>
  <si>
    <t>ROZPOCET</t>
  </si>
  <si>
    <t>K</t>
  </si>
  <si>
    <t>4</t>
  </si>
  <si>
    <t>VV</t>
  </si>
  <si>
    <t>True</t>
  </si>
  <si>
    <t>5</t>
  </si>
  <si>
    <t>Součet</t>
  </si>
  <si>
    <t>6</t>
  </si>
  <si>
    <t>7</t>
  </si>
  <si>
    <t>8</t>
  </si>
  <si>
    <t>9</t>
  </si>
  <si>
    <t>M</t>
  </si>
  <si>
    <t>10</t>
  </si>
  <si>
    <t>11</t>
  </si>
  <si>
    <t>12</t>
  </si>
  <si>
    <t>13</t>
  </si>
  <si>
    <t>P</t>
  </si>
  <si>
    <t>14</t>
  </si>
  <si>
    <t>15</t>
  </si>
  <si>
    <t>16</t>
  </si>
  <si>
    <t>17</t>
  </si>
  <si>
    <t>18</t>
  </si>
  <si>
    <t>19</t>
  </si>
  <si>
    <t>20</t>
  </si>
  <si>
    <t>21</t>
  </si>
  <si>
    <t>Svislé a kompletní konstrukce</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</si>
  <si>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</si>
  <si>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</si>
  <si>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</si>
  <si>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</si>
  <si>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</si>
  <si>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</si>
  <si>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</si>
  <si>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</si>
  <si>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</si>
  <si>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</si>
  <si>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</si>
  <si>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</si>
  <si>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</si>
  <si>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</si>
  <si>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</si>
  <si>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</si>
  <si>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</si>
  <si>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</si>
  <si>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</si>
  <si>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</si>
  <si>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</si>
  <si>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</si>
  <si>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</si>
  <si>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</si>
  <si>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</si>
  <si>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</si>
  <si>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</si>
  <si>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</si>
  <si>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</si>
  <si>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</si>
  <si>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</si>
  <si>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</si>
  <si>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</si>
  <si>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</si>
  <si>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Vodorovné konstrukce</t>
  </si>
  <si>
    <t>56</t>
  </si>
  <si>
    <t>57</t>
  </si>
  <si>
    <t>58</t>
  </si>
  <si>
    <t>59</t>
  </si>
  <si>
    <t>60</t>
  </si>
  <si>
    <t>61</t>
  </si>
  <si>
    <t>Úpravy povrchů, podlahy a osazování výplní</t>
  </si>
  <si>
    <t>62</t>
  </si>
  <si>
    <t>63</t>
  </si>
  <si>
    <t>64</t>
  </si>
  <si>
    <t>65</t>
  </si>
  <si>
    <t>66</t>
  </si>
  <si>
    <t>67</t>
  </si>
  <si>
    <t>68</t>
  </si>
  <si>
    <t>69</t>
  </si>
  <si>
    <t>70</t>
  </si>
  <si>
    <t>71</t>
  </si>
  <si>
    <t>72</t>
  </si>
  <si>
    <t>73</t>
  </si>
  <si>
    <t>74</t>
  </si>
  <si>
    <t>75</t>
  </si>
  <si>
    <t>Ostatní konstrukce a práce, bourání</t>
  </si>
  <si>
    <t>76</t>
  </si>
  <si>
    <t>77</t>
  </si>
  <si>
    <t>78</t>
  </si>
  <si>
    <t>79</t>
  </si>
  <si>
    <t>80</t>
  </si>
  <si>
    <t>949101112</t>
  </si>
  <si>
    <t>81</t>
  </si>
  <si>
    <t>82</t>
  </si>
  <si>
    <t>83</t>
  </si>
  <si>
    <t>84</t>
  </si>
  <si>
    <t>85</t>
  </si>
  <si>
    <t>86</t>
  </si>
  <si>
    <t>87</t>
  </si>
  <si>
    <t>88</t>
  </si>
  <si>
    <t>89</t>
  </si>
  <si>
    <t>90</t>
  </si>
  <si>
    <t>91</t>
  </si>
  <si>
    <t>998</t>
  </si>
  <si>
    <t>Přesun hmot</t>
  </si>
  <si>
    <t>92</t>
  </si>
  <si>
    <t>PSV</t>
  </si>
  <si>
    <t>Práce a dodávky PSV</t>
  </si>
  <si>
    <t>93</t>
  </si>
  <si>
    <t>94</t>
  </si>
  <si>
    <t>95</t>
  </si>
  <si>
    <t>96</t>
  </si>
  <si>
    <t>97</t>
  </si>
  <si>
    <t>98</t>
  </si>
  <si>
    <t>99</t>
  </si>
  <si>
    <t>100</t>
  </si>
  <si>
    <t>101</t>
  </si>
  <si>
    <t>102</t>
  </si>
  <si>
    <t>103</t>
  </si>
  <si>
    <t>104</t>
  </si>
  <si>
    <t>105</t>
  </si>
  <si>
    <t>106</t>
  </si>
  <si>
    <t>107</t>
  </si>
  <si>
    <t>108</t>
  </si>
  <si>
    <t>109</t>
  </si>
  <si>
    <t>110</t>
  </si>
  <si>
    <t>112</t>
  </si>
  <si>
    <t>113</t>
  </si>
  <si>
    <t>114</t>
  </si>
  <si>
    <t>115</t>
  </si>
  <si>
    <t>116</t>
  </si>
  <si>
    <t>121</t>
  </si>
  <si>
    <t>122</t>
  </si>
  <si>
    <t>124</t>
  </si>
  <si>
    <t>125</t>
  </si>
  <si>
    <t>129</t>
  </si>
  <si>
    <t>130</t>
  </si>
  <si>
    <t>132</t>
  </si>
  <si>
    <t>133</t>
  </si>
  <si>
    <t>135</t>
  </si>
  <si>
    <t>136</t>
  </si>
  <si>
    <t>137</t>
  </si>
  <si>
    <t>138</t>
  </si>
  <si>
    <t>139</t>
  </si>
  <si>
    <t>140</t>
  </si>
  <si>
    <t>141</t>
  </si>
  <si>
    <t>142</t>
  </si>
  <si>
    <t>144</t>
  </si>
  <si>
    <t>763</t>
  </si>
  <si>
    <t>Konstrukce suché výstavby</t>
  </si>
  <si>
    <t>145</t>
  </si>
  <si>
    <t>146</t>
  </si>
  <si>
    <t>763131714</t>
  </si>
  <si>
    <t>147</t>
  </si>
  <si>
    <t>763131761</t>
  </si>
  <si>
    <t>148</t>
  </si>
  <si>
    <t>149</t>
  </si>
  <si>
    <t>150</t>
  </si>
  <si>
    <t>151</t>
  </si>
  <si>
    <t>152</t>
  </si>
  <si>
    <t>153</t>
  </si>
  <si>
    <t>154</t>
  </si>
  <si>
    <t>155</t>
  </si>
  <si>
    <t>156</t>
  </si>
  <si>
    <t>157</t>
  </si>
  <si>
    <t>158</t>
  </si>
  <si>
    <t>159</t>
  </si>
  <si>
    <t>766</t>
  </si>
  <si>
    <t>Konstrukce truhlářské</t>
  </si>
  <si>
    <t>767</t>
  </si>
  <si>
    <t>Konstrukce zámečnické</t>
  </si>
  <si>
    <t>771</t>
  </si>
  <si>
    <t>Podlahy z dlaždic</t>
  </si>
  <si>
    <t>771121011</t>
  </si>
  <si>
    <t>771161011</t>
  </si>
  <si>
    <t>781</t>
  </si>
  <si>
    <t>Dokončovací práce - obklady</t>
  </si>
  <si>
    <t>781121011</t>
  </si>
  <si>
    <t>784</t>
  </si>
  <si>
    <t>Dokončovací práce - malby a tapety</t>
  </si>
  <si>
    <t>Hodinové zúčtovací sazby</t>
  </si>
  <si>
    <t>512</t>
  </si>
  <si>
    <t>ARC</t>
  </si>
  <si>
    <t>VRN</t>
  </si>
  <si>
    <t>Vedlejší rozpočtové náklady</t>
  </si>
  <si>
    <t>VRN1</t>
  </si>
  <si>
    <t>1024</t>
  </si>
  <si>
    <t>VRN3</t>
  </si>
  <si>
    <t>Zařízení staveniště</t>
  </si>
  <si>
    <t>030001000</t>
  </si>
  <si>
    <t>OST</t>
  </si>
  <si>
    <t>Ostatní</t>
  </si>
  <si>
    <t>Zdravotně technické instalace</t>
  </si>
  <si>
    <t>721</t>
  </si>
  <si>
    <t>Zdravotechnika - vnitřní kanalizace</t>
  </si>
  <si>
    <t>721174042</t>
  </si>
  <si>
    <t>Potrubí kanalizační z PP připojovací DN 40</t>
  </si>
  <si>
    <t>721174043</t>
  </si>
  <si>
    <t>Potrubí kanalizační z PP připojovací DN 50</t>
  </si>
  <si>
    <t>721174045</t>
  </si>
  <si>
    <t>Potrubí kanalizační z PP připojovací DN 110</t>
  </si>
  <si>
    <t>721194104</t>
  </si>
  <si>
    <t>Vyvedení a upevnění odpadních výpustek DN 40</t>
  </si>
  <si>
    <t>721194105</t>
  </si>
  <si>
    <t>Vyvedení a upevnění odpadních výpustek DN 50</t>
  </si>
  <si>
    <t>721194109</t>
  </si>
  <si>
    <t>Vyvedení a upevnění odpadních výpustek DN 110</t>
  </si>
  <si>
    <t>721290111</t>
  </si>
  <si>
    <t>722</t>
  </si>
  <si>
    <t>Zdravotechnika - vnitřní vodovod</t>
  </si>
  <si>
    <t>722175002</t>
  </si>
  <si>
    <t>Potrubí vodovodní plastové PP-RCT svar polyfúze D 20x2,8 mm</t>
  </si>
  <si>
    <t>722175003</t>
  </si>
  <si>
    <t>Potrubí vodovodní plastové PP-RCT svar polyfúze D 25x3,5 mm</t>
  </si>
  <si>
    <t>722175004</t>
  </si>
  <si>
    <t>Potrubí vodovodní plastové PP-RCT svar polyfúze D 32x4,4 mm</t>
  </si>
  <si>
    <t>722181231</t>
  </si>
  <si>
    <t>722181232</t>
  </si>
  <si>
    <t>722181251</t>
  </si>
  <si>
    <t>722181252</t>
  </si>
  <si>
    <t>722190401</t>
  </si>
  <si>
    <t>722220152</t>
  </si>
  <si>
    <t>Nástěnka závitová plastová PPR PN 20 DN 20 x G 1/2"</t>
  </si>
  <si>
    <t>722232062</t>
  </si>
  <si>
    <t>Kohout kulový přímý G 3/4" PN 42 do 185°C vnitřní závit s vypouštěním</t>
  </si>
  <si>
    <t>722232063</t>
  </si>
  <si>
    <t>Kohout kulový přímý G 1" PN 42 do 185°C vnitřní závit s vypouštěním</t>
  </si>
  <si>
    <t>722232064</t>
  </si>
  <si>
    <t>Kohout kulový přímý G 5/4" PN 42 do 185°C vnitřní závit s vypouštěním</t>
  </si>
  <si>
    <t>722290234</t>
  </si>
  <si>
    <t>725</t>
  </si>
  <si>
    <t>Zdravotechnika - zařizovací předměty</t>
  </si>
  <si>
    <t>725813111</t>
  </si>
  <si>
    <t>Ventil rohový bez připojovací trubičky nebo flexi hadičky G 1/2"</t>
  </si>
  <si>
    <t>726</t>
  </si>
  <si>
    <t>Zdravotechnika - předstěnové instalace</t>
  </si>
  <si>
    <t>VÝKAZ VÝMĚR</t>
  </si>
  <si>
    <t>~</t>
  </si>
  <si>
    <t>ROZPOČET NÁKLADŮ</t>
  </si>
  <si>
    <t>VÝROBCI JSOU UVEDENI POUZE ORIENTAČNĚ, PODSTATNÉ JE POUZE ZACHOVÁNÍ TECHNICKÝCH PARAMATRŮ VÝROBKŮ</t>
  </si>
  <si>
    <t>VŠECHNY POLOŽKY ODKAZUJÍ NA DANÝM PROJEKTEM ŘEŠENOU ČÁST OBJEKTU</t>
  </si>
  <si>
    <t>Název stavby:</t>
  </si>
  <si>
    <t>Název objektu:</t>
  </si>
  <si>
    <t>Investor:</t>
  </si>
  <si>
    <r>
      <t>S</t>
    </r>
    <r>
      <rPr>
        <b/>
        <u/>
        <sz val="10"/>
        <rFont val="Arial CE"/>
        <family val="2"/>
        <charset val="238"/>
      </rPr>
      <t xml:space="preserve"> bez DPH:</t>
    </r>
  </si>
  <si>
    <t>DPH:</t>
  </si>
  <si>
    <t>Zpracovatel PD:</t>
  </si>
  <si>
    <t>Jan Plucar, provozovna: Karlov 30/IV., 377 01 Jindřichův Hradec</t>
  </si>
  <si>
    <t>Zpracovatel nabídky:</t>
  </si>
  <si>
    <t>Číslo zakázky:</t>
  </si>
  <si>
    <t>Celkem s DPH:</t>
  </si>
  <si>
    <t>Cenová soustava:</t>
  </si>
  <si>
    <t>ÚRS</t>
  </si>
  <si>
    <t>poř.č.</t>
  </si>
  <si>
    <t>KCN</t>
  </si>
  <si>
    <t>Kód položky</t>
  </si>
  <si>
    <t>označení-výrobce</t>
  </si>
  <si>
    <t>Kč/množství</t>
  </si>
  <si>
    <t>Cen. soustava</t>
  </si>
  <si>
    <t>MAT</t>
  </si>
  <si>
    <t>Řemeslný obor 733 - ROZVOD POTRUBÍ ÚT</t>
  </si>
  <si>
    <t>733 - ROZVOD POTRUBÍ ÚT - celkem</t>
  </si>
  <si>
    <t>Řemeslný obor 734 - ARMATURY ÚT</t>
  </si>
  <si>
    <t xml:space="preserve">Montáž armatur s 1 závitem do G1/2" </t>
  </si>
  <si>
    <t xml:space="preserve">Montáž armatur s 2 závity do G1/2" </t>
  </si>
  <si>
    <t>734 - ARMATURY ÚT - celkem</t>
  </si>
  <si>
    <t>Řemeslný obor 735 - OTOPNÁ TĚLESA</t>
  </si>
  <si>
    <t>735 - OTOPNÁ TĚLESA - celkem</t>
  </si>
  <si>
    <t>HZS2211</t>
  </si>
  <si>
    <t>HZS2212</t>
  </si>
  <si>
    <t>HZS - Hodinové zúčtovací sazby - celkem</t>
  </si>
  <si>
    <t>065002000</t>
  </si>
  <si>
    <t>Mimostaveništní doprava</t>
  </si>
  <si>
    <t>013254000</t>
  </si>
  <si>
    <t>Vedlejší rozpočové náklady - celkem</t>
  </si>
  <si>
    <t>Ústřední vytápění</t>
  </si>
  <si>
    <t>SOUPIS PRACÍ A DODÁVEK VČETNÉ NABÍDKOVÉHO OCENĚNÍ</t>
  </si>
  <si>
    <t>č.</t>
  </si>
  <si>
    <t>č.cen.</t>
  </si>
  <si>
    <t>popis položky</t>
  </si>
  <si>
    <t>měr.</t>
  </si>
  <si>
    <t>výměra</t>
  </si>
  <si>
    <t>ceny v Kč</t>
  </si>
  <si>
    <t>pol.</t>
  </si>
  <si>
    <t>položky</t>
  </si>
  <si>
    <t>jedn.</t>
  </si>
  <si>
    <t xml:space="preserve"> </t>
  </si>
  <si>
    <r>
      <t xml:space="preserve">Výkazy výměr </t>
    </r>
    <r>
      <rPr>
        <sz val="10"/>
        <rFont val="Arial CE"/>
        <family val="2"/>
        <charset val="238"/>
      </rPr>
      <t>(též Soupis prací a dodávek včetně nabídkového ocenění)</t>
    </r>
    <r>
      <rPr>
        <b/>
        <sz val="10"/>
        <rFont val="Arial CE"/>
        <family val="2"/>
        <charset val="238"/>
      </rPr>
      <t>:</t>
    </r>
  </si>
  <si>
    <t>1.1</t>
  </si>
  <si>
    <t>1.2</t>
  </si>
  <si>
    <t>1.3</t>
  </si>
  <si>
    <t>1.4</t>
  </si>
  <si>
    <t>1.5</t>
  </si>
  <si>
    <t>1.6</t>
  </si>
  <si>
    <t>1.7</t>
  </si>
  <si>
    <t>1.8</t>
  </si>
  <si>
    <t>bm</t>
  </si>
  <si>
    <t>2.1</t>
  </si>
  <si>
    <t>2.2</t>
  </si>
  <si>
    <t>2.3</t>
  </si>
  <si>
    <t>2.4</t>
  </si>
  <si>
    <t>3.1</t>
  </si>
  <si>
    <t>3.2</t>
  </si>
  <si>
    <t>3.3</t>
  </si>
  <si>
    <t>3.4</t>
  </si>
  <si>
    <t>3.5</t>
  </si>
  <si>
    <t>3.6</t>
  </si>
  <si>
    <t>3.7</t>
  </si>
  <si>
    <t>Vzduchotechnika</t>
  </si>
  <si>
    <t>VZT</t>
  </si>
  <si>
    <t>997</t>
  </si>
  <si>
    <t>Přesun sutě</t>
  </si>
  <si>
    <t>VRN4</t>
  </si>
  <si>
    <t>Inženýrská činnost</t>
  </si>
  <si>
    <r>
      <rPr>
        <b/>
        <u/>
        <sz val="8"/>
        <rFont val="Arial"/>
        <family val="2"/>
        <charset val="238"/>
      </rPr>
      <t xml:space="preserve">Poznámka: </t>
    </r>
    <r>
      <rPr>
        <sz val="8"/>
        <rFont val="Arial"/>
        <family val="2"/>
        <charset val="238"/>
      </rPr>
      <t xml:space="preserve"> 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
Povinností účastníka výběrového řízení je seznámit se všemi částmi projektové dokumentace, tj. technickou zprávou, výkresy, výkazy výměr atd. Upozornit na případné nedostatky a chyby, v případě nejasností vznést dotazy k dokumentaci. Nebude-li tak učiněno, předpokládá se, že cena účastníka zahrnuje veškeré součásti k zajištění kompletnosti.
Součástí cenové nabídky musí být veškeré náklady, aby cena byla kompletní, konečná a zahrnovala celou dodávku a montáž. Cenová nabídka musí být včetně veškerého souvisejícího doplňkového, podružného a montážního materiálu. Všechny jednotlivé položky jsou bez DPH.
Označení výrobků konkrétním výrobcem v realizační dokumentaci stavby vyjadřuje standard požadované kvality. Pokud účastník nabídne jiný produkt je povinen dodržet standard a zároveň, přejímá odpovědnost za správnost náhrady, tj. splnění všech parametrů a koordinaci se všemi navazujícími profesemi. Případná úprava projektu pro provádění stavby bude na náklady účastníka (vybraného dodavatele).
Při realizaci je dodavatel povinen koordinovat postup prací se stavbou a ostatními profesemi, postupovat v souladu příslušnými předpisy a návody pro montáž jednotlivých zařízení, dodržovat bezpečnostní a protipožární předpisy.</t>
    </r>
  </si>
  <si>
    <t>Označení tabulky</t>
  </si>
  <si>
    <t>23037 - Oprava toalet budovy 14</t>
  </si>
  <si>
    <t>23037 - Výměna vybraných dveří budovy 13,14,15</t>
  </si>
  <si>
    <t>23037 - Výměna otopných těles budovy 13, 14, 15  - stavební výpomoce</t>
  </si>
  <si>
    <t>Ustřední vytápění</t>
  </si>
  <si>
    <t>UT</t>
  </si>
  <si>
    <t>Oprava toalet budovy 14</t>
  </si>
  <si>
    <t>Vým. vybraných dveří budovy 13,14,15</t>
  </si>
  <si>
    <t>Vým. otopných těles budovy 13, 14, 15</t>
  </si>
  <si>
    <t>&gt;&gt;  skryté sloupce  &lt;&lt;</t>
  </si>
  <si>
    <t>{e66a4b62-e5cc-49a8-a913-3602dc6a2855}</t>
  </si>
  <si>
    <t>KRYCÍ LIST SOUPISU PRACÍ</t>
  </si>
  <si>
    <t>v ---  níže se nacházejí doplnkové a pomocné údaje k sestavám  --- v</t>
  </si>
  <si>
    <t>Stavba:</t>
  </si>
  <si>
    <t>Objekt:</t>
  </si>
  <si>
    <t>23037 - SO1-Oprava toalet budovy 14</t>
  </si>
  <si>
    <t>KSO:</t>
  </si>
  <si>
    <t>CC-CZ:</t>
  </si>
  <si>
    <t>Zadavatel:</t>
  </si>
  <si>
    <t>IČ:</t>
  </si>
  <si>
    <t>DIČ:</t>
  </si>
  <si>
    <t>Projektant:</t>
  </si>
  <si>
    <t>Zpracovatel:</t>
  </si>
  <si>
    <t>Poznámka:</t>
  </si>
  <si>
    <t>Základ daně</t>
  </si>
  <si>
    <t>Sazba daně</t>
  </si>
  <si>
    <t>Výše daně</t>
  </si>
  <si>
    <t>snížená</t>
  </si>
  <si>
    <t>zákl. přenesená</t>
  </si>
  <si>
    <t>sníž. přenesená</t>
  </si>
  <si>
    <t>nulová</t>
  </si>
  <si>
    <t>Cena s DPH</t>
  </si>
  <si>
    <t>v</t>
  </si>
  <si>
    <t>CZK</t>
  </si>
  <si>
    <t>Projektant</t>
  </si>
  <si>
    <t>Zpracovatel</t>
  </si>
  <si>
    <t>Datum a podpis:</t>
  </si>
  <si>
    <t>Razítko</t>
  </si>
  <si>
    <t>Objednavatel</t>
  </si>
  <si>
    <t>REKAPITULACE ČLENĚNÍ SOUPISU PRACÍ</t>
  </si>
  <si>
    <t>Kód dílu - Popis</t>
  </si>
  <si>
    <t>Náklady ze soupisu prací</t>
  </si>
  <si>
    <t>HSV - Práce a dodávky HSV tech.parametry navrhovaných materiálů  viz výkresy,katalog. listy,výpisy skladeb</t>
  </si>
  <si>
    <t xml:space="preserve">    3 - Svislé a kompletní konstrukce</t>
  </si>
  <si>
    <t xml:space="preserve">    4 - Vodorovné konstrukce</t>
  </si>
  <si>
    <t xml:space="preserve">    61 - Úprava povrchů vnitřních</t>
  </si>
  <si>
    <t xml:space="preserve">    63 - Podlahy a podlahové konstrukce</t>
  </si>
  <si>
    <t xml:space="preserve">    9 - Ostatní konstrukce a práce, bourání</t>
  </si>
  <si>
    <t xml:space="preserve">    95 - Různé dokončovací konstrukce a práce pozemních staveb</t>
  </si>
  <si>
    <t xml:space="preserve">    94 - Lešení a stavební výtahy</t>
  </si>
  <si>
    <t xml:space="preserve">    997 - Přesun sutě</t>
  </si>
  <si>
    <t xml:space="preserve">    998 - Přesun hmot</t>
  </si>
  <si>
    <t>PSV - Práce a dodávky PSV tech.parametry navrhovaných materiálů  viz výkresy,katalog. listy,výpisy sklade</t>
  </si>
  <si>
    <t xml:space="preserve">    763 - Konstrukce suché výstavby</t>
  </si>
  <si>
    <t xml:space="preserve">    766 - Konstrukce truhlářské</t>
  </si>
  <si>
    <t xml:space="preserve">    767 - Konstrukce zámečnické</t>
  </si>
  <si>
    <t xml:space="preserve">    771 - Podlahy z dlaždic</t>
  </si>
  <si>
    <t xml:space="preserve">    781 - Dokončovací práce - obklady</t>
  </si>
  <si>
    <t xml:space="preserve">    784 - Dokončovací práce - malby a tapety</t>
  </si>
  <si>
    <t>N00 - Jinde neuvedené</t>
  </si>
  <si>
    <t xml:space="preserve">VRN - Vedlejší rozpočtové náklady objekt </t>
  </si>
  <si>
    <t xml:space="preserve">    VRN1 -  Projektové práce</t>
  </si>
  <si>
    <t xml:space="preserve">    VRN3 - Zařízení staveniště</t>
  </si>
  <si>
    <t xml:space="preserve">    VRN4 - Inženýrská činnost</t>
  </si>
  <si>
    <t xml:space="preserve">    VRN7 - Provozní vlivy</t>
  </si>
  <si>
    <t xml:space="preserve">    VRN9 - Ostatní náklady</t>
  </si>
  <si>
    <t>SOUPIS PRACÍ</t>
  </si>
  <si>
    <t>Práce a dodávky HSV tech.parametry navrhovaných materiálů  viz výkresy,katalog. listy,výpisy skladeb</t>
  </si>
  <si>
    <t>317944321</t>
  </si>
  <si>
    <t>Válcované nosníky do č.12 dodatečně osazované do připravených otvorů v základním nátěru</t>
  </si>
  <si>
    <t>-915112851</t>
  </si>
  <si>
    <t>(7,848+185,88*4+121,896)/1000*1,1</t>
  </si>
  <si>
    <t>340238211</t>
  </si>
  <si>
    <t>Zazdívka otvorů v příčkách nebo stěnách pl přes 0,25 do 1 m2 cihlami plnými tl do 100 mm</t>
  </si>
  <si>
    <t>-927900659</t>
  </si>
  <si>
    <t>1-4NP</t>
  </si>
  <si>
    <t>(2,1*2,0-(0,6*1,97)*2)*4</t>
  </si>
  <si>
    <t>5np</t>
  </si>
  <si>
    <t>(2,1*2,0-(0,6*1,97)*2)</t>
  </si>
  <si>
    <t>340239211</t>
  </si>
  <si>
    <t>/Zazdívka otvorů v příčkách nebo stěnách pl přes 1 do 4 m2 cihlami plnými tl do 100 mm</t>
  </si>
  <si>
    <t>2127913194</t>
  </si>
  <si>
    <t>1pp</t>
  </si>
  <si>
    <t>(0,5*2,5)*4</t>
  </si>
  <si>
    <t>1-4np</t>
  </si>
  <si>
    <t>(0,5*2,5)*6*4</t>
  </si>
  <si>
    <t>(0,5*2,5)*6</t>
  </si>
  <si>
    <t>342272225</t>
  </si>
  <si>
    <t>Příčka z pórobetonových hladkých tvárnic na tenkovrstvou maltu tl 100 mm</t>
  </si>
  <si>
    <t>1971187839</t>
  </si>
  <si>
    <t>(0,9*3,0+0,8*3,0)*4</t>
  </si>
  <si>
    <t>0,9*3,0</t>
  </si>
  <si>
    <t>342291121</t>
  </si>
  <si>
    <t>Ukotvení příček k cihelným konstrukcím plochými kotvami</t>
  </si>
  <si>
    <t>-754769898</t>
  </si>
  <si>
    <t>42,0</t>
  </si>
  <si>
    <t>346481111</t>
  </si>
  <si>
    <t>Zaplentování nosníků ve stěnách rabicovým pletivem</t>
  </si>
  <si>
    <t>1305039683</t>
  </si>
  <si>
    <t>37,3</t>
  </si>
  <si>
    <t>349231811</t>
  </si>
  <si>
    <t>Úpravy ostění  z cihel tl přes 80 do 150 mm</t>
  </si>
  <si>
    <t>778474496</t>
  </si>
  <si>
    <t>úprava  dveřních otvorů</t>
  </si>
  <si>
    <t>9,2</t>
  </si>
  <si>
    <t>1,8</t>
  </si>
  <si>
    <t>413232211</t>
  </si>
  <si>
    <t>Zazdívka zhlaví válcovaných nosníků v do 150 mm</t>
  </si>
  <si>
    <t>-2036548145</t>
  </si>
  <si>
    <t>12+192+32</t>
  </si>
  <si>
    <t>Úprava povrchů vnitřních</t>
  </si>
  <si>
    <t>612321121</t>
  </si>
  <si>
    <t>Vápenocementová omítka hladká jednovrstvá vnitřních stěn nanášená ručně</t>
  </si>
  <si>
    <t>662345675</t>
  </si>
  <si>
    <t>srovnání pod obklad</t>
  </si>
  <si>
    <t>(5,02+4,88+6,06)*3,0</t>
  </si>
  <si>
    <t>-0,7*1,97*3</t>
  </si>
  <si>
    <t>(9,73+5,02+4,88+2*(3,8+1,54)+5,1+14,26+(2*0,8+0,9)+(2*1,64+0,9)+6,69)*3,0*4</t>
  </si>
  <si>
    <t>-(0,8*1,97*3+0,7*1,97*12)*4</t>
  </si>
  <si>
    <t xml:space="preserve">(7,35+5,86+4,16+5,02+15,12+(2*0,8+0,9)+(2*1,64+0,9)+5,84)*3,0                                    </t>
  </si>
  <si>
    <t>-(0,8*1,97+0,7*1,97*7+0,6*1,97*2)</t>
  </si>
  <si>
    <t>611325422</t>
  </si>
  <si>
    <t>Oprava vnitřní vápenocementové štukové omítky stropů v rozsahu plochy přes 10 do 30 %</t>
  </si>
  <si>
    <t>-1030297670</t>
  </si>
  <si>
    <t>stáv. strop nad podhledem-bude upřesněno</t>
  </si>
  <si>
    <t>4,8</t>
  </si>
  <si>
    <t>27,2*4</t>
  </si>
  <si>
    <t>19,5</t>
  </si>
  <si>
    <t>Potažení vnitřních stěn sklovláknitým pletivem vtlačeným do tenkovrstvé hmoty</t>
  </si>
  <si>
    <t>1036227148</t>
  </si>
  <si>
    <t>(0,9*3,0+0,8*3,0)*2*4</t>
  </si>
  <si>
    <t>0,9*3,0*2</t>
  </si>
  <si>
    <t>//napojení -kouty</t>
  </si>
  <si>
    <t>14,0</t>
  </si>
  <si>
    <t>612325225</t>
  </si>
  <si>
    <t>Vápenocementová štuková omítka malých ploch přes 1 do 4 m2 na stěnách</t>
  </si>
  <si>
    <t>-1899617797</t>
  </si>
  <si>
    <t>úpravy dveřních otvorů /do chodeb/</t>
  </si>
  <si>
    <t>3*4</t>
  </si>
  <si>
    <t>úpravy dveřních otvorů /do chodby,šatny/</t>
  </si>
  <si>
    <t>619991001</t>
  </si>
  <si>
    <t>Zakrytí podlah fólií přilepenou lepící páskou</t>
  </si>
  <si>
    <t>2074729247</t>
  </si>
  <si>
    <t>629991011</t>
  </si>
  <si>
    <t>Zakrytí výplní otvorů a svislých ploch fólií přilepenou lepící páskou</t>
  </si>
  <si>
    <t>1650377936</t>
  </si>
  <si>
    <t>Podlahy a podlahové konstrukce</t>
  </si>
  <si>
    <t>63245R1</t>
  </si>
  <si>
    <t>Speciální cementový potěr s vlákny pro  podlahové konstrukce tl přes 20 do 30 mm  pevnost 30MPa  provedený v ploše</t>
  </si>
  <si>
    <t>-1118214444</t>
  </si>
  <si>
    <t>1,52+1,41+1,91</t>
  </si>
  <si>
    <t>(5,15+1,52+1,41+2,57+3,01+1,48+7,18+0,77+1,52+2,59)*4</t>
  </si>
  <si>
    <t>5.06 ve spádu</t>
  </si>
  <si>
    <t>3,08+1,83+1,04+1,54+7,66+0,77+1,52+2,07</t>
  </si>
  <si>
    <t>634112112</t>
  </si>
  <si>
    <t>Obvodová dilatace podlahovým páskem z pěnového PE mezi stěnou a mazaninou nebo potěrem v 100 mm</t>
  </si>
  <si>
    <t>-1458271226</t>
  </si>
  <si>
    <t>5,02+4,88+6,06</t>
  </si>
  <si>
    <t>(9,73+5,02+4,88+6,57+7,44+5,1+14,26+3,56+5,24+6,69)*4</t>
  </si>
  <si>
    <t>7,35+5,86+4,16+5,02+15,12+3,56+5,24+5,84</t>
  </si>
  <si>
    <t>634663112</t>
  </si>
  <si>
    <t>Výplň dilatačních spar šířky přes 10 do 15 mm v mazaninách polyuretovou samonivelační hmotou</t>
  </si>
  <si>
    <t>740709255</t>
  </si>
  <si>
    <t>634911131</t>
  </si>
  <si>
    <t>Řezání dilatačních spár š do 20 mm hl do 10 mm v čerstvé betonové mazanině</t>
  </si>
  <si>
    <t>1872737234</t>
  </si>
  <si>
    <t>629995201</t>
  </si>
  <si>
    <t>Očištění  ploch otryskáním sušeným křemičitým pískem</t>
  </si>
  <si>
    <t>-1657103887</t>
  </si>
  <si>
    <t>133,15</t>
  </si>
  <si>
    <t>775591191</t>
  </si>
  <si>
    <t>Montáž podložky vyrovnávací a tlumící /kročejová</t>
  </si>
  <si>
    <t>-1372270246</t>
  </si>
  <si>
    <t>61155350</t>
  </si>
  <si>
    <t>podložka izolační z pěnového PE 2mm</t>
  </si>
  <si>
    <t>-334419146</t>
  </si>
  <si>
    <t>133,15*1,05 'Přepočtené koeficientem množství</t>
  </si>
  <si>
    <t>962031132</t>
  </si>
  <si>
    <t>Bourání příček z cihel pálených na MVC tl do 100 mm</t>
  </si>
  <si>
    <t>-1508877702</t>
  </si>
  <si>
    <t>(2,1*2,0)*4</t>
  </si>
  <si>
    <t>(0,9+1,54)*3,0*4</t>
  </si>
  <si>
    <t>2,1*2,0</t>
  </si>
  <si>
    <t>965081213</t>
  </si>
  <si>
    <t>Bourání podlah z dlaždic keramických nebo xylolitových tl do 10 mm plochy přes 1 m2</t>
  </si>
  <si>
    <t>-1148985078</t>
  </si>
  <si>
    <t>(5,13+1,51+1,4+2,78+2,3+1,9+7,04+1,01+1,26+2,59)*4</t>
  </si>
  <si>
    <t>3,04+1,89+1,03+1,54+7,49+1,01+1,26+2,07</t>
  </si>
  <si>
    <t>965081353</t>
  </si>
  <si>
    <t>Bourání podlah z dlaždic betonových, teracových nebo čedičových tl přes 40 mm plochy přes 1 m2</t>
  </si>
  <si>
    <t>-431096582</t>
  </si>
  <si>
    <t>967031142</t>
  </si>
  <si>
    <t>Přisekání po hrubém odbouráníí v cihelném zdivu na MC</t>
  </si>
  <si>
    <t>-907914122</t>
  </si>
  <si>
    <t>14,2</t>
  </si>
  <si>
    <t>967031744</t>
  </si>
  <si>
    <t>Přisekání  zdiva z cihel pálených na MC tl do 300 mm /větší dveřní otvory</t>
  </si>
  <si>
    <t>-1220710634</t>
  </si>
  <si>
    <t>10,0</t>
  </si>
  <si>
    <t>2,0</t>
  </si>
  <si>
    <t>968072456</t>
  </si>
  <si>
    <t>Vybourání kovových dveřních zárubní pl přes 2 m2</t>
  </si>
  <si>
    <t>306611696</t>
  </si>
  <si>
    <t>47*2,0</t>
  </si>
  <si>
    <t>971033521</t>
  </si>
  <si>
    <t>Vybourání otvorů ve zdivu cihelném pl do 1 m2 na MVC nebo MV tl do 100 mm /montážní otvory instal.jadra</t>
  </si>
  <si>
    <t>-1267834199</t>
  </si>
  <si>
    <t>(0,5*2,5)*7*4</t>
  </si>
  <si>
    <t>974031664</t>
  </si>
  <si>
    <t>Vysekání rýh ve zdivu cihelném pro vtahování nosníků hl do 150 mm v do 150 mm</t>
  </si>
  <si>
    <t>1602808857</t>
  </si>
  <si>
    <t>3,6+104,0+16,8</t>
  </si>
  <si>
    <t>978013191</t>
  </si>
  <si>
    <t>Otlučení (osekání) vnitřní vápenné nebo vápenocementové omítky stěn v rozsahu přes 50 do 100 %</t>
  </si>
  <si>
    <t>629125887</t>
  </si>
  <si>
    <t>(4,46+4,88+6,06)*1,0</t>
  </si>
  <si>
    <t>(9,7+5,02+4,88+2*(3,8+1,54)+6,06+14,01+(2*0,8+0,9)+(2*1,64+0,9)+6,69)*1,0*4</t>
  </si>
  <si>
    <t>(7,35+6,06+4,16+5,02+14,67+(2*0,8+0,9)+(2*1,64+0,9)+5,84)*1,0</t>
  </si>
  <si>
    <t>978059541</t>
  </si>
  <si>
    <t>Odsekání a odebrání obkladů stěn z vnitřních obkládaček plochy přes 1 m2</t>
  </si>
  <si>
    <t>1831207177</t>
  </si>
  <si>
    <t>(4,46+4,88+6,06)*2,0"otvory"-4,1</t>
  </si>
  <si>
    <t>((9,7+5,02+4,88+2*(3,8+1,54)+6,06+14,01+(2*0,8+0,9)+(2*1,64+0,9)+6,69)*2,0)*4"otvory"-11,0*4</t>
  </si>
  <si>
    <t>(7,35+6,06+4,16+5,02+14,67+(2*0,8+0,9)+(2*1,64+0,9)+5,84)*2"otvory"-9,6</t>
  </si>
  <si>
    <t>766691914</t>
  </si>
  <si>
    <t>Vyvěšení nebo zavěšení dřevěných křídel dveří pl do 2 m2</t>
  </si>
  <si>
    <t>537980884</t>
  </si>
  <si>
    <t>Úklid  před objektem vždy  po skončení pracovní směny</t>
  </si>
  <si>
    <t>1131550956</t>
  </si>
  <si>
    <t>952R1</t>
  </si>
  <si>
    <t xml:space="preserve">Úklid společných prostor po stavebních pracech  vždy  po skončení pracovní směny </t>
  </si>
  <si>
    <t>2138953403</t>
  </si>
  <si>
    <t>Různé dokončovací konstrukce a práce pozemních staveb</t>
  </si>
  <si>
    <t>952901111</t>
  </si>
  <si>
    <t>Vyčištění budov bytové a občanské výstavby při výšce podlaží do 4 m</t>
  </si>
  <si>
    <t>-417576647</t>
  </si>
  <si>
    <t xml:space="preserve">prostory dotčené stavbou </t>
  </si>
  <si>
    <t>132,0</t>
  </si>
  <si>
    <t>Lešení a stavební výtahy</t>
  </si>
  <si>
    <t>Lešení pomocné pro objekty pozemních staveb s lešeňovou podlahou v přes 1,9 do 3,5 m zatížení do 150 kg/m2</t>
  </si>
  <si>
    <t>-1130262444</t>
  </si>
  <si>
    <t>140,0</t>
  </si>
  <si>
    <t>997013154</t>
  </si>
  <si>
    <t>Vnitrostaveništní doprava suti a vybouraných hmot pro budovy v přes 12 do 15 m s omezením mechanizace</t>
  </si>
  <si>
    <t>-1955866516</t>
  </si>
  <si>
    <t>997013501</t>
  </si>
  <si>
    <t>Odvoz suti a vybouraných hmot na skládku nebo meziskládku do 1 km se složením</t>
  </si>
  <si>
    <t>14420174</t>
  </si>
  <si>
    <t>997013509</t>
  </si>
  <si>
    <t>Příplatek k odvozu suti a vybouraných hmot na skládku ZKD 1 km přes 1 km</t>
  </si>
  <si>
    <t>-621315567</t>
  </si>
  <si>
    <t>125,12*10</t>
  </si>
  <si>
    <t>997013871</t>
  </si>
  <si>
    <t>Poplatek za uložení stavebního odpadu na recyklační skládce (skládkovné) směsného stavebního a demoličního kód odpadu 17 09 04</t>
  </si>
  <si>
    <t>901245625</t>
  </si>
  <si>
    <t>998011003</t>
  </si>
  <si>
    <t>Přesun hmot pro budovy zděné v přes 12 do 24 m</t>
  </si>
  <si>
    <t>-62724795</t>
  </si>
  <si>
    <t>Práce a dodávky PSV tech.parametry navrhovaných materiálů  viz výkresy,katalog. listy,výpisy sklade</t>
  </si>
  <si>
    <t>763135101</t>
  </si>
  <si>
    <t>Montáž SDK kazetového podhledu z kazet 600x600 mm na zavěšenou viditelnou nosnou konstrukci</t>
  </si>
  <si>
    <t>276465496</t>
  </si>
  <si>
    <t>4,21+3,6+3,08+1,83+1,04+7,66+0,77+1,52+2,07</t>
  </si>
  <si>
    <t>5903R1</t>
  </si>
  <si>
    <t>1-AKUSTICKÝ STROPNÍ SYSTÉM viditelný rastr tl.15mm/ 600x600mm</t>
  </si>
  <si>
    <t>170650324</t>
  </si>
  <si>
    <t>1-AKUSTICKÝ STROPNÍ SYSTÉM S.V. 2600 NEBO 2850 MM</t>
  </si>
  <si>
    <t>SYSTÉM MONTOVAN A DEMONTOVÁN S HORNÍ INSTALACÍ DESEK</t>
  </si>
  <si>
    <t>PANELY SYSTÉMU MAJÍ ROVNOU BOČNÍ HRANU</t>
  </si>
  <si>
    <t>TLOUŠŤKA PANELU 15 MM A ROZMĚRU 600x600 MM</t>
  </si>
  <si>
    <t>SYSTÉMOVÝ ROŠT JE VIDITELNÝ VYROBENÝ Z POZINKOVANÉ OCELI S POVRCHOVOU ÚPRAVOU</t>
  </si>
  <si>
    <t>bez prořezu</t>
  </si>
  <si>
    <t>763135102</t>
  </si>
  <si>
    <t>Montáž SDK kazetového podhledu z kazet 600x600 mm na zavěšenou nosnou konstrukci</t>
  </si>
  <si>
    <t>1755745839</t>
  </si>
  <si>
    <t>1,54</t>
  </si>
  <si>
    <t>590305R2</t>
  </si>
  <si>
    <t>2-HYGIENICKÝ AKUSTICKÝ STROPNÍ SYSTÉM tl.20mm/ 600x600mm</t>
  </si>
  <si>
    <t>-204471283</t>
  </si>
  <si>
    <t>2-HYGIENICKÝ AKUSTICKÝ STROPNÍ SYSTÉM S.V. 2600 MM</t>
  </si>
  <si>
    <t>SYSTÉM JE SNADNO MONTOVÁN A DEMONTOVÁN SE SPODNÍ INSTALACÍ DESEK</t>
  </si>
  <si>
    <t>PANELY SYSTÉMU MAJÍ SKRYTÉ BOČNÍ HRANY ZAPUŠTĚNY 15 MM POD RASTR</t>
  </si>
  <si>
    <t>TLOUŠŤKA PANELU 20 MM A ROZMĚRU 600x600 MM</t>
  </si>
  <si>
    <t>NOSNÝ ROŠT A VEŠKERÉ PŘÍSLUŠENSTVÍ JE Z UŠLECHTILÉ OCELI VHODNÉ DO VLHKÉHO</t>
  </si>
  <si>
    <t>PROSTŘEDÍ A DO PROSTŘEDÍ S VÝSKYTEM CHLORIDŮ, S PROTIKOROZNÍ OCHRANOU TŘÍDY C4</t>
  </si>
  <si>
    <t>AKUSTICKÝ PANEL VČETNĚ PŘÍSLUŠENSTVÍ DO PROSTOR S VYSOKOU VLHKOSTÍ</t>
  </si>
  <si>
    <t>763231221</t>
  </si>
  <si>
    <t xml:space="preserve">Sádrovláknitý podhled  desky 2x12,5 H2 dvouvrstvá spodní kce profil CD+UD bez izolace </t>
  </si>
  <si>
    <t>1764351090</t>
  </si>
  <si>
    <t>SDK PODHLED S.V. 2500 MM</t>
  </si>
  <si>
    <t>KONSTRUKCE ZE SÁDROVLÁKNITÝCH DESEK 2x12,5 MM</t>
  </si>
  <si>
    <t>URČENÝCH DO VLHKÉHO PROSTŘEDÍ</t>
  </si>
  <si>
    <t>A NOSNÝCH POZINK. PROFILŮ</t>
  </si>
  <si>
    <t>3-nížená část</t>
  </si>
  <si>
    <t>2,8*0,35*4</t>
  </si>
  <si>
    <t>(2,4+1,6+1,7)*0,5*4</t>
  </si>
  <si>
    <t>čela</t>
  </si>
  <si>
    <t>2,8*0,50*4</t>
  </si>
  <si>
    <t>(2,4+1,6+1,7)*0,2*4</t>
  </si>
  <si>
    <t>2,8*0,35</t>
  </si>
  <si>
    <t>2,8*0,50</t>
  </si>
  <si>
    <t>763131721</t>
  </si>
  <si>
    <t>SDK podhled skoková změna v do 0,5 m</t>
  </si>
  <si>
    <t>-715021954</t>
  </si>
  <si>
    <t>763131765</t>
  </si>
  <si>
    <t>Příplatek k SDK podhledu za výšku zavěšení přes 0,5 do 1,0 m</t>
  </si>
  <si>
    <t>-1343771533</t>
  </si>
  <si>
    <t>763131731</t>
  </si>
  <si>
    <t>SDK podhled - čelo pro podhledy (F lišta) tl 12,5 mm</t>
  </si>
  <si>
    <t>-1912054460</t>
  </si>
  <si>
    <t>(2,8+2,4+1,6+1,7)*4</t>
  </si>
  <si>
    <t>2,8</t>
  </si>
  <si>
    <t>SDK podhled základní penetrační nátěr</t>
  </si>
  <si>
    <t>1636107918</t>
  </si>
  <si>
    <t>Příplatek k SDK podhledu za plochu do 3 m2 jednotlivě</t>
  </si>
  <si>
    <t>-45194695</t>
  </si>
  <si>
    <t>763R2</t>
  </si>
  <si>
    <t>povrchová úprava SDK nátěr -odstín viz vizualizace</t>
  </si>
  <si>
    <t>-717187136</t>
  </si>
  <si>
    <t>763121</t>
  </si>
  <si>
    <t xml:space="preserve">SDK stěna předsazená  profil CW+UW 100 deska 1x (H2) 12,5 </t>
  </si>
  <si>
    <t>851753281</t>
  </si>
  <si>
    <t>(1,08+0,98+0,91)*1,6</t>
  </si>
  <si>
    <t>(1,08+0,98+0,91)*0,2</t>
  </si>
  <si>
    <t>(1,65+0,91+1,24+0,8+0,88+0,98+1,08)*1,6*4</t>
  </si>
  <si>
    <t>(1,65+0,91+1,24+0,8+0,88+0,98+1,08)*0,20*4</t>
  </si>
  <si>
    <t>(0,8+0,88+0,91+1,22)*1,6</t>
  </si>
  <si>
    <t>(0,8+0,88+0,91+1,22)*0,2</t>
  </si>
  <si>
    <t>763121714</t>
  </si>
  <si>
    <t>SDK stěna předsazená základní penetrační nátěr</t>
  </si>
  <si>
    <t>-367086960</t>
  </si>
  <si>
    <t>763121751</t>
  </si>
  <si>
    <t>Příplatek k SDK stěně předsazené za plochu do 6 m2 jednotlivě</t>
  </si>
  <si>
    <t>76117828</t>
  </si>
  <si>
    <t>763135812</t>
  </si>
  <si>
    <t>Demontáž podhledu sádrokartonového kazetového na roštu polozapuštěném</t>
  </si>
  <si>
    <t>-811408246</t>
  </si>
  <si>
    <t>998763202</t>
  </si>
  <si>
    <t>Přesun hmot procentní pro dřevostavby v objektech v přes 12 do 24 m</t>
  </si>
  <si>
    <t>489704408</t>
  </si>
  <si>
    <t>Popis výrobků ve výpisech  proj.dokumentace  -ocenit kompletně vč.povrchových úprav RAL bude vzorkováno,dodávky , montáže,dopravy - tuto položku neoceňovat pouze poznámka</t>
  </si>
  <si>
    <t>pozn</t>
  </si>
  <si>
    <t>-1130952835</t>
  </si>
  <si>
    <t>766R1</t>
  </si>
  <si>
    <t>1-Dveře HPL  jednokřídlové otočné plné 800/1970 kompletizované vč.kování  kompletní dodávka a montáž,doprava vč.dodávky a montáže ocelové obložkové zárubně vč.nátěru / další popis  dle tabulky výrobků a výkres  D-08/</t>
  </si>
  <si>
    <t>-1916894951</t>
  </si>
  <si>
    <t>766R3</t>
  </si>
  <si>
    <t>2-Dveře HPL  jednokřídlové otočné plné 700/1970  kompletizované vč.kování  kompletní dodávka a montáž ,doprava  vč.dodávky a montáže ocelové obložkové zárubně vč.nátěru / další popis  dle tabulky výrobků a výkres  D-08/</t>
  </si>
  <si>
    <t>-909394165</t>
  </si>
  <si>
    <t>766R4</t>
  </si>
  <si>
    <t>3-Dveře HPL  jednokřídlové otočné plné 600/1970  kompletizované vč.kování  kompletní dodávka a montáž ,doprava  vč.dodávky a montáže ocelové obložkové zárubně vč.nátěru  / další popis  dle tabulky výrobků a výkres  D-08/</t>
  </si>
  <si>
    <t>173122782</t>
  </si>
  <si>
    <t>766R5</t>
  </si>
  <si>
    <t>4-Dveře HPL  jednokřídlové otočné plné 600/1970  kompletizované vč.kování  kompletní dodávka a montáž ,doprava vč.dodávky a montáže ocelové obložkové zárubně vč.nátěru  / další popis  dle tabulky výrobků a výkres  D-08/</t>
  </si>
  <si>
    <t>1038379530</t>
  </si>
  <si>
    <t>766R50</t>
  </si>
  <si>
    <t>Systém generálního klíče /předběžně  bude upřesněno s investorem</t>
  </si>
  <si>
    <t>1148467905</t>
  </si>
  <si>
    <t>13+24+5+1</t>
  </si>
  <si>
    <t>998766203</t>
  </si>
  <si>
    <t>Přesun hmot procentní pro kce truhlářské v objektech v přes 12 do 24 m</t>
  </si>
  <si>
    <t>-1698143235</t>
  </si>
  <si>
    <t>1111377740</t>
  </si>
  <si>
    <t>76764R1</t>
  </si>
  <si>
    <t>Montáž revizních dvířek jednokřídlových s rámem plochy do 0,5 m2</t>
  </si>
  <si>
    <t>-201146618</t>
  </si>
  <si>
    <t>5534</t>
  </si>
  <si>
    <t>dvířka revizní nerezová s klíčem 345x345  PO EI30  /další popis  dle tabulky  výrobků D-08</t>
  </si>
  <si>
    <t>-4534490</t>
  </si>
  <si>
    <t>R76720</t>
  </si>
  <si>
    <t>Fotoluminiscenční  tabulky  bezpečnostní informační    dodávka a osazení  /další popis  dle tabulky  výrobků D-08</t>
  </si>
  <si>
    <t>255323862</t>
  </si>
  <si>
    <t>998767203</t>
  </si>
  <si>
    <t>Přesun hmot procentní pro zámečnické konstrukce v objektech v přes 12 do 24 m</t>
  </si>
  <si>
    <t>-1936776436</t>
  </si>
  <si>
    <t>771111011</t>
  </si>
  <si>
    <t>Vysátí podkladu před pokládkou dlažby</t>
  </si>
  <si>
    <t>575113934</t>
  </si>
  <si>
    <t>131,85</t>
  </si>
  <si>
    <t>Nátěr penetrační na podlahu pro savé podklady</t>
  </si>
  <si>
    <t>820533066</t>
  </si>
  <si>
    <t>1,33+1,24+1,75</t>
  </si>
  <si>
    <t>(7,71*4+6,71*4+11,55*4)</t>
  </si>
  <si>
    <t>/5np</t>
  </si>
  <si>
    <t>4,75+2,58+11,55</t>
  </si>
  <si>
    <t>2,58</t>
  </si>
  <si>
    <t>771151021</t>
  </si>
  <si>
    <t>Samonivelační stěrka podlah pevnosti 30 MPa tl 3 mm</t>
  </si>
  <si>
    <t>739939952</t>
  </si>
  <si>
    <t>771574R</t>
  </si>
  <si>
    <t xml:space="preserve">Montáž podlah keramických velkoformátových hladkých lepených flexibilním lepidlem přes 2 do 4 ks/m2 </t>
  </si>
  <si>
    <t>-2118954196</t>
  </si>
  <si>
    <t xml:space="preserve">Spáry dlažeb budou vyplněny cementovou flexibilní vysoce hydrofobní nenasákavou spárovací hmotou, </t>
  </si>
  <si>
    <t xml:space="preserve">Dilatační spára, kouty a hrany budou opatřeny podkladním separačním provazcem a pružným těsnícím tmelem na bázi silikonu, </t>
  </si>
  <si>
    <t>59761370</t>
  </si>
  <si>
    <t>dlažba velkoformátová keramická slinutá přes 0,5 do 2ks/m2   / dále dle popisu výrobku v kat.listu INT 01</t>
  </si>
  <si>
    <t>227125790</t>
  </si>
  <si>
    <t>127,08</t>
  </si>
  <si>
    <t>127,08*1,15 'Přepočtené koeficientem množství</t>
  </si>
  <si>
    <t>Příplatek k montáži podlah keramických lepených flexibilním lepidlem za plochu do 5 m2</t>
  </si>
  <si>
    <t>-1986908253</t>
  </si>
  <si>
    <t>7715841R</t>
  </si>
  <si>
    <t xml:space="preserve">Montáž podlah z mozaiky glazované lepené flexibilním lepidlem </t>
  </si>
  <si>
    <t>-790523815</t>
  </si>
  <si>
    <t>59761181</t>
  </si>
  <si>
    <t>mozaika keramická hladká na podlahu i stěnu pro interiér i exteriér (5x5)-set 300mx300mm / dále dle popisu výrobku v kat.listu INT 04</t>
  </si>
  <si>
    <t>2111783642</t>
  </si>
  <si>
    <t>29,0</t>
  </si>
  <si>
    <t>771589191</t>
  </si>
  <si>
    <t>Příplatek k montáž podlah z mozaiky za plochu do 5 m2</t>
  </si>
  <si>
    <t>744722985</t>
  </si>
  <si>
    <t>771591R1</t>
  </si>
  <si>
    <t xml:space="preserve">Systémová izolace pod dlažbu nátěrem nebo stěrkou </t>
  </si>
  <si>
    <t>-1924985158</t>
  </si>
  <si>
    <t>776421312</t>
  </si>
  <si>
    <t>Montáž přechodových natloukacích lišt hliník INT 07</t>
  </si>
  <si>
    <t>996798262</t>
  </si>
  <si>
    <t>55343R2</t>
  </si>
  <si>
    <t>profil přechodový hliník INT 07  bude vzorkováno</t>
  </si>
  <si>
    <t>-1435376799</t>
  </si>
  <si>
    <t>14*1,15 'Přepočtené koeficientem množství</t>
  </si>
  <si>
    <t>Montáž profilu dilatační spáry v rovině dlažby</t>
  </si>
  <si>
    <t>1983775422</t>
  </si>
  <si>
    <t>SCS4</t>
  </si>
  <si>
    <t>Dilatační lišta hliník INT 08</t>
  </si>
  <si>
    <t>-1955110018</t>
  </si>
  <si>
    <t>Poznámka k položce:_x000D_
Bewegungsfuge grau H=6mm</t>
  </si>
  <si>
    <t>5*1,1 'Přepočtené koeficientem množství</t>
  </si>
  <si>
    <t>998771203</t>
  </si>
  <si>
    <t>Přesun hmot procentní pro podlahy z dlaždic v objektech v přes 12 do 24 m</t>
  </si>
  <si>
    <t>-1198894763</t>
  </si>
  <si>
    <t>781111011</t>
  </si>
  <si>
    <t>Ometení (oprášení) stěny při přípravě podkladu</t>
  </si>
  <si>
    <t>-19908569</t>
  </si>
  <si>
    <t>Nátěr penetrační na stěnu</t>
  </si>
  <si>
    <t>1717808515</t>
  </si>
  <si>
    <t>614,97+13,4+7,38</t>
  </si>
  <si>
    <t>781151031</t>
  </si>
  <si>
    <t>Celoplošné vyrovnání podkladu stěrkou tl 3 mm</t>
  </si>
  <si>
    <t>1707640417</t>
  </si>
  <si>
    <t>781474153</t>
  </si>
  <si>
    <t>Montáž obkladů vnitřních keramických velkoformátových hladkých do 4 ks/m2 lepených flexibilním lepidlem</t>
  </si>
  <si>
    <t>1839156614</t>
  </si>
  <si>
    <t xml:space="preserve">form.400/800 </t>
  </si>
  <si>
    <t>29,6</t>
  </si>
  <si>
    <t>5,28</t>
  </si>
  <si>
    <t>(28,51+24,03+50,4)*4</t>
  </si>
  <si>
    <t>(3,66+8,39+5,18)*4</t>
  </si>
  <si>
    <t>35,82+50,4</t>
  </si>
  <si>
    <t>5,18+8,01</t>
  </si>
  <si>
    <t>59761002</t>
  </si>
  <si>
    <t>obklad velkoformátový keramický hladký přes 2 do 4ks/m2 dle  INT 02</t>
  </si>
  <si>
    <t>1968283659</t>
  </si>
  <si>
    <t xml:space="preserve">form.400/800  </t>
  </si>
  <si>
    <t>Mezisoučet</t>
  </si>
  <si>
    <t>(51,5+15,5)*0,2</t>
  </si>
  <si>
    <t>"instal.přizdívky viz odd.673"36,94*0,2</t>
  </si>
  <si>
    <t>548,368*1,15 'Přepočtené koeficientem množství</t>
  </si>
  <si>
    <t>5976100</t>
  </si>
  <si>
    <t>obklad velkoformátový keramický hladký přes 2 do 4ks/m2  INT-03</t>
  </si>
  <si>
    <t>-270174925</t>
  </si>
  <si>
    <t>87,39*1,15 'Přepočtené koeficientem množství</t>
  </si>
  <si>
    <t>Příplatek k montáži obkladů vnitřních keramických hladkých za plochu do 10 m2</t>
  </si>
  <si>
    <t>1041210790</t>
  </si>
  <si>
    <t>781494111</t>
  </si>
  <si>
    <t>Plastové profily rohové lepené flexibilním lepidlem  dle INT 06  D+M</t>
  </si>
  <si>
    <t>-1313945035</t>
  </si>
  <si>
    <t>4*(2,6+1,08+0,98+2,6+2,6+2,6+1,65+0,9)</t>
  </si>
  <si>
    <t>5*(2,85*3+2,5)</t>
  </si>
  <si>
    <t>0,8*5+0,88*5*1,24</t>
  </si>
  <si>
    <t>2,6+0,91+2,6+1,08+0,98+2,65+0,91</t>
  </si>
  <si>
    <t>781571131</t>
  </si>
  <si>
    <t>Montáž obkladů ostění šířky do 200 mm lepenými flexibilním lepidlem////</t>
  </si>
  <si>
    <t>2104661148</t>
  </si>
  <si>
    <t>(1,8*2+1,05)*5</t>
  </si>
  <si>
    <t>(1,8*2+2,05)*5</t>
  </si>
  <si>
    <t>781674113</t>
  </si>
  <si>
    <t>Montáž obkladů parapetů š přes 150 do 200 mm z dlaždic keramických lepených flexibilním lepidlem///</t>
  </si>
  <si>
    <t>-1098700741</t>
  </si>
  <si>
    <t>(1,05+2,05)*5</t>
  </si>
  <si>
    <t>"instal.přizdívky viz odd.673"(0,594+6,032+0,762)/0,2</t>
  </si>
  <si>
    <t>781491R1</t>
  </si>
  <si>
    <t>Montáž zrcadel plochy přes 1 m2 lepených na podkladní desce /celé lepené na podklad z HPL desek  viz list TR01</t>
  </si>
  <si>
    <t>-683838345</t>
  </si>
  <si>
    <t>"TR-01a"1,3*1,0*4</t>
  </si>
  <si>
    <t>"TR-01b"1,1*1,0*5</t>
  </si>
  <si>
    <t>781492R2</t>
  </si>
  <si>
    <t>Montáž zrcadel plochy do 1 m2 lepených na podkladní desce /celé lepené na podklad z HPL desek  viz list TR01</t>
  </si>
  <si>
    <t>624539573</t>
  </si>
  <si>
    <t>"TR-01b"0,5*1,0*4</t>
  </si>
  <si>
    <t>63465</t>
  </si>
  <si>
    <t>TR-01a  Zrcadlo na podkladní desce vč.podsvícené/po obvodě/ 1300/1000</t>
  </si>
  <si>
    <t>-177123362</t>
  </si>
  <si>
    <t>63466</t>
  </si>
  <si>
    <t>TR-01b  Zrcadlo na podkladní desce vč.podsvícené/po obvodě/ 500/1000</t>
  </si>
  <si>
    <t>579145286</t>
  </si>
  <si>
    <t>63467</t>
  </si>
  <si>
    <t>TR-01c  Zrcadlo na podkladní desce vč.podsvícené/po obvodě/ 1100/1000</t>
  </si>
  <si>
    <t>799076522</t>
  </si>
  <si>
    <t>76677</t>
  </si>
  <si>
    <t>Interierové desky  HPL  obklad stěn vč.hliníkových nosných závěsů - kompletní dodávka a montáž dále dle popisu v tech. zprávě a kat.list  INT 05</t>
  </si>
  <si>
    <t>-669902638</t>
  </si>
  <si>
    <t>(8,06+5,42+9,0)*4</t>
  </si>
  <si>
    <t>9,0</t>
  </si>
  <si>
    <t>998781203</t>
  </si>
  <si>
    <t>Přesun hmot procentní pro obklady keramické v objektech v přes 12 do 24 m</t>
  </si>
  <si>
    <t>-339189169</t>
  </si>
  <si>
    <t>784181001</t>
  </si>
  <si>
    <t>Jednonásobné pačokování v místnostech v do 3,80 m</t>
  </si>
  <si>
    <t>-1922142350</t>
  </si>
  <si>
    <t>jen plochy dotčené stavbou</t>
  </si>
  <si>
    <t>"předběžně "200,0</t>
  </si>
  <si>
    <t>784221101</t>
  </si>
  <si>
    <t>Dvojnásobné bílé malby ze směsí za sucha dobře otěruvzdorných v místnostech do 3,80 m</t>
  </si>
  <si>
    <t>267237181</t>
  </si>
  <si>
    <t>HZS1301</t>
  </si>
  <si>
    <t xml:space="preserve">Hodinová zúčtovací sazba zedník-stavební výpomoce  pro -ZI,EI,ÚT..... vč.použitého materiálu </t>
  </si>
  <si>
    <t>1401664948</t>
  </si>
  <si>
    <t>N00</t>
  </si>
  <si>
    <t>Jinde neuvedené</t>
  </si>
  <si>
    <t>96R11</t>
  </si>
  <si>
    <t>Kovový materiál je majetkem investora cena za výkup kovů /bez dopravy a nakládání /se odečte z ceny zakázky //neoceňovat pouze poznámka</t>
  </si>
  <si>
    <t>-1649877873</t>
  </si>
  <si>
    <t xml:space="preserve">Vedlejší rozpočtové náklady objekt </t>
  </si>
  <si>
    <t xml:space="preserve"> Projektové práce</t>
  </si>
  <si>
    <t>872082316</t>
  </si>
  <si>
    <t>01327400</t>
  </si>
  <si>
    <t>Pasportizace stáv.objektu před započetím  a po skončení stav.prací</t>
  </si>
  <si>
    <t>-570540780</t>
  </si>
  <si>
    <t>04500</t>
  </si>
  <si>
    <t>Fotodokumentace průběhu stavby - (fotodokumentace postupného průběhu výstavby vč.předání digitální - kopie)</t>
  </si>
  <si>
    <t>207009317</t>
  </si>
  <si>
    <t>Zařízení staveniště-oplocení,zabezpečení,osvětlení,připojení k energiím..., vč.zrušení</t>
  </si>
  <si>
    <t>-672313244</t>
  </si>
  <si>
    <t>044002000</t>
  </si>
  <si>
    <t>Revize</t>
  </si>
  <si>
    <t>177793361</t>
  </si>
  <si>
    <t>1029203925</t>
  </si>
  <si>
    <t>VRN7</t>
  </si>
  <si>
    <t>Provozní vlivy</t>
  </si>
  <si>
    <t>071002000</t>
  </si>
  <si>
    <t>Provoz investora, třetích osob</t>
  </si>
  <si>
    <t>-1768579325</t>
  </si>
  <si>
    <t>073002000</t>
  </si>
  <si>
    <t xml:space="preserve">Ztížený pohyb vozidel v centrech měst </t>
  </si>
  <si>
    <t>-543498781</t>
  </si>
  <si>
    <t>073003000</t>
  </si>
  <si>
    <t>Úklid techniky při výjezdu ze stavby</t>
  </si>
  <si>
    <t>738332427</t>
  </si>
  <si>
    <t>VRN9</t>
  </si>
  <si>
    <t>Ostatní náklady</t>
  </si>
  <si>
    <t>03000</t>
  </si>
  <si>
    <t>Uvedení prostor dotčených stavbou  do původního stavu vč. přístupov. cest,transportní trasy materiálu....</t>
  </si>
  <si>
    <t>497404448</t>
  </si>
  <si>
    <t>{9bd92e33-4fc2-4518-9fd1-c0ed2f96aa65}</t>
  </si>
  <si>
    <t>398-1 - Oprava toalet budovy 14 - ZTI</t>
  </si>
  <si>
    <t>Jindřichův Hradec</t>
  </si>
  <si>
    <t>Nemocnice Jindřichův Hradec</t>
  </si>
  <si>
    <t>Martin Cakl</t>
  </si>
  <si>
    <t>PSV - Práce a dodávky PSV</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</si>
  <si>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</si>
  <si>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</si>
  <si>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</si>
  <si>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</si>
  <si>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</si>
  <si>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OST - Ostatní</t>
  </si>
  <si>
    <t>721110962</t>
  </si>
  <si>
    <t>Potrubí kameninové propojení potrubí DN 125</t>
  </si>
  <si>
    <t>1727362927</t>
  </si>
  <si>
    <t>721140806</t>
  </si>
  <si>
    <t>Demontáž potrubí litinové DN přes 100 do 200</t>
  </si>
  <si>
    <t>-288344373</t>
  </si>
  <si>
    <t>721140916</t>
  </si>
  <si>
    <t>Potrubí litinové propojení potrubí DN 125</t>
  </si>
  <si>
    <t>1893058839</t>
  </si>
  <si>
    <t>721171803</t>
  </si>
  <si>
    <t>Demontáž potrubí z PVC D do 75</t>
  </si>
  <si>
    <t>2065451825</t>
  </si>
  <si>
    <t>721171912</t>
  </si>
  <si>
    <t>Potrubí z PP propojení potrubí DN 40</t>
  </si>
  <si>
    <t>-389660198</t>
  </si>
  <si>
    <t>721171913</t>
  </si>
  <si>
    <t>Potrubí z PP propojení potrubí DN 50</t>
  </si>
  <si>
    <t>-1995972769</t>
  </si>
  <si>
    <t>721171915</t>
  </si>
  <si>
    <t>Potrubí z PP propojení potrubí DN 110</t>
  </si>
  <si>
    <t>-156610134</t>
  </si>
  <si>
    <t>721174026</t>
  </si>
  <si>
    <t>Potrubí kanalizační z PP odpadní DN 125</t>
  </si>
  <si>
    <t>-1924257708</t>
  </si>
  <si>
    <t>-1104574320</t>
  </si>
  <si>
    <t>436012701</t>
  </si>
  <si>
    <t>1229973422</t>
  </si>
  <si>
    <t>2013213251</t>
  </si>
  <si>
    <t>-1819410233</t>
  </si>
  <si>
    <t>-1840767555</t>
  </si>
  <si>
    <t>721219128</t>
  </si>
  <si>
    <t>Montáž odtokového sprchového žlabu délky do 1050 mm</t>
  </si>
  <si>
    <t>-2059681977</t>
  </si>
  <si>
    <t>721-M1</t>
  </si>
  <si>
    <t>Sprchový odtokový žlab 1000mm dle KL ZTI-19</t>
  </si>
  <si>
    <t>-226421146</t>
  </si>
  <si>
    <t>Zkouška těsnosti potrubí kanalizace vodou DN do 125</t>
  </si>
  <si>
    <t>1964955543</t>
  </si>
  <si>
    <t>998721103</t>
  </si>
  <si>
    <t>Přesun hmot tonážní pro vnitřní kanalizace v objektech v přes 12 do 24 m</t>
  </si>
  <si>
    <t>-1106769080</t>
  </si>
  <si>
    <t>722130801</t>
  </si>
  <si>
    <t>Demontáž potrubí ocelové pozinkované závitové DN do 25</t>
  </si>
  <si>
    <t>850014686</t>
  </si>
  <si>
    <t>722130802</t>
  </si>
  <si>
    <t>Demontáž potrubí ocelové pozinkované závitové DN přes 25 do 40</t>
  </si>
  <si>
    <t>880751117</t>
  </si>
  <si>
    <t>722170801</t>
  </si>
  <si>
    <t>Demontáž rozvodů vody z plastů D do 25</t>
  </si>
  <si>
    <t>-1510641656</t>
  </si>
  <si>
    <t>722174022</t>
  </si>
  <si>
    <t>Potrubí vodovodní plastové PPR svar polyfúze PN 20 D 20x3,4 mm</t>
  </si>
  <si>
    <t>-823188770</t>
  </si>
  <si>
    <t>722174023</t>
  </si>
  <si>
    <t>Potrubí vodovodní plastové PPR svar polyfúze PN 20 D 25x4,2 mm</t>
  </si>
  <si>
    <t>-1103927252</t>
  </si>
  <si>
    <t>722174024</t>
  </si>
  <si>
    <t>Potrubí vodovodní plastové PPR svar polyfúze PN 20 D 32x5,4 mm</t>
  </si>
  <si>
    <t>2146400812</t>
  </si>
  <si>
    <t>722174025</t>
  </si>
  <si>
    <t>Potrubí vodovodní plastové PPR svar polyfúze PN 20 D 40x6,7 mm</t>
  </si>
  <si>
    <t>-2078272442</t>
  </si>
  <si>
    <t>-1126095633</t>
  </si>
  <si>
    <t>1851843628</t>
  </si>
  <si>
    <t>-836373761</t>
  </si>
  <si>
    <t>Ochrana vodovodního potrubí přilepenými termoizolačními trubicemi z PE tl přes 9 do 13 mm DN do 22 mm</t>
  </si>
  <si>
    <t>1862086545</t>
  </si>
  <si>
    <t>Ochrana vodovodního potrubí přilepenými termoizolačními trubicemi z PE tl přes 9 do 13 mm DN přes 22 do 45 mm</t>
  </si>
  <si>
    <t>1244574381</t>
  </si>
  <si>
    <t>Ochrana vodovodního potrubí přilepenými termoizolačními trubicemi z PE tl přes 20 do 25 mm DN do 22 mm</t>
  </si>
  <si>
    <t>493418131</t>
  </si>
  <si>
    <t>Ochrana vodovodního potrubí přilepenými termoizolačními trubicemi z PE tl přes 20 do 25 mm DN přes 22 do 45 mm</t>
  </si>
  <si>
    <t>-1315385807</t>
  </si>
  <si>
    <t>722181812</t>
  </si>
  <si>
    <t>Demontáž plstěných pásů z trub D do 50</t>
  </si>
  <si>
    <t>-681841355</t>
  </si>
  <si>
    <t>Vyvedení a upevnění výpustku DN do 25</t>
  </si>
  <si>
    <t>275224791</t>
  </si>
  <si>
    <t>722190901</t>
  </si>
  <si>
    <t>Uzavření nebo otevření vodovodního potrubí při opravách</t>
  </si>
  <si>
    <t>-430291541</t>
  </si>
  <si>
    <t>-228570839</t>
  </si>
  <si>
    <t>-1069251430</t>
  </si>
  <si>
    <t>1752238320</t>
  </si>
  <si>
    <t>-2078950233</t>
  </si>
  <si>
    <t>7222391-R1</t>
  </si>
  <si>
    <t>Montáž armatur vodovodních se třemi závity G 3/4"</t>
  </si>
  <si>
    <t>-1185524048</t>
  </si>
  <si>
    <t>55128803</t>
  </si>
  <si>
    <t>ventil směšovací termostatický třícestný pro omezení teploty na výstupu ze zásobníku teplé vody 1/2“, vč. ventilů a klapek</t>
  </si>
  <si>
    <t>-691275130</t>
  </si>
  <si>
    <t>Proplach a dezinfekce vodovodního potrubí DN do 80</t>
  </si>
  <si>
    <t>1251958460</t>
  </si>
  <si>
    <t>722290246</t>
  </si>
  <si>
    <t>Zkouška těsnosti vodovodního potrubí plastového DN do 40</t>
  </si>
  <si>
    <t>1022332063</t>
  </si>
  <si>
    <t>998722103</t>
  </si>
  <si>
    <t>Přesun hmot tonážní pro vnitřní vodovod v objektech v přes 12 do 24 m</t>
  </si>
  <si>
    <t>-2142340545</t>
  </si>
  <si>
    <t>725110814</t>
  </si>
  <si>
    <t>Demontáž klozetu Kombi</t>
  </si>
  <si>
    <t>-1810833017</t>
  </si>
  <si>
    <t>725119125</t>
  </si>
  <si>
    <t>Montáž klozetových mís závěsných na nosné stěny</t>
  </si>
  <si>
    <t>-177417085</t>
  </si>
  <si>
    <t>725-M1</t>
  </si>
  <si>
    <t>Závěsný klozet a sedátko s poklopem dle KL ZTI-04</t>
  </si>
  <si>
    <t>-621942671</t>
  </si>
  <si>
    <t>725122817</t>
  </si>
  <si>
    <t>Demontáž pisoárových stání bez nádrže a jedním záchodkem</t>
  </si>
  <si>
    <t>-1612354476</t>
  </si>
  <si>
    <t>725129102</t>
  </si>
  <si>
    <t>Montáž pisoáru s automatickým splachováním</t>
  </si>
  <si>
    <t>-1613101264</t>
  </si>
  <si>
    <t>725-M2</t>
  </si>
  <si>
    <t>Pisoár s automatickým splachováním a vestavěným zdrojem dle KL ZTI-07</t>
  </si>
  <si>
    <t>1481488768</t>
  </si>
  <si>
    <t>725-M3</t>
  </si>
  <si>
    <t>Dělící stěna mezi pisoáry dle KL ZTI-09</t>
  </si>
  <si>
    <t>2064374534</t>
  </si>
  <si>
    <t>725210821</t>
  </si>
  <si>
    <t>Demontáž umyvadel bez výtokových armatur</t>
  </si>
  <si>
    <t>1753255642</t>
  </si>
  <si>
    <t>725219101</t>
  </si>
  <si>
    <t>Montáž umyvadla litého připevněného na konzoly</t>
  </si>
  <si>
    <t>-88883620</t>
  </si>
  <si>
    <t>725-M6</t>
  </si>
  <si>
    <t>Umyvadlový sifon dle KL ZTI-ZTI-02</t>
  </si>
  <si>
    <t>-125196105</t>
  </si>
  <si>
    <t>725-M7</t>
  </si>
  <si>
    <t>Umyvadlo z litého mramoru 2400x450mm vč. konzol dle KL ZTI-01</t>
  </si>
  <si>
    <t>-901353368</t>
  </si>
  <si>
    <t>725-M8</t>
  </si>
  <si>
    <t>Umyvadlo z litého mramoru 1570x450mm vč. konzol dle KL ZTI-01</t>
  </si>
  <si>
    <t>1365705312</t>
  </si>
  <si>
    <t>725-M9</t>
  </si>
  <si>
    <t>Umyvadlo z litého mramoru 1800x450mm vč. konzol dle KL ZTI-01</t>
  </si>
  <si>
    <t>922947401</t>
  </si>
  <si>
    <t>725219102</t>
  </si>
  <si>
    <t>Montáž umyvadla připevněného na šrouby do zdiva</t>
  </si>
  <si>
    <t>1472467317</t>
  </si>
  <si>
    <t>725-M4</t>
  </si>
  <si>
    <t>Umyvadlo keramické dle KL ZTI-22</t>
  </si>
  <si>
    <t>-849164694</t>
  </si>
  <si>
    <t>725-M5</t>
  </si>
  <si>
    <t>Umyvadlový sifon dle KL ZTI-02</t>
  </si>
  <si>
    <t>-1387616304</t>
  </si>
  <si>
    <t>725244904</t>
  </si>
  <si>
    <t>Montáž sprchových dveří</t>
  </si>
  <si>
    <t>-283611456</t>
  </si>
  <si>
    <t>725-M15</t>
  </si>
  <si>
    <t>Sprchové dveře dle KL ZTI-18</t>
  </si>
  <si>
    <t>970597364</t>
  </si>
  <si>
    <t>725330820</t>
  </si>
  <si>
    <t>Demontáž výlevka diturvitová</t>
  </si>
  <si>
    <t>-1331360106</t>
  </si>
  <si>
    <t>725339111</t>
  </si>
  <si>
    <t>Montáž výlevky</t>
  </si>
  <si>
    <t>45176235</t>
  </si>
  <si>
    <t>725-M14</t>
  </si>
  <si>
    <t>Závěsná výlevka s mřížkou dle KL ZTI-23</t>
  </si>
  <si>
    <t>645652499</t>
  </si>
  <si>
    <t>-1359424892</t>
  </si>
  <si>
    <t>725820801</t>
  </si>
  <si>
    <t>Demontáž baterie nástěnné do G 3 / 4</t>
  </si>
  <si>
    <t>-1583867598</t>
  </si>
  <si>
    <t>725820802</t>
  </si>
  <si>
    <t>Demontáž baterie stojánkové do jednoho otvoru</t>
  </si>
  <si>
    <t>28486715</t>
  </si>
  <si>
    <t>725829101</t>
  </si>
  <si>
    <t>Montáž baterie nástěnné dřezové pákové a klasické</t>
  </si>
  <si>
    <t>-1569117745</t>
  </si>
  <si>
    <t>725-M13</t>
  </si>
  <si>
    <t>Nástěnná páková baterie pro výlevku</t>
  </si>
  <si>
    <t>-2096349349</t>
  </si>
  <si>
    <t>725829132</t>
  </si>
  <si>
    <t>Montáž baterie umyvadlové stojánkové automatické senzorové ostatní typ</t>
  </si>
  <si>
    <t>1535504895</t>
  </si>
  <si>
    <t>725-M10</t>
  </si>
  <si>
    <t>Umyvadlová baterie senzorová pro smíchanou vodu dle KL ZTI-03</t>
  </si>
  <si>
    <t>-1099988616</t>
  </si>
  <si>
    <t>725-M11</t>
  </si>
  <si>
    <t>Napájecí zdroj 24V pro senzorové baterie dle KL ZTI-25</t>
  </si>
  <si>
    <t>-1543576205</t>
  </si>
  <si>
    <t>725840850</t>
  </si>
  <si>
    <t>Demontáž baterie sprch diferenciální do G 3/4x1</t>
  </si>
  <si>
    <t>983659061</t>
  </si>
  <si>
    <t>725849412</t>
  </si>
  <si>
    <t>Montáž baterie sprchové nástěnné s pevnou výškou sprchy</t>
  </si>
  <si>
    <t>-658836632</t>
  </si>
  <si>
    <t>725-M12</t>
  </si>
  <si>
    <t>Sprchová baterie dle KL ZTI-20</t>
  </si>
  <si>
    <t>-1378722219</t>
  </si>
  <si>
    <t>725-R1</t>
  </si>
  <si>
    <t>Automatický osoušeč rukou D+M (dle KL ZTI-10)</t>
  </si>
  <si>
    <t>1644663942</t>
  </si>
  <si>
    <t>725-R2</t>
  </si>
  <si>
    <t>Dávkovač mýdla/desinfekce D+M (dle KL ZTI-11)</t>
  </si>
  <si>
    <t>-521532350</t>
  </si>
  <si>
    <t>725-R3</t>
  </si>
  <si>
    <t>Odpadkový koš D+M (dle KL ZTI-12)</t>
  </si>
  <si>
    <t>-1310244653</t>
  </si>
  <si>
    <t>725-R4</t>
  </si>
  <si>
    <t>Hygienický koš D+M (dle KL ZTI-13)</t>
  </si>
  <si>
    <t>23336203</t>
  </si>
  <si>
    <t>725-R5</t>
  </si>
  <si>
    <t>WC kartáč D+M (dle KL ZTI-14)</t>
  </si>
  <si>
    <t>48673560</t>
  </si>
  <si>
    <t>725-R6</t>
  </si>
  <si>
    <t>Zásobník toaletního papíru D+M (dle KL ZTI-15)</t>
  </si>
  <si>
    <t>-1774135189</t>
  </si>
  <si>
    <t>725-R7</t>
  </si>
  <si>
    <t>Háček D+M (dle KL ZTI-16)</t>
  </si>
  <si>
    <t>-484720671</t>
  </si>
  <si>
    <t>725-R8</t>
  </si>
  <si>
    <t>Zásobník papírových ručníků D+M (dle KL ZTI-17)</t>
  </si>
  <si>
    <t>1565291844</t>
  </si>
  <si>
    <t>998725103</t>
  </si>
  <si>
    <t>Přesun hmot tonážní pro zařizovací předměty v objektech v přes 12 do 24 m</t>
  </si>
  <si>
    <t>-832390730</t>
  </si>
  <si>
    <t>726111203</t>
  </si>
  <si>
    <t>Instalační předstěna pro montáž pisoáru do masivní zděné kce</t>
  </si>
  <si>
    <t>693369745</t>
  </si>
  <si>
    <t>726-M3</t>
  </si>
  <si>
    <t>Závěsná konstrukce pro pisoár</t>
  </si>
  <si>
    <t>-1825929660</t>
  </si>
  <si>
    <t>726111204</t>
  </si>
  <si>
    <t>Instalační předstěna pro montáž klozetu do masivní zděné kce</t>
  </si>
  <si>
    <t>-707879434</t>
  </si>
  <si>
    <t>726-M1</t>
  </si>
  <si>
    <t>Ovládací tlačítko splachování s deskou pro WC a výlevku dle KL ZTI-05</t>
  </si>
  <si>
    <t>641906757</t>
  </si>
  <si>
    <t>726-M2</t>
  </si>
  <si>
    <t>Splachovací nádržka pod omítku pro WC dle KL ZTI-06</t>
  </si>
  <si>
    <t>535347361</t>
  </si>
  <si>
    <t>7261112-R1</t>
  </si>
  <si>
    <t>Instalační předstěna pro montáž výlevky do masivní zděné kce</t>
  </si>
  <si>
    <t>1082316095</t>
  </si>
  <si>
    <t>726-M4</t>
  </si>
  <si>
    <t>Závěsná konstrukce pro výlevku</t>
  </si>
  <si>
    <t>863712576</t>
  </si>
  <si>
    <t>998726113</t>
  </si>
  <si>
    <t>Přesun hmot tonážní pro instalační prefabrikáty v objektech v přes 12 do 24 m</t>
  </si>
  <si>
    <t>-176162087</t>
  </si>
  <si>
    <t>727</t>
  </si>
  <si>
    <t>Zdravotechnika - požární ochrana</t>
  </si>
  <si>
    <t>727222105</t>
  </si>
  <si>
    <t>Protipožární manžeta prostupu plastového potrubí bez izolace D 110 mm stěnou tl 100 mm požární odolnost EI 60-120</t>
  </si>
  <si>
    <t>255383209</t>
  </si>
  <si>
    <t>727223105</t>
  </si>
  <si>
    <t>Protipožární manžeta prostupu plastového potrubí bez izolace D 110 mm stropem tl 150 mm požární odolnost EI 90</t>
  </si>
  <si>
    <t>-1406452358</t>
  </si>
  <si>
    <t>OST-R</t>
  </si>
  <si>
    <t>Zednická výpomoc pro ZTI</t>
  </si>
  <si>
    <t>-491658797</t>
  </si>
  <si>
    <t>OST-R2</t>
  </si>
  <si>
    <t>Propojení dosavadního potrubí a potrubí nového (SV, TV, CIRK)</t>
  </si>
  <si>
    <t>-2017540493</t>
  </si>
  <si>
    <t>OST-R3</t>
  </si>
  <si>
    <t>Sondy v podlaze, pro propojení svislého potrubí a ležaté KAN</t>
  </si>
  <si>
    <t>-1755135849</t>
  </si>
  <si>
    <t>ZTI</t>
  </si>
  <si>
    <t>dodávka+mont.</t>
  </si>
  <si>
    <t>pozn.</t>
  </si>
  <si>
    <t xml:space="preserve">Výkaz výměr je zpracován v souladu se zák. č.134/2016 Sb. </t>
  </si>
  <si>
    <t xml:space="preserve">Při vyplňování výkazu výměr je nutné respektovat dále uvedené pokyny: </t>
  </si>
  <si>
    <t>1) Při zpracování nabídky je nutné využít všech částí (dílů) projektu pro provádění stavby, tj. technické zprávy, seznamu pozic, všech výkresů, tabulek a specifikací materiálů.</t>
  </si>
  <si>
    <t xml:space="preserve">2) Součástí nabídkové ceny musí být veškeré náklady, aby cena byla konečná a zahrnovala celou dodávku a montáž. </t>
  </si>
  <si>
    <t xml:space="preserve">3) Každá účastníkem vyplněná položka musí obsahovat veškeré technicky a logicky dovoditélné součásti dodávky a montáže (včetně údajů o podmínkách a úhradě licencí potřebných SW). </t>
  </si>
  <si>
    <t xml:space="preserve">4) Dodávky a montáže uvedené v nabídce musí být, včetně veškerého souvisejícího doplňkového, podružného a montážního materiálu, tak, aby celé zařízení bylo funkční a splňovalo všechny předpisy, které se na ně vztahují.  </t>
  </si>
  <si>
    <t>5) Označení výrobků konkrétním výrobcem v projektu pro provádění stavby vyjadřuje standard požadované kvality. Pokud účastník nabídne produkt od jiného výrobce je povinen dodržet standard (tj.nabídnout produkt kvalitativně na stejné úrovni nebo vyšší) a zároveň, přejímá odpovědnost za správnost náhrady - splnění všech parametrů a koordinaci se všemi navazujícími profesemi, eventální nutnost úpravy projektu pro provedení stavby půjde k tíží účastníka (vybraného dodavatele).</t>
  </si>
  <si>
    <t xml:space="preserve">6) Všechny jednotlivé položky jsou bez DPH </t>
  </si>
  <si>
    <t>Zařízení č.1 – Odvětrání soc. zařízení</t>
  </si>
  <si>
    <r>
      <t xml:space="preserve">Diagonální potrubní ventilátor </t>
    </r>
    <r>
      <rPr>
        <sz val="10"/>
        <color indexed="8"/>
        <rFont val="Calibri"/>
        <family val="2"/>
        <charset val="238"/>
      </rPr>
      <t>Ø 160 v tichém provedení, včetně připojovacích  manžet</t>
    </r>
  </si>
  <si>
    <t>P = 230, 60W</t>
  </si>
  <si>
    <r>
      <t xml:space="preserve">Zpětná klapka těsná , do potrubí </t>
    </r>
    <r>
      <rPr>
        <sz val="10"/>
        <color indexed="8"/>
        <rFont val="Calibri"/>
        <family val="2"/>
        <charset val="238"/>
      </rPr>
      <t>Ø 160</t>
    </r>
  </si>
  <si>
    <r>
      <t xml:space="preserve">Talířový ventil odvodní </t>
    </r>
    <r>
      <rPr>
        <sz val="10"/>
        <color indexed="8"/>
        <rFont val="Calibri"/>
        <family val="2"/>
        <charset val="238"/>
      </rPr>
      <t>Ø 100 - kovový</t>
    </r>
  </si>
  <si>
    <t>Talířový ventil odvodní Ø 160 - kovový</t>
  </si>
  <si>
    <r>
      <t xml:space="preserve">Výfuková hlavice </t>
    </r>
    <r>
      <rPr>
        <sz val="10"/>
        <color indexed="8"/>
        <rFont val="Calibri"/>
        <family val="2"/>
        <charset val="238"/>
      </rPr>
      <t>Ø 250 - pozink</t>
    </r>
  </si>
  <si>
    <r>
      <t xml:space="preserve">Požární klapka </t>
    </r>
    <r>
      <rPr>
        <sz val="10"/>
        <color indexed="8"/>
        <rFont val="Calibri"/>
        <family val="2"/>
        <charset val="238"/>
      </rPr>
      <t>Ø 160 se servopohnem 230V</t>
    </r>
  </si>
  <si>
    <r>
      <t xml:space="preserve">Ohebná hadice zvukově izolovaná </t>
    </r>
    <r>
      <rPr>
        <sz val="10"/>
        <color indexed="8"/>
        <rFont val="Calibri"/>
        <family val="2"/>
        <charset val="238"/>
      </rPr>
      <t>Ø 100</t>
    </r>
  </si>
  <si>
    <t>Ohebná hadice zvukově izolovaná Ø 160</t>
  </si>
  <si>
    <r>
      <t xml:space="preserve">Kruhové potrubí  - </t>
    </r>
    <r>
      <rPr>
        <i/>
        <sz val="10"/>
        <rFont val="Arial CE"/>
        <charset val="238"/>
      </rPr>
      <t>SPIRO  do Ø 250 - pozink</t>
    </r>
  </si>
  <si>
    <t>rovné</t>
  </si>
  <si>
    <t>tvarovky</t>
  </si>
  <si>
    <r>
      <t xml:space="preserve">Kruhové potrubí  - </t>
    </r>
    <r>
      <rPr>
        <i/>
        <sz val="10"/>
        <rFont val="Arial CE"/>
        <charset val="238"/>
      </rPr>
      <t>SPIRO  do Ø 160 - pozink</t>
    </r>
  </si>
  <si>
    <r>
      <t xml:space="preserve">Kruhové potrubí  - </t>
    </r>
    <r>
      <rPr>
        <i/>
        <sz val="10"/>
        <rFont val="Arial CE"/>
        <charset val="238"/>
      </rPr>
      <t>SPIRO  do Ø 100 - pozink</t>
    </r>
  </si>
  <si>
    <t>Tepelná izolace tl.40mm oplechovaná pozink plechem</t>
  </si>
  <si>
    <r>
      <t>m</t>
    </r>
    <r>
      <rPr>
        <sz val="10"/>
        <rFont val="Calibri"/>
        <family val="2"/>
        <charset val="238"/>
      </rPr>
      <t>²</t>
    </r>
  </si>
  <si>
    <t>Požární izolace certifikovaná pro doizolování čtyřhranných klapek umístěných mimo</t>
  </si>
  <si>
    <r>
      <t>požární předěl. ( Minerální vlna o měrné hmotnosti 300kg/m</t>
    </r>
    <r>
      <rPr>
        <sz val="10"/>
        <color indexed="8"/>
        <rFont val="Calibri"/>
        <family val="2"/>
        <charset val="238"/>
      </rPr>
      <t>³, krytá Al folií s = 60mm)</t>
    </r>
  </si>
  <si>
    <t xml:space="preserve">Demontáž stáv. potrubí </t>
  </si>
  <si>
    <t>Nátrubek na odvod kondenzátu</t>
  </si>
  <si>
    <t>Zaregulování zařízení,  protokol</t>
  </si>
  <si>
    <t>Spojovací a těsnící materiál</t>
  </si>
  <si>
    <t>Materiál pro kotvení a zavěšení potrubí</t>
  </si>
  <si>
    <t>Zařízení č.2 – Odvětrání skladů v 5.np</t>
  </si>
  <si>
    <r>
      <t xml:space="preserve">Malý radiální ventilátor </t>
    </r>
    <r>
      <rPr>
        <sz val="10"/>
        <color indexed="8"/>
        <rFont val="Calibri"/>
        <family val="2"/>
        <charset val="238"/>
      </rPr>
      <t>Ø 80 pro zabudování do podhledu, včetně zpětné klapky</t>
    </r>
  </si>
  <si>
    <t>čelní deska s tlumičem</t>
  </si>
  <si>
    <r>
      <t>Q = 60m</t>
    </r>
    <r>
      <rPr>
        <sz val="10"/>
        <color indexed="8"/>
        <rFont val="Calibri"/>
        <family val="2"/>
        <charset val="238"/>
      </rPr>
      <t>³/h, 50Pa</t>
    </r>
  </si>
  <si>
    <r>
      <t xml:space="preserve">Výfuková hlavice </t>
    </r>
    <r>
      <rPr>
        <sz val="10"/>
        <color indexed="8"/>
        <rFont val="Calibri"/>
        <family val="2"/>
        <charset val="238"/>
      </rPr>
      <t>Ø 100 - pozink</t>
    </r>
  </si>
  <si>
    <r>
      <t xml:space="preserve">Požární klapka </t>
    </r>
    <r>
      <rPr>
        <sz val="10"/>
        <color indexed="8"/>
        <rFont val="Calibri"/>
        <family val="2"/>
        <charset val="238"/>
      </rPr>
      <t>Ø 100 se servopohnem 230V</t>
    </r>
  </si>
  <si>
    <r>
      <t xml:space="preserve">Ohebná hadice zvukově izolovaná </t>
    </r>
    <r>
      <rPr>
        <sz val="10"/>
        <color indexed="8"/>
        <rFont val="Calibri"/>
        <family val="2"/>
        <charset val="238"/>
      </rPr>
      <t>Ø 80</t>
    </r>
  </si>
  <si>
    <t>Požární izolace EI 45</t>
  </si>
  <si>
    <t>VZDUCHOTECHNIKA  CELKEM</t>
  </si>
  <si>
    <t>Vypracoval : Jaroslav Janda</t>
  </si>
  <si>
    <t>Výměna otopných těles - SO01 OPRAVA TOALET BUDOVY 14</t>
  </si>
  <si>
    <t>11/2023</t>
  </si>
  <si>
    <t>Nemocnice Jindřichův Hradec, a.s.</t>
  </si>
  <si>
    <t>U Nemocnice 380/III., 37701 Jindřichův Hradec</t>
  </si>
  <si>
    <t>88/23</t>
  </si>
  <si>
    <t xml:space="preserve">Demontáž potrubí z trubek ocelových závitových DN do 15   </t>
  </si>
  <si>
    <t>Potrubí z trubek závitových ocel. bezešvých 11353.0 DN10</t>
  </si>
  <si>
    <t>tlaková zkouška potrubí do DN40</t>
  </si>
  <si>
    <t>Přesun hmot pro rozvody potrubí v objektech výšky přes 6 do 12m</t>
  </si>
  <si>
    <t xml:space="preserve">Demontáž armatur závitových se dvěma závity do G 1/2   </t>
  </si>
  <si>
    <t>Redukce - 1/2"Mx3/8"F; nikl</t>
  </si>
  <si>
    <t>IVAR</t>
  </si>
  <si>
    <t>Termostatická hlavice 6~28°C - zabezpečený model pro veřejné prostory provedení pro veřejné prostory s ochranou proti zcizení pomocí zabezpečovacího kroužku  - Uživatelské označení, omezení nebo blokování minimální a maximální teploty dvěma zarážkami. + skryté blokování maximální a minimální teploty pomocí skrytých zarážek. S ochranou proti nadměrnému zdvihu.  Hystereze 0,15K. Připojení M30x1,5.</t>
  </si>
  <si>
    <t>HEIMEIER K 6020</t>
  </si>
  <si>
    <t>Radiátorový ventil - termostatický přímý poniklovaný ventil s plynulým přednastavením DN15 - závit pro termostatickou hlavici M30x1,5</t>
  </si>
  <si>
    <t>HEIMEIER V-exact II</t>
  </si>
  <si>
    <r>
      <t xml:space="preserve">Radiátorové šroubení přednastavitelné </t>
    </r>
    <r>
      <rPr>
        <u/>
        <sz val="10"/>
        <rFont val="Arial CE"/>
        <family val="2"/>
        <charset val="238"/>
      </rPr>
      <t>s uzavíráním a vypouštěním</t>
    </r>
    <r>
      <rPr>
        <sz val="11"/>
        <color theme="1"/>
        <rFont val="Calibri"/>
        <family val="2"/>
        <charset val="238"/>
        <scheme val="minor"/>
      </rPr>
      <t xml:space="preserve"> - poniklované přímé</t>
    </r>
  </si>
  <si>
    <t>HEIMEIER Regulux</t>
  </si>
  <si>
    <t xml:space="preserve">Přesun hmot pro armatury v objektech výšky přes 6 do 12 m   </t>
  </si>
  <si>
    <t>vyregulování armatur otopného tělesa</t>
  </si>
  <si>
    <t>Přetěsnění růžice radiátorové otopných těles litinových článkových</t>
  </si>
  <si>
    <t xml:space="preserve">Demontáž otopných těles litinových článkových   </t>
  </si>
  <si>
    <r>
      <t>m</t>
    </r>
    <r>
      <rPr>
        <vertAlign val="superscript"/>
        <sz val="10"/>
        <rFont val="Arial CE"/>
        <charset val="238"/>
      </rPr>
      <t>2</t>
    </r>
  </si>
  <si>
    <t>Vyčištění otopných těles litinových proplachem vodou</t>
  </si>
  <si>
    <t>Zpětná montáž otopných těles článkových litinových</t>
  </si>
  <si>
    <t xml:space="preserve">Demontáž otopných těles ocelových článkových   </t>
  </si>
  <si>
    <t xml:space="preserve">Demontáž otopných těles panelových jednořadých stavební délky do 1500 mm   </t>
  </si>
  <si>
    <t xml:space="preserve">Montáž otopných těles panelových jednořadých délky do 1500 mm   </t>
  </si>
  <si>
    <t>Montáž otopného tělesa trubkového na stěnu výšky tělesa do 1500 mm</t>
  </si>
  <si>
    <t>Deskové otopné těleso 10BKP/6060 teplotní exponent n=1,2942 výkon při 75/65/20°C dle EN 442-2 = 604W/m (BKP= bez krycích mřížek a konvekčních plechů pro instalaci a provoz v místnostech s vyššími požadavky na hygienu a čistotu)</t>
  </si>
  <si>
    <t>KORADO RADIK CLEAN</t>
  </si>
  <si>
    <t>Deskové otopné těleso 10BKP/6080 teplotní exponent n=1,2942 výkon při 75/65/20°C dle EN 442-2 = 604W/m (BKP= bez krycích mřížek a konvekčních plechů pro instalaci a provoz v místnostech s vyššími požadavky na hygienu a čistotu)</t>
  </si>
  <si>
    <t>Deskové otopné těleso 10BKP/6110 teplotní exponent n=1,2942 výkon při 75/65/20°C dle EN 442-2 = 604W/m (BKP= bez krycích mřížek a konvekčních plechů pro instalaci a provoz v místnostech s vyššími požadavky na hygienu a čistotu)</t>
  </si>
  <si>
    <t xml:space="preserve">Přesun hmot pro otopná tělesa v objektech výšky přes 6 do 12 m   </t>
  </si>
  <si>
    <t>Řemeslný obor 767 - Konstrukce zámečnické</t>
  </si>
  <si>
    <t>Demontáž atypických zámečnických konstrukcí řezáním hmotnosti jednotlivých dílů do 50 kg</t>
  </si>
  <si>
    <t xml:space="preserve">Přesun hmot pro zámečnické konstrukce v objektech výšky přes 6 do 12 m   </t>
  </si>
  <si>
    <t>767 - Konstrukce zámečnické - celkem</t>
  </si>
  <si>
    <t>Řemeslný obor 783 - NÁTĚRY</t>
  </si>
  <si>
    <t>Odstranění nátěrů z litinových otopných těles opálením a obroušením</t>
  </si>
  <si>
    <r>
      <t>m</t>
    </r>
    <r>
      <rPr>
        <vertAlign val="superscript"/>
        <sz val="10"/>
        <rFont val="Arial CE"/>
        <family val="2"/>
        <charset val="238"/>
      </rPr>
      <t>2</t>
    </r>
  </si>
  <si>
    <t>Základní jednonásobný syntetický nátěr litinových otopných těles</t>
  </si>
  <si>
    <t>Krycí dvojnásobný syntetický nátěr článkových otopných těles</t>
  </si>
  <si>
    <t xml:space="preserve">Základní jednonásobný syntetický nátěr zámečnických konstrukcí   </t>
  </si>
  <si>
    <t xml:space="preserve">Krycí jednonásobný syntetický standardní nátěr zámečnických konstrukcí   </t>
  </si>
  <si>
    <t xml:space="preserve">Základní jednonásobný syntetický nátěr potrubí do DN 50 mm   </t>
  </si>
  <si>
    <t xml:space="preserve">Krycí dvojnásobný syntetický nátěr potrubí do DN 50 mm   </t>
  </si>
  <si>
    <t>783 - NÁTĚRY - celkem</t>
  </si>
  <si>
    <t>Hodinová zúčtovací sazba instalatér - Vypuštění, napustění a proplach topného systému</t>
  </si>
  <si>
    <t xml:space="preserve">Hodinová zúčtovací sazba instalatér odborný - Topná, tlaková a dilatační zkouška </t>
  </si>
  <si>
    <r>
      <rPr>
        <u/>
        <sz val="9"/>
        <rFont val="Arial CE"/>
        <family val="2"/>
        <charset val="238"/>
      </rPr>
      <t xml:space="preserve">Poznámka: </t>
    </r>
    <r>
      <rPr>
        <sz val="9"/>
        <rFont val="Arial CE"/>
        <family val="2"/>
        <charset val="238"/>
      </rPr>
      <t>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
Povinností účastníka výběrového řízení je seznámit se všemi částmi projektové dokumentace, tj. technickou zprávou, výkresy, výkazy výměr atd. Upozornit na případné nedostatky a chyby, v případě nejasností vznést dotazy k dokumentaci. Nebude-li tak učiněno, předpokládá se, že cena účastníka zahrnuje veškeré součásti k zajištění kompletnosti.
Součástí cenové nabídky musí být veškeré náklady, aby cena byla kompletní, konečná a zahrnovala celou dodávku a montáž. Cenová nabídka musí být včetně veškerého souvisejícího doplňkového, podružného a montážního materiálu.
Označení výrobků konkrétním výrobcem v realizační dokumentaci stavby vyjadřuje standard požadované kvality. Pokud účastník nabídne jiný produkt je povinen dodržet standard a zároveň, přejímá odpovědnost za správnost náhrady, tj. splnění všech parametrů a koordinaci se všemi navazujícími profesemi. Případná úprava projektu pro provádění stavby bude na náklady účastníka (vybraného dodavatele).
Při realizaci je dodavatel povinen koordinovat postup prací se stavbou a ostatními profesemi, postupovat v souladu příslušnými předpisy a návody pro montáž jednotlivých zařízení, dodržovat bezpečnostní a protipožární předpisy.</t>
    </r>
  </si>
  <si>
    <t>{d9fb86bc-f8d9-47ec-8035-e8804d3aa2bf}</t>
  </si>
  <si>
    <t>230371 - SO-2  Výměna vybraných dveří budovy 13,14,15</t>
  </si>
  <si>
    <t xml:space="preserve">    62 - Úprava povrchů vnějších</t>
  </si>
  <si>
    <t>PSV - Práce a dodávky PSV tech.parametry navrhovaných materiálů  viz výkresy,katalog. listy,výpisy skladeb</t>
  </si>
  <si>
    <t>Válcované nosníky do č.12 dodatečně osazované do připravených otvorů</t>
  </si>
  <si>
    <t>1558758190</t>
  </si>
  <si>
    <t>(68,33+50,11)/1000*1,1</t>
  </si>
  <si>
    <t>689559078</t>
  </si>
  <si>
    <t>-669200558</t>
  </si>
  <si>
    <t>3,0*3,0-(1,45*1,97)</t>
  </si>
  <si>
    <t>4np</t>
  </si>
  <si>
    <t>(3,5+0,6)*3,0-(0,9+1,1)*1,97</t>
  </si>
  <si>
    <t>-1822665005</t>
  </si>
  <si>
    <t>439145271</t>
  </si>
  <si>
    <t>16,0</t>
  </si>
  <si>
    <t>1560111748</t>
  </si>
  <si>
    <t>24,48</t>
  </si>
  <si>
    <t>Náklady na úpravu výšky dveřních otvorů</t>
  </si>
  <si>
    <t>-401968582</t>
  </si>
  <si>
    <t xml:space="preserve">pokud nebudou stavební otvory po vybourání odpovídat normové výšce dveří pro obložkové zárubně a budou nad otvory překlady ,je   třeba </t>
  </si>
  <si>
    <t>tyto překlady vybourat a osadit do nové odpovídající polohy, nebo osadit překlady nové.</t>
  </si>
  <si>
    <t>Uveďte  povinně částku 80.000,-kč,která je předběžná - bude se účtovat dle skutečně provedené práce a spotřebovaného nateriálu.</t>
  </si>
  <si>
    <t>cca 20ks</t>
  </si>
  <si>
    <t>957981881</t>
  </si>
  <si>
    <t>24+8</t>
  </si>
  <si>
    <t>-165974821</t>
  </si>
  <si>
    <t>(3,0*3,0-(1,45*1,97))*2</t>
  </si>
  <si>
    <t>(1,3+0,9)*3,0</t>
  </si>
  <si>
    <t>((3,5+0,6)*3,0-(0,9+1,1)*1,97)*2</t>
  </si>
  <si>
    <t>//napojení v koutech</t>
  </si>
  <si>
    <t>12,0</t>
  </si>
  <si>
    <t>612321131</t>
  </si>
  <si>
    <t>Potažení vnitřních stěn vápenocementovým štukem tloušťky do 3 mm</t>
  </si>
  <si>
    <t>561802667</t>
  </si>
  <si>
    <t>612325223</t>
  </si>
  <si>
    <t>Vápenocementová štuková omítka malých ploch přes 0,25 do 1 m2 na stěnách</t>
  </si>
  <si>
    <t>-620994674</t>
  </si>
  <si>
    <t>opravy -osazení nových zárubní</t>
  </si>
  <si>
    <t>"1pp"24</t>
  </si>
  <si>
    <t>"1-5np"84</t>
  </si>
  <si>
    <t>1523987853</t>
  </si>
  <si>
    <t>750011459</t>
  </si>
  <si>
    <t>Úprava povrchů vnějších</t>
  </si>
  <si>
    <t>622225144</t>
  </si>
  <si>
    <t>Oprava kontaktního zateplení stěn z desek z minerální vlny tl přes 160 mm pl přes 0,5 do 1,0 m2</t>
  </si>
  <si>
    <t>-2123349964</t>
  </si>
  <si>
    <t>622385105</t>
  </si>
  <si>
    <t>Tenkovrstvá minerální omítka malých ploch přes 1 do 4 m2 na stěnách</t>
  </si>
  <si>
    <t>-612107076</t>
  </si>
  <si>
    <t>-1315507957</t>
  </si>
  <si>
    <t>(3,5+0,6)*3,0-3,1</t>
  </si>
  <si>
    <t>8,85*2</t>
  </si>
  <si>
    <t>965081212</t>
  </si>
  <si>
    <t>Bourání podlah z dlaždic keramických nebo xylolitových tl do 10 mm plochy do 1 m2</t>
  </si>
  <si>
    <t>-243534596</t>
  </si>
  <si>
    <t xml:space="preserve">v místech úpravy dveřních otvorů-předběžně </t>
  </si>
  <si>
    <t>24,0</t>
  </si>
  <si>
    <t>-400513813</t>
  </si>
  <si>
    <t>-9466756</t>
  </si>
  <si>
    <t>965081611</t>
  </si>
  <si>
    <t>Odsekání soklíků rovných</t>
  </si>
  <si>
    <t>-1019235684</t>
  </si>
  <si>
    <t>Přisekání po hrubém odbourání v cihelném zdivu na MC</t>
  </si>
  <si>
    <t>-175420442</t>
  </si>
  <si>
    <t>4,2</t>
  </si>
  <si>
    <t>968072455</t>
  </si>
  <si>
    <t>Vybourání kovových dveřních zárubní pl do 2 m2 vč.vysazení dveří</t>
  </si>
  <si>
    <t>-706286191</t>
  </si>
  <si>
    <t>12,4</t>
  </si>
  <si>
    <t>Vybourání kovových dveřních zárubní pl přes 2 m2 vč.vysazení dveří</t>
  </si>
  <si>
    <t>1270754630</t>
  </si>
  <si>
    <t>19,22+17,1+12,0+9,0+3,0</t>
  </si>
  <si>
    <t>787600831</t>
  </si>
  <si>
    <t>Vysklívání  dveří izolačního dvojskla</t>
  </si>
  <si>
    <t>35988455</t>
  </si>
  <si>
    <t>971033431</t>
  </si>
  <si>
    <t>Vybourání otvorů ve zdivu cihelném pl do 0,25 m2 na MVC nebo MV tl do 150 mm</t>
  </si>
  <si>
    <t>1644933483</t>
  </si>
  <si>
    <t xml:space="preserve">Vybourání otvorů ve zdivu cihelném pl do 1 m2 na MVC nebo MV tl do 100 mm </t>
  </si>
  <si>
    <t>-2040076985</t>
  </si>
  <si>
    <t>1,0</t>
  </si>
  <si>
    <t>974031167</t>
  </si>
  <si>
    <t>Vysekání rýh ve zdivu cihelném hl do 150 mm š do 300 mm</t>
  </si>
  <si>
    <t>534681500</t>
  </si>
  <si>
    <t>1np</t>
  </si>
  <si>
    <t>974031169</t>
  </si>
  <si>
    <t>Příplatek k vysekání rýh ve zdivu cihelném hl do 150 mm ZKD 100 mm š rýhy</t>
  </si>
  <si>
    <t>-1952699674</t>
  </si>
  <si>
    <t>3,0*2</t>
  </si>
  <si>
    <t>1043414114</t>
  </si>
  <si>
    <t>6,8</t>
  </si>
  <si>
    <t>966080117</t>
  </si>
  <si>
    <t>Bourání kontaktního zateplení z desek z minerální vlny tl přes 180 mm</t>
  </si>
  <si>
    <t>124053052</t>
  </si>
  <si>
    <t>-1623824897</t>
  </si>
  <si>
    <t>766691915</t>
  </si>
  <si>
    <t>Vyvěšení nebo zavěšení dřevěných křídel dveří pl přes 2 m2</t>
  </si>
  <si>
    <t>-265038650</t>
  </si>
  <si>
    <t>1659324095</t>
  </si>
  <si>
    <t>845955571</t>
  </si>
  <si>
    <t>-621102136</t>
  </si>
  <si>
    <t>250851876</t>
  </si>
  <si>
    <t>1042942443</t>
  </si>
  <si>
    <t>-1348691162</t>
  </si>
  <si>
    <t>14,06*10</t>
  </si>
  <si>
    <t>-190600864</t>
  </si>
  <si>
    <t>14,06</t>
  </si>
  <si>
    <t>-708561587</t>
  </si>
  <si>
    <t>Práce a dodávky PSV tech.parametry navrhovaných materiálů  viz výkresy,katalog. listy,výpisy skladeb</t>
  </si>
  <si>
    <t>Popis výrobků ve výpisech  proj.dokumentace  -ocenit kompletně vč.povrchových úprav RAL bude vzorkováno,dodávky , montáže,dopravy,zaměření - tuto položku neoceňovat pouze poznámka</t>
  </si>
  <si>
    <t>1744159794</t>
  </si>
  <si>
    <t>767R011</t>
  </si>
  <si>
    <t>11- Dveře dřevěné dvoukřídlové asymetrické otočné vnitřní prosklené EI 30-C DP3 EPS 1450/1970 -další podrobný popis  dle výkresu D-07/  kompletní dodávka a montáž</t>
  </si>
  <si>
    <t>1442261760</t>
  </si>
  <si>
    <t>L  10ks</t>
  </si>
  <si>
    <t>P   4ks</t>
  </si>
  <si>
    <t>767R012</t>
  </si>
  <si>
    <t xml:space="preserve">11a- Dveře dřevěné dvoukřídlové asymetrické otočné vnitřní prosklené EI 30-C DP3 EPS 1450/1970 -další podrobný popis  dle výkresu D-07/  kompletní dodávka  a montáž </t>
  </si>
  <si>
    <t>-2077431498</t>
  </si>
  <si>
    <t>P  1ks</t>
  </si>
  <si>
    <t>767R01</t>
  </si>
  <si>
    <t>13- Dveře dřevěné jednokřídlové otočné vnitřní prosklené EI 30-C DP3 EPS 1100/1970 -další podrobný popis  dle výkresu D-07/  kompletní dodávka  a montáž</t>
  </si>
  <si>
    <t>221543544</t>
  </si>
  <si>
    <t>L  1ks</t>
  </si>
  <si>
    <t>767R02</t>
  </si>
  <si>
    <t>14- Dveře dřevěné  jednokřídlové otočné vnitřní prosklené EI 30-C DP3 EPS 900/1970 -další podrobný popis  dle výkresu D-07/  kompletní dodávka  a montáž</t>
  </si>
  <si>
    <t>1365953589</t>
  </si>
  <si>
    <t>767R03</t>
  </si>
  <si>
    <t xml:space="preserve">15- Dveře dřevěné  jednokřídlové otočné vnitřní prosklené EI 30-C DP3 EPS  1100/1970 -další podrobný popis  dle výkresu D-07/  kompletní dodávka  a montáž </t>
  </si>
  <si>
    <t>1269047014</t>
  </si>
  <si>
    <t>L  1+1ks</t>
  </si>
  <si>
    <t>767R1</t>
  </si>
  <si>
    <t>Zaměření,doprava a ostatní náklady výrobní firmy  /označení 11-15/</t>
  </si>
  <si>
    <t>128215327</t>
  </si>
  <si>
    <t>17a-Dveře  jednokřídlové otočné plné 900/1970   EI 30-C DP3 EPS  kompletizované vč.kování  kompletní dodávka a montáž vč.dodávky a montáže ocelové obložkové zárubně vč.nátěru / další popis  dle tabulky výrobků a výkres  D-07/</t>
  </si>
  <si>
    <t>-95097792</t>
  </si>
  <si>
    <t>P 1ks</t>
  </si>
  <si>
    <t>766R2</t>
  </si>
  <si>
    <t>17b-Dveře  jednokřídlové otočné plné 900/1970   EI 30-C DP3 EPS  kompletizované vč.kování  kompletní dodávka a montáž vč.dodávky a montáže ocelové obložkové zárubně vč.nátěru / další popis  dle tabulky výrobků a výkres  D-07/</t>
  </si>
  <si>
    <t>-248683175</t>
  </si>
  <si>
    <t>18-Dveře  dvoukřídlové otočné plné 1600/1970   EI 30-C DP3 EPS  kompletizované vč.kování  kompletní dodávka a montáž vč.dodávky a montáže ocelové obložkové zárubně vč.nátěru / další popis  dle tabulky výrobků a výkres  D-07/</t>
  </si>
  <si>
    <t>1603859457</t>
  </si>
  <si>
    <t>L 1ks</t>
  </si>
  <si>
    <t>19-Dveře  dvoukřídlové otočné plné 1450/1970   EI 30-C DP3 EPS  kompletizované vč.kování  kompletní dodávka a montáž vč.dodávky a montáže ocelové obložkové zárubně vč.nátěru / další popis  dle tabulky výrobků a výkres  D-07/</t>
  </si>
  <si>
    <t>-1982968481</t>
  </si>
  <si>
    <t>1912604602</t>
  </si>
  <si>
    <t>4+22</t>
  </si>
  <si>
    <t>766R6</t>
  </si>
  <si>
    <t>21-Požární roleta  3000/1800   EI 30-C DP3 EPS  bez zkrápění   kompletní dodávka a montáž vč.dodávky a montáže  / další popis  dle tabulky výrobků a výkres  D-07/</t>
  </si>
  <si>
    <t>-958634113</t>
  </si>
  <si>
    <t>-1381497705</t>
  </si>
  <si>
    <t>-1295008978</t>
  </si>
  <si>
    <t>767R0031</t>
  </si>
  <si>
    <t>12-Prosklená stěna 1670/2930 s posuvnými automat.dveřmi na stěnu 1520/2100 z AL profilů ,bezpečnostní sklo, odstín a další popis  dle tabulky  výkres D-07 / kompletní dodávka,montáž,zaměření /vč.začištění,olištování ,doprava</t>
  </si>
  <si>
    <t>1377896340</t>
  </si>
  <si>
    <t>766R8</t>
  </si>
  <si>
    <t>20-Výměna asymetr.dveřních křídel ve stávající prosklené vstupní AL stěně z exterieru s úpravou dle popisu dle tabulky výrobků a výkres  D-07/     kompletní dodávka, zaměžení a montáž vč.dopravy</t>
  </si>
  <si>
    <t>-130273314</t>
  </si>
  <si>
    <t>alternativně - na stávajících křídlech výměna nebo doplnění komponentů dle protipožárního řešení a výměna spodní výplně křídel</t>
  </si>
  <si>
    <t>766R7</t>
  </si>
  <si>
    <t>16-Úprava kování dle  protipořárního řešení dveřních křídel ve AL proskl.stěně  s úpravou dle popisu dle tabulky výrobků a výkres  D-07/     kompletní dodávka,  montáž vč.dopravy</t>
  </si>
  <si>
    <t>114139602</t>
  </si>
  <si>
    <t>-355733383</t>
  </si>
  <si>
    <t>808460744</t>
  </si>
  <si>
    <t xml:space="preserve">předběžně </t>
  </si>
  <si>
    <t>22,0</t>
  </si>
  <si>
    <t>-2145663788</t>
  </si>
  <si>
    <t>2079178397</t>
  </si>
  <si>
    <t>771474112</t>
  </si>
  <si>
    <t>Montáž soklů z dlaždic keramických rovných flexibilní lepidlo v přes 65 do 90 mm</t>
  </si>
  <si>
    <t>794813708</t>
  </si>
  <si>
    <t>doplnění -předběžně</t>
  </si>
  <si>
    <t>34,0</t>
  </si>
  <si>
    <t>5976R</t>
  </si>
  <si>
    <t>sokl-dlažba keramická  hladká do interiéru i exteriéru /viz stávající sokl</t>
  </si>
  <si>
    <t>-1587260689</t>
  </si>
  <si>
    <t>34*1,05 'Přepočtené koeficientem množství</t>
  </si>
  <si>
    <t>771574118</t>
  </si>
  <si>
    <t>Montáž podlah keramických hladkých lepených flexibilním lepidlem přes 45 do 50 ks/m2</t>
  </si>
  <si>
    <t>-560138244</t>
  </si>
  <si>
    <t xml:space="preserve">doplnění stávající dlažby po stav.úpravách -předběžně </t>
  </si>
  <si>
    <t>59761408</t>
  </si>
  <si>
    <t>dlažba keramická hutná hladká do interiéru přes 45 do 50ks/m2 -doplněno  /viz stávající dlažba</t>
  </si>
  <si>
    <t>-769685027</t>
  </si>
  <si>
    <t>22*1,1 'Přepočtené koeficientem množství</t>
  </si>
  <si>
    <t>-959775880</t>
  </si>
  <si>
    <t>-1523979046</t>
  </si>
  <si>
    <t>-1193363881</t>
  </si>
  <si>
    <t>"předběžně "600,0</t>
  </si>
  <si>
    <t>311868236</t>
  </si>
  <si>
    <t>37345723</t>
  </si>
  <si>
    <t>-Drobné práce  při staveb.činnosti  a při bourání  /vč.použitého materiálu-</t>
  </si>
  <si>
    <t>demontáž a následná montáž informačních tabulek ........</t>
  </si>
  <si>
    <t>HZS2232</t>
  </si>
  <si>
    <t>Hodinová zúčtovací sazba elektrikář odborný  vč.použitého materiálu</t>
  </si>
  <si>
    <t>-453676901</t>
  </si>
  <si>
    <t>demontáž a montáž  tlačítek, vypínačů ..................v místech úpravy zdiva kolem dveřních otvorů</t>
  </si>
  <si>
    <t>-1889069960</t>
  </si>
  <si>
    <t>773581062</t>
  </si>
  <si>
    <t>-231775791</t>
  </si>
  <si>
    <t>-739356820</t>
  </si>
  <si>
    <t>-1630417991</t>
  </si>
  <si>
    <t>1801375546</t>
  </si>
  <si>
    <t>1460561098</t>
  </si>
  <si>
    <t>1969051059</t>
  </si>
  <si>
    <t>2072842559</t>
  </si>
  <si>
    <t>-1388219046</t>
  </si>
  <si>
    <t>2087925476</t>
  </si>
  <si>
    <t>Zařízení č.3 –   Větrání CHÚC</t>
  </si>
  <si>
    <t>Radiální ventilátor do potrubí  600x350</t>
  </si>
  <si>
    <r>
      <t>Q = 1500m</t>
    </r>
    <r>
      <rPr>
        <sz val="10"/>
        <color indexed="8"/>
        <rFont val="Calibri"/>
        <family val="2"/>
        <charset val="238"/>
      </rPr>
      <t>³/h, 200Pa</t>
    </r>
  </si>
  <si>
    <t>P = 230V, 280W, 1.2A</t>
  </si>
  <si>
    <t>včetně regulátoru otáček</t>
  </si>
  <si>
    <t>Pružná manžeta 600x350</t>
  </si>
  <si>
    <t>Pružná manžeta 400x250</t>
  </si>
  <si>
    <t>Uzavírací klapka 600x350 se servopohonem 230V</t>
  </si>
  <si>
    <t>Krycí mřížka 250x400 - tahokov, bílá</t>
  </si>
  <si>
    <t>Protidešťová žaluzie 350x350, pozink, se sítem</t>
  </si>
  <si>
    <t>Stěnová mřížka 250x400, rozteč lamel 20mm</t>
  </si>
  <si>
    <t>Potrubí pozink čtyřhranné - rovné</t>
  </si>
  <si>
    <t xml:space="preserve">                                               tvar</t>
  </si>
  <si>
    <t xml:space="preserve">Tepelná izolace tl.40mm </t>
  </si>
  <si>
    <t>Zprovoznění</t>
  </si>
  <si>
    <t>{46f8f4ef-968e-4ba4-bf3c-d0c502fd7bcf}</t>
  </si>
  <si>
    <t>230372 - SO-3 Výměna otopných těles budovy13,14,15 -stavební výpomoce</t>
  </si>
  <si>
    <t>HSV - Práce a dodávky HSV</t>
  </si>
  <si>
    <t xml:space="preserve">    6 - Úpravy povrchů, podlahy a osazování výplní</t>
  </si>
  <si>
    <t xml:space="preserve">    N00 - Jinde neuvedené</t>
  </si>
  <si>
    <t xml:space="preserve">PSV - Práce a dodávky PSV </t>
  </si>
  <si>
    <t>784121001</t>
  </si>
  <si>
    <t>Oškrabání malby před opravou omítek</t>
  </si>
  <si>
    <t>1719739290</t>
  </si>
  <si>
    <t>612325416</t>
  </si>
  <si>
    <t>Oprava vnitřní vápenocementové hladké omítky stěn v rozsahu plochy do 10 % s celoplošným přeštukováním</t>
  </si>
  <si>
    <t>171170491</t>
  </si>
  <si>
    <t>plochy okolo a pod otopnými tělesy</t>
  </si>
  <si>
    <t>480,0</t>
  </si>
  <si>
    <t>2050625953</t>
  </si>
  <si>
    <t>302786861</t>
  </si>
  <si>
    <t>976083141</t>
  </si>
  <si>
    <t>Vybourání  konzol  otopných tělěs ze zdiva betonového,dlažby/nebo odříznutí</t>
  </si>
  <si>
    <t>-2115594906</t>
  </si>
  <si>
    <t>213,0</t>
  </si>
  <si>
    <t xml:space="preserve">dlažby </t>
  </si>
  <si>
    <t>-1466391777</t>
  </si>
  <si>
    <t xml:space="preserve">Úklid  prostoru po stavebních pracech  vždy  po skončení pracovní směny </t>
  </si>
  <si>
    <t>-224891031</t>
  </si>
  <si>
    <t>87160180</t>
  </si>
  <si>
    <t>881752976</t>
  </si>
  <si>
    <t>-1325329125</t>
  </si>
  <si>
    <t>2,819*10</t>
  </si>
  <si>
    <t>-1879220733</t>
  </si>
  <si>
    <t>-27326531</t>
  </si>
  <si>
    <t>586038157</t>
  </si>
  <si>
    <t xml:space="preserve">Práce a dodávky PSV </t>
  </si>
  <si>
    <t>-710211215</t>
  </si>
  <si>
    <t>-1900542954</t>
  </si>
  <si>
    <t>552996979</t>
  </si>
  <si>
    <t>448044503</t>
  </si>
  <si>
    <t xml:space="preserve">doplnění stávající dlažby po osazení nových stojánkových konzol otop.těles-předběžně </t>
  </si>
  <si>
    <t>-541130746</t>
  </si>
  <si>
    <t>12*1,1 'Přepočtené koeficientem množství</t>
  </si>
  <si>
    <t>675539161</t>
  </si>
  <si>
    <t>128066939</t>
  </si>
  <si>
    <t>-1113681714</t>
  </si>
  <si>
    <t xml:space="preserve">plochy kolem a za otopnýmí tělěsy </t>
  </si>
  <si>
    <t>"předběžně "480,0</t>
  </si>
  <si>
    <t>-481309654</t>
  </si>
  <si>
    <t>SO03 - Výměna otopných těles budovy 13, 14, 15</t>
  </si>
  <si>
    <t>Potrubí z trubek závitových ocel. bezešvých 11353.0 DN15</t>
  </si>
  <si>
    <t xml:space="preserve">Demontáž otopných těles panelových jednořadých stavební délky přes 1500 do 2820 mm   </t>
  </si>
  <si>
    <t xml:space="preserve">Demontáž otopných těles panelových dvouřadých stavební délky do 1500 mm   </t>
  </si>
  <si>
    <t xml:space="preserve">Demontáž otopných těles panelových dvouřadých stavební délky přes 1500 do 2820 mm   </t>
  </si>
  <si>
    <t xml:space="preserve">Montáž otopných těles panelových jednořadých délky do 2340 mm   </t>
  </si>
  <si>
    <t xml:space="preserve">Montáž otopných těles panelových dvouřadých délky do 1140 mm   </t>
  </si>
  <si>
    <t xml:space="preserve">Montáž otopných těles panelových dvouřadých délky do 1500 mm   </t>
  </si>
  <si>
    <t xml:space="preserve">Montáž otopných těles panelových dvouřadých délky do 1980 mm   </t>
  </si>
  <si>
    <t xml:space="preserve">Montáž otopných těles panelových dvouřadých délky do 2820 mm   </t>
  </si>
  <si>
    <t xml:space="preserve">Montáž otopných těles panelových třířadých délky do 1140 mm   </t>
  </si>
  <si>
    <t xml:space="preserve">Montáž otopných těles panelových třířadých délky do 1500 mm   </t>
  </si>
  <si>
    <t xml:space="preserve">Montáž otopných těles panelových třířadých délky do 1980 mm   </t>
  </si>
  <si>
    <t xml:space="preserve">Montáž otopných těles panelových třířadých délky do 2820 mm   </t>
  </si>
  <si>
    <t>Deskové otopné těleso 33/9040 teplotní exponent n=1,3626 výkon při 75/65/20°C dle EN 442-2 = 3328W/m</t>
  </si>
  <si>
    <t xml:space="preserve">KORADO RADIK </t>
  </si>
  <si>
    <t>Deskové otopné těleso 33/9050 teplotní exponent n=1,3626 výkon při 75/65/20°C dle EN 442-2 = 3328W/m</t>
  </si>
  <si>
    <t>Deskové otopné těleso 10BKP/6070 teplotní exponent n=1,2942 výkon při 75/65/20°C dle EN 442-2 = 604W/m (BKP= bez krycích mřížek a konvekčních plechů pro instalaci a provoz v místnostech s vyššími požadavky na hygienu a čistotu)</t>
  </si>
  <si>
    <t>Deskové otopné těleso 10BKP/6100 teplotní exponent n=1,2942 výkon při 75/65/20°C dle EN 442-2 = 604W/m (BKP= bez krycích mřížek a konvekčních plechů pro instalaci a provoz v místnostech s vyššími požadavky na hygienu a čistotu)</t>
  </si>
  <si>
    <t>Deskové otopné těleso 10BKP/6120 teplotní exponent n=1,2942 výkon při 75/65/20°C dle EN 442-2 = 604W/m (BKP= bez krycích mřížek a konvekčních plechů pro instalaci a provoz v místnostech s vyššími požadavky na hygienu a čistotu)</t>
  </si>
  <si>
    <t>Deskové otopné těleso 10BKP/6140 teplotní exponent n=1,2942 výkon při 75/65/20°C dle EN 442-2 = 604W/m (BKP= bez krycích mřížek a konvekčních plechů pro instalaci a provoz v místnostech s vyššími požadavky na hygienu a čistotu)</t>
  </si>
  <si>
    <t>Deskové otopné těleso 10BKP/6180 teplotní exponent n=1,2942 výkon při 75/65/20°C dle EN 442-2 = 604W/m (BKP= bez krycích mřížek a konvekčních plechů pro instalaci a provoz v místnostech s vyššími požadavky na hygienu a čistotu)</t>
  </si>
  <si>
    <t>Deskové otopné těleso 10BKP/6200 teplotní exponent n=1,2942 výkon při 75/65/20°C dle EN 442-2 = 604W/m (BKP= bez krycích mřížek a konvekčních plechů pro instalaci a provoz v místnostech s vyššími požadavky na hygienu a čistotu)</t>
  </si>
  <si>
    <t>Deskové otopné těleso 20 S BKP/6110 teplotní exponent n=1,3181 výkon při 75/65/20°C dle EN 442-2 = 1043W/m (BKP= bez krycích mřížek a konvekčních plechů pro instalaci a provoz v místnostech s vyššími požadavky na hygienu a čistotu)</t>
  </si>
  <si>
    <t>Deskové otopné těleso 20 S BKP/6120 teplotní exponent n=1,3181 výkon při 75/65/20°C dle EN 442-2 = 1043W/m (BKP= bez krycích mřížek a konvekčních plechů pro instalaci a provoz v místnostech s vyššími požadavky na hygienu a čistotu)</t>
  </si>
  <si>
    <t>Deskové otopné těleso 20 S BKP/6140 teplotní exponent n=1,3181 výkon při 75/65/20°C dle EN 442-2 = 1043W/m (BKP= bez krycích mřížek a konvekčních plechů pro instalaci a provoz v místnostech s vyššími požadavky na hygienu a čistotu)</t>
  </si>
  <si>
    <t>Deskové otopné těleso 20 S BKP/6160 teplotní exponent n=1,3181 výkon při 75/65/20°C dle EN 442-2 = 1043W/m (BKP= bez krycích mřížek a konvekčních plechů pro instalaci a provoz v místnostech s vyššími požadavky na hygienu a čistotu)</t>
  </si>
  <si>
    <t>Deskové otopné těleso 20 S BKP/6180 teplotní exponent n=1,3181 výkon při 75/65/20°C dle EN 442-2 = 1043W/m (BKP= bez krycích mřížek a konvekčních plechů pro instalaci a provoz v místnostech s vyššími požadavky na hygienu a čistotu)</t>
  </si>
  <si>
    <t>Deskové otopné těleso 20 S BKP/6200 teplotní exponent n=1,3181 výkon při 75/65/20°C dle EN 442-2 = 1043W/m (BKP= bez krycích mřížek a konvekčních plechů pro instalaci a provoz v místnostech s vyššími požadavky na hygienu a čistotu)</t>
  </si>
  <si>
    <t>Deskové otopné těleso 30 BKP/6060 teplotní exponent n=1,3299 výkon při 75/65/20°C dle EN 442-2 = 1482W/m (BKP= bez krycích mřížek a konvekčních plechů pro instalaci a provoz v místnostech s vyššími požadavky na hygienu a čistotu)</t>
  </si>
  <si>
    <t>Deskové otopné těleso 30 BKP/6110 teplotní exponent n=1,3299 výkon při 75/65/20°C dle EN 442-2 = 1482W/m (BKP= bez krycích mřížek a konvekčních plechů pro instalaci a provoz v místnostech s vyššími požadavky na hygienu a čistotu)</t>
  </si>
  <si>
    <t>Deskové otopné těleso 30 BKP/6120 teplotní exponent n=1,3299 výkon při 75/65/20°C dle EN 442-2 = 1482W/m (BKP= bez krycích mřížek a konvekčních plechů pro instalaci a provoz v místnostech s vyššími požadavky na hygienu a čistotu)</t>
  </si>
  <si>
    <t>Deskové otopné těleso 30 BKP/6140 teplotní exponent n=1,3299 výkon při 75/65/20°C dle EN 442-2 = 1482W/m (BKP= bez krycích mřížek a konvekčních plechů pro instalaci a provoz v místnostech s vyššími požadavky na hygienu a čistotu)</t>
  </si>
  <si>
    <t>Deskové otopné těleso 30 BKP/6160 teplotní exponent n=1,3299 výkon při 75/65/20°C dle EN 442-2 = 1482W/m (BKP= bez krycích mřížek a konvekčních plechů pro instalaci a provoz v místnostech s vyššími požadavky na hygienu a čistotu)</t>
  </si>
  <si>
    <t>Deskové otopné těleso 30 BKP/6180 teplotní exponent n=1,3299 výkon při 75/65/20°C dle EN 442-2 = 1482W/m (BKP= bez krycích mřížek a konvekčních plechů pro instalaci a provoz v místnostech s vyššími požadavky na hygienu a čistotu)</t>
  </si>
  <si>
    <t>Deskové otopné těleso 30 BKP/6200 teplotní exponent n=1,3299 výkon při 75/65/20°C dle EN 442-2 = 1482W/m (BKP= bez krycích mřížek a konvekčních plechů pro instalaci a provoz v místnostech s vyššími požadavky na hygienu a čistotu)</t>
  </si>
  <si>
    <t>Deskové otopné těleso 30 BKP/7180 teplotní exponent n=1,3318 výkon při 75/65/20°C dle EN 442-2 = 1682W/m (BKP= bez krycích mřížek a konvekčních plechů pro instalaci a provoz v místnostech s vyššími požadavky na hygienu a čistotu)</t>
  </si>
  <si>
    <t>Deskové otopné těleso 30 BKP/7200 teplotní exponent n=1,3318 výkon při 75/65/20°C dle EN 442-2 = 1682W/m (BKP= bez krycích mřížek a konvekčních plechů pro instalaci a provoz v místnostech s vyššími požadavky na hygienu a čistotu)</t>
  </si>
  <si>
    <t>Deskové otopné těleso 20 BKP/9040 teplotní exponent n=1,3058 výkon při 75/65/20°C dle EN 442-2 = 1463W/m (BKP= bez krycích mřížek a konvekčních plechů pro instalaci a provoz v místnostech s vyššími požadavky na hygienu a čistotu)</t>
  </si>
  <si>
    <t>Deskové otopné těleso 30 BKP/9040 teplotní exponent n=1,3355 výkon při 75/65/20°C dle EN 442-2 = 2084W/m (BKP= bez krycích mřížek a konvekčních plechů pro instalaci a provoz v místnostech s vyššími požadavky na hygienu a čistotu)</t>
  </si>
  <si>
    <t>Deskové otopné těleso 30 BKP/9060 teplotní exponent n=1,3355 výkon při 75/65/20°C dle EN 442-2 = 2084W/m (BKP= bez krycích mřížek a konvekčních plechů pro instalaci a provoz v místnostech s vyššími požadavky na hygienu a čistotu)</t>
  </si>
  <si>
    <t>Konzola stěnová jednoduchá - úhlová. Sada obsahuje: 1 x konzolu pravou a levou, 2 x opěru, vruty 8 x 60 mm, hmoždinky Ø 10 mm</t>
  </si>
  <si>
    <t>KORADO KORAMONT</t>
  </si>
  <si>
    <t>Stojánková konzola vnější + nosný profil H=600mm. Sada obsahuje: 1x základovou desku, konzolu, držák a zátku, doplněno o nosný profil pro výšky tělesa H=600mm.</t>
  </si>
  <si>
    <t>Uchazeč:</t>
  </si>
  <si>
    <t>Uchazeč</t>
  </si>
  <si>
    <t>REKAPITULACE</t>
  </si>
  <si>
    <t>Součet bez DPH</t>
  </si>
  <si>
    <t>p.č.</t>
  </si>
  <si>
    <t>Jedn.</t>
  </si>
  <si>
    <t>Množ.</t>
  </si>
  <si>
    <t>Montáže</t>
  </si>
  <si>
    <t xml:space="preserve">materiál </t>
  </si>
  <si>
    <t>1. Elektroinstalace</t>
  </si>
  <si>
    <t>jed.cena</t>
  </si>
  <si>
    <t>celkem</t>
  </si>
  <si>
    <t>1.</t>
  </si>
  <si>
    <t>Vodič CY6 žl.zel.</t>
  </si>
  <si>
    <t>2.</t>
  </si>
  <si>
    <t xml:space="preserve">Kabel CXKH-R-J 3x1,5 B2ca-s1-d1,a1 </t>
  </si>
  <si>
    <t>3.</t>
  </si>
  <si>
    <t xml:space="preserve">Kabel CXKH-R-J 3x2,5 B2ca-s1-d1,a1 </t>
  </si>
  <si>
    <t>4.</t>
  </si>
  <si>
    <t xml:space="preserve">Kabel CXKH-R-J 5x6 B2ca-s1-d1,a1 </t>
  </si>
  <si>
    <t>5.</t>
  </si>
  <si>
    <t>LV 60x40 elektroinstalační profil, bezhalogenový</t>
  </si>
  <si>
    <t>6.</t>
  </si>
  <si>
    <t>Pohybové čidlo stropní 180st, IP20</t>
  </si>
  <si>
    <t>7.</t>
  </si>
  <si>
    <t>Krabice přístrojová KP68</t>
  </si>
  <si>
    <t>8.</t>
  </si>
  <si>
    <t>Krabice rozvodná KR 68</t>
  </si>
  <si>
    <t>9.</t>
  </si>
  <si>
    <t>Krabice instalační včetně svorkovnice IP43, do podhledu</t>
  </si>
  <si>
    <t>10.</t>
  </si>
  <si>
    <t>spínač č.1, bílý, IP20, včetně rámečku, s popisovým polem</t>
  </si>
  <si>
    <t>11.</t>
  </si>
  <si>
    <t>zásuvka 230V/16A bílá, IP20, včetně rámečku, s popisovým polem</t>
  </si>
  <si>
    <t>12.</t>
  </si>
  <si>
    <t>Osoušeč rukou – Bodové trysky pro rychlejší osušení, Tryskový vysoušeč SMART, Napětí: AC 220-240 V, Záruční doba: 5 roky Rozměry (v/š/h): 735x359x305 mm Čistá hmotnost: 8,2 kg Ohřev vzduchu: ANO Instalace: Nástěnná Jistící prvky: Ochrana proti přehřátí, nadproudová ochrana, ochrana před zkratem Objem odkapové nádobky: 1100 ml Stupeň krytí: IP35 Proud vzduchu: 690km/h, motor rychlost 90000rpm, Výkon topného tělesa: 1600 W, Frekvence: 50/60 Hz Průtok vzduchu: 35 l/s, Dva HEPA filtry efektivně filtrují vzduch nasávaný vysoušečem. Barva šedá (před objednáním odsouhlasit s uživatelem)</t>
  </si>
  <si>
    <t>13.</t>
  </si>
  <si>
    <t>Bernard svorka vč. Cu pásku</t>
  </si>
  <si>
    <t>14.</t>
  </si>
  <si>
    <t>Požární ucpávka, utěsnění kompletní s odolností dle PBŘS</t>
  </si>
  <si>
    <t xml:space="preserve">Mezisoučet </t>
  </si>
  <si>
    <t>Podružný materiál, PPV</t>
  </si>
  <si>
    <t>Celkem</t>
  </si>
  <si>
    <t>2. Rozvaděče</t>
  </si>
  <si>
    <t>15.</t>
  </si>
  <si>
    <t>16.</t>
  </si>
  <si>
    <t xml:space="preserve">Rozvaděč RWC </t>
  </si>
  <si>
    <t>17.</t>
  </si>
  <si>
    <t>Doplnit do rozvodny rozvaděče RH pole 7 sít jistič 3/32A</t>
  </si>
  <si>
    <t>18.</t>
  </si>
  <si>
    <t>Doplnění rozvaděče RS2.03.5.3</t>
  </si>
  <si>
    <t>3. Ukončení vodičů</t>
  </si>
  <si>
    <t>19.</t>
  </si>
  <si>
    <t>Ukončení vodičů v rozvaděči – do 3x2,5</t>
  </si>
  <si>
    <t>20.</t>
  </si>
  <si>
    <t>Ukončení vodičů v rozvaděči – do 5x6</t>
  </si>
  <si>
    <t>4. Svítidla</t>
  </si>
  <si>
    <t>21.</t>
  </si>
  <si>
    <t>Svítidlo čtvercové LED 20-25W, IP40, 600x600, EVG, vzorkování před objednáním</t>
  </si>
  <si>
    <t>22.</t>
  </si>
  <si>
    <t>Svítidlo bodové 30-40W, LED, IP40, kruhové, EVG, vzorkování před objednáním</t>
  </si>
  <si>
    <t>23.</t>
  </si>
  <si>
    <t>NO - LED svítidlo nástěnné 3W, autonomní provoz 1 hod., IP42, Natiratelné svítidlo z řady archieco: čistý a elegantní design s natíratelným povrchem. Malá velikost s vysokým světelným tokem. Monolitický difuzér z tvarovaného metakrylátu, navržený specificky pro optimalizaci rozptylu světla a pro umístění piktogramu., vzorkování před objednáním</t>
  </si>
  <si>
    <t>5. Ostatní náklady</t>
  </si>
  <si>
    <t>24.</t>
  </si>
  <si>
    <t xml:space="preserve">Jiné materiály, montáž, atd., neuvedené výše, ale které je nutné zahrnout do celkového rozsahu prací podle výkresů a praxe dodavatele. Prosím, uveďte podrobný technický popis a cenovou kalkulaci. </t>
  </si>
  <si>
    <t>6. HZS</t>
  </si>
  <si>
    <t>25.</t>
  </si>
  <si>
    <t>Koordinace kabelových tras a ostatních profesí</t>
  </si>
  <si>
    <t>26.</t>
  </si>
  <si>
    <t>Demontáže el.instalace</t>
  </si>
  <si>
    <t>27.</t>
  </si>
  <si>
    <t>Koordinace s investorem</t>
  </si>
  <si>
    <t>28.</t>
  </si>
  <si>
    <t>Koordince se stavbou</t>
  </si>
  <si>
    <t>29.</t>
  </si>
  <si>
    <t>Koordinace s VZT, ÚT, MR, ZI, Chlazení</t>
  </si>
  <si>
    <t>30.</t>
  </si>
  <si>
    <t>Stavební přípomoce (vrtání, sedkání, drážkování,prostupy)</t>
  </si>
  <si>
    <t>31.</t>
  </si>
  <si>
    <t>Zapravení drážek, hrubá úprava povrchu</t>
  </si>
  <si>
    <t>32.</t>
  </si>
  <si>
    <t>Úprava stávajících rozvaděčů</t>
  </si>
  <si>
    <t>33.</t>
  </si>
  <si>
    <t>Vzorkování (předložení, odsouhlasení) pohledových a designových prvků, vč. zařízení vzorkovacího prostoru.</t>
  </si>
  <si>
    <t>34.</t>
  </si>
  <si>
    <t>Ekologická likvidace odpadového materiálu</t>
  </si>
  <si>
    <t>35.</t>
  </si>
  <si>
    <t>Značení systémů – štítky, popisky</t>
  </si>
  <si>
    <t>36.</t>
  </si>
  <si>
    <t>Zakreslení skutečného provedení el.instalace</t>
  </si>
  <si>
    <t>37.</t>
  </si>
  <si>
    <t>Revize elektroinstalace dle ČSN 33 1500, ČSN 33 2000-6</t>
  </si>
  <si>
    <t>Součástí nabídkové ceny musí být veškeré náklady, aby cena byla konečná a zahrnovala celou dodávku a montáž.</t>
  </si>
  <si>
    <t xml:space="preserve">Dodávky a montáže uvedené v nabídce musí být, včetně veškerého souvisejícího doplňkového, podružného a montážního materiálu, tak aby celé zařízení bylo funkční a splňovalo všechny předpisy, </t>
  </si>
  <si>
    <t>které se na ně vztahují. Nedílnou součástí výkazu je projektová dokumentace, která je v případě rozporu s VV určující pro rozsah PD.</t>
  </si>
  <si>
    <t>Kabel CXKE-V FE180/E60 3Jx4 B2ca-s1-d1,a1 včetně příchytek</t>
  </si>
  <si>
    <t>Doplnění rozvaděče RH pole 7 - jistič 1/10A</t>
  </si>
  <si>
    <t>Výkonová jednotka UPFD 201-005-010 EI30, 0,5 kW/230V, složená z 1 nástěnné skříně s
požární odolností EI30, doba zálohy 10 minut, inteligentní nabíječ akumulátorů, integrovaná
distribuce, životnost akumulátorů 10 let dle norem Eurobat, Doprava zařízení od výrobce, předinstalační konzultace s technikem specialistou (přes email
nebo tel.), složení na místě, nasunutí do stavebně připravené místnosti (předpokladem je
bezbariérová trasa), elektroinstalace na připravenou silovou kabeláž, uvedení do provozu,
provozní zkouška, dokumentace, zaškolení obsluhy</t>
  </si>
  <si>
    <t>Ukončení vodičů v rozvaděči – do 3x6</t>
  </si>
  <si>
    <t>4. Ostatní náklady</t>
  </si>
  <si>
    <t>5. HZS</t>
  </si>
  <si>
    <t>Koordinace napojení na ovládání systému EPS (v době projektu nebyla k dispozici PD EPS)</t>
  </si>
  <si>
    <t>Demontáž a montáž vypínačů světel, světel v řešených prostorech</t>
  </si>
  <si>
    <t>Oprava Polikliniky Nemocnice Jindřichův Hradec, 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</si>
</sst>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9">
    <numFmt numFmtId="5" formatCode="#,##0\ &quot;Kč&quot;;\-#,##0\ &quot;Kč&quot;"/>
    <numFmt numFmtId="6" formatCode="#,##0\ &quot;Kč&quot;;[Red]\-#,##0\ &quot;Kč&quot;"/>
    <numFmt numFmtId="8" formatCode="#,##0.00\ &quot;Kč&quot;;[Red]\-#,##0.00\ &quot;Kč&quot;"/>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_-* #,##0\ _K_č_-;\-* #,##0\ _K_č_-;_-* &quot;-&quot;\ _K_č_-;_-@_-"/>
    <numFmt numFmtId="165" formatCode="_-* #,##0.00\ _K_č_-;\-* #,##0.00\ _K_č_-;_-* &quot;-&quot;??\ _K_č_-;_-@_-"/>
    <numFmt numFmtId="166" formatCode="#,##0_ ;\-#,##0\ "/>
    <numFmt numFmtId="167" formatCode="#,##0.00\ &quot;Kč&quot;"/>
    <numFmt numFmtId="168" formatCode="#,##0\ &quot;Kč&quot;"/>
    <numFmt numFmtId="169" formatCode="_-* #,##0.00&quot; Kč&quot;_-;\-* #,##0.00&quot; Kč&quot;_-;_-* \-??&quot; Kč&quot;_-;_-@_-"/>
    <numFmt numFmtId="170" formatCode="_-* #,##0.00\ [$€]_-;\-* #,##0.00\ [$€]_-;_-* &quot;-&quot;??\ [$€]_-;_-@_-"/>
    <numFmt numFmtId="171" formatCode="#,##0.000"/>
    <numFmt numFmtId="172" formatCode="#,##0.00000"/>
    <numFmt numFmtId="173" formatCode="[&lt;=9999999]###\ ###\ ###;###\ ###\ ###\ ###"/>
    <numFmt numFmtId="174" formatCode="[&lt;=9999999]###\ ###\ ###;###\ ###\ ##\ ####"/>
    <numFmt numFmtId="175" formatCode="0.00000"/>
    <numFmt numFmtId="176" formatCode="_-* #,##0.00\ [$€]_-;\-* #,##0.00\ [$€]_-;_-* \-??\ [$€]_-;_-@_-"/>
    <numFmt numFmtId="177" formatCode="_-&quot;$&quot;* #,##0_-;\-&quot;$&quot;* #,##0_-;_-&quot;$&quot;* &quot;-&quot;_-;_-@_-"/>
    <numFmt numFmtId="178" formatCode="&quot;$&quot;#,##0.00;[Red]\-&quot;$&quot;#,##0.00"/>
    <numFmt numFmtId="179" formatCode="_ &quot;\&quot;* #,##0_ ;_ &quot;\&quot;* \-#,##0_ ;_ &quot;\&quot;* &quot;-&quot;_ ;_ @_ "/>
    <numFmt numFmtId="180" formatCode="_ &quot;\&quot;* #,##0.00_ ;_ &quot;\&quot;* \-#,##0.00_ ;_ &quot;\&quot;* &quot;-&quot;??_ ;_ @_ "/>
    <numFmt numFmtId="181" formatCode="_ * #,##0_ ;_ * \-#,##0_ ;_ * &quot;-&quot;_ ;_ @_ "/>
    <numFmt numFmtId="182" formatCode="_ * #,##0.00_ ;_ * \-#,##0.00_ ;_ * &quot;-&quot;??_ ;_ @_ "/>
    <numFmt numFmtId="183" formatCode="#,##0\ [$Kč-405];\-#,##0\ [$Kč-405]"/>
    <numFmt numFmtId="184" formatCode="0_)"/>
    <numFmt numFmtId="185" formatCode="#,##0.0_);[Red]\(#,##0.0\)"/>
    <numFmt numFmtId="186" formatCode="#,##0.0_);\(#,##0.0\)"/>
    <numFmt numFmtId="187" formatCode="_(* #,##0.0000_);_(* \(#,##0.0000\);_(* &quot;-&quot;??_);_(@_)"/>
    <numFmt numFmtId="188" formatCode="_(* #,##0.0000_);_(* \(#,##0.0000\);_(* \-??_);_(@_)"/>
    <numFmt numFmtId="189" formatCode="0.00000&quot;  &quot;"/>
    <numFmt numFmtId="190" formatCode="d/m/yy\ h:mm"/>
    <numFmt numFmtId="191" formatCode="###0;[Red]\-###0"/>
    <numFmt numFmtId="192" formatCode="#,##0&quot; F&quot;_);\(#,##0&quot; F)&quot;"/>
    <numFmt numFmtId="193" formatCode="_-* #,##0.00\ &quot;$&quot;_-;\-* #,##0.00\ &quot;$&quot;_-;_-* &quot;-&quot;??\ &quot;$&quot;_-;_-@_-"/>
    <numFmt numFmtId="194" formatCode="_(\$* #,##0.00_);_(\$* \(#,##0.00\);_(\$* \-??_);_(@_)"/>
    <numFmt numFmtId="195" formatCode="0.0%;\(0.0%\)"/>
    <numFmt numFmtId="196" formatCode="&quot;$&quot;#,##0.00"/>
    <numFmt numFmtId="197" formatCode="#,##0.00&quot; Kč&quot;"/>
    <numFmt numFmtId="198" formatCode="#,##0.0"/>
    <numFmt numFmtId="199" formatCode="_ * #,##0.00_)&quot;L&quot;_ ;_ * \(#,##0.00\)&quot;L&quot;_ ;_ * &quot;-&quot;??_)&quot;L&quot;_ ;_ @_ "/>
    <numFmt numFmtId="200" formatCode="_-* #,##0_-;\-* #,##0_-;_-* \-_-;_-@_-"/>
    <numFmt numFmtId="201" formatCode="_-* #,##0.00_-;\-* #,##0.00_-;_-* \-??_-;_-@_-"/>
    <numFmt numFmtId="202" formatCode="&quot;$&quot;#,##0_);[Red]\(&quot;$&quot;#,##0\)"/>
    <numFmt numFmtId="203" formatCode="&quot;$&quot;#,##0.00_);[Red]\(&quot;$&quot;#,##0.00\)"/>
    <numFmt numFmtId="204" formatCode="_-* #,##0\ _F_-;\-* #,##0\ _F_-;_-* &quot;- &quot;_F_-;_-@_-"/>
    <numFmt numFmtId="205" formatCode="_-* #,##0.00\ _F_-;\-* #,##0.00\ _F_-;_-* \-??\ _F_-;_-@_-"/>
    <numFmt numFmtId="206" formatCode="_-* #,##0.00\ _K_č_-;\-* #,##0.00\ _K_č_-;_-* \-??\ _K_č_-;_-@_-"/>
    <numFmt numFmtId="207" formatCode="d\-mmm\-yy\ \ \ h:mm"/>
    <numFmt numFmtId="208" formatCode="#,##0.000_);\(#,##0.000\)"/>
    <numFmt numFmtId="209" formatCode="0.0%"/>
    <numFmt numFmtId="210" formatCode="#,##0.00&quot; F&quot;_);\(#,##0.00&quot; F)&quot;"/>
    <numFmt numFmtId="211" formatCode="#,##0&quot; $&quot;;\-#,##0&quot; $&quot;"/>
    <numFmt numFmtId="212" formatCode="#,##0&quot; F&quot;_);[Red]\(#,##0&quot; F)&quot;"/>
    <numFmt numFmtId="213" formatCode="#,##0.00&quot; F&quot;_);[Red]\(#,##0.00&quot; F)&quot;"/>
    <numFmt numFmtId="214" formatCode="mmm\-yy_)"/>
    <numFmt numFmtId="215" formatCode="0.00_)"/>
    <numFmt numFmtId="216" formatCode="0%_);[Red]\(0%\)"/>
    <numFmt numFmtId="217" formatCode="0.0%_);[Red]\(0.0%\)"/>
    <numFmt numFmtId="218" formatCode="mmm\.yy"/>
    <numFmt numFmtId="219" formatCode="0%;\(0%\)"/>
    <numFmt numFmtId="220" formatCode="0.0%;[Red]\-0.0%"/>
    <numFmt numFmtId="221" formatCode="0.00%;[Red]\-0.00%"/>
    <numFmt numFmtId="222" formatCode="#,##0&quot; F&quot;;[Red]\-#,##0&quot; F&quot;"/>
    <numFmt numFmtId="223" formatCode="#,##0.00&quot; &quot;[$Kč-405];[Red]&quot;-&quot;#,##0.00&quot; &quot;[$Kč-405]"/>
    <numFmt numFmtId="224" formatCode="#,##0\ _S_k"/>
    <numFmt numFmtId="225" formatCode="#,##0.00000000;[Red]\-#,##0.00000000"/>
    <numFmt numFmtId="226" formatCode="#,##0.000000000;[Red]\-#,##0.000000000"/>
    <numFmt numFmtId="227" formatCode="###,###,_);[Red]\(###,###,\)"/>
    <numFmt numFmtId="228" formatCode="###,###.0,_);[Red]\(###,###.0,\)"/>
    <numFmt numFmtId="229" formatCode="_-&quot;Ł&quot;* #,##0_-;\-&quot;Ł&quot;* #,##0_-;_-&quot;Ł&quot;* &quot;-&quot;_-;_-@_-"/>
    <numFmt numFmtId="230" formatCode="_-&quot;Ł&quot;* #,##0.00_-;\-&quot;Ł&quot;* #,##0.00_-;_-&quot;Ł&quot;* &quot;-&quot;??_-;_-@_-"/>
    <numFmt numFmtId="231" formatCode="###0_)"/>
    <numFmt numFmtId="232" formatCode="_(* #,##0.00_);_(* \(#,##0.00\);_(* \-??_);_(@_)"/>
    <numFmt numFmtId="233" formatCode="dd\.mm\.yyyy"/>
    <numFmt numFmtId="234" formatCode="#,##0.00%"/>
    <numFmt numFmtId="235" formatCode="_-* #,##0&quot; Kč&quot;_-;\-* #,##0&quot; Kč&quot;_-;_-* &quot;- Kč&quot;_-;_-@_-"/>
  </numFmts>
  <fonts count="271">
    <font>
      <sz val="11"/>
      <color theme="1"/>
      <name val="Calibri"/>
      <family val="2"/>
      <charset val="238"/>
      <scheme val="minor"/>
    </font>
    <font>
      <sz val="10"/>
      <name val="Arial"/>
      <family val="2"/>
      <charset val="238"/>
    </font>
    <font>
      <sz val="10"/>
      <name val="Arial"/>
      <family val="2"/>
      <charset val="238"/>
    </font>
    <font>
      <b/>
      <sz val="14"/>
      <color indexed="8"/>
      <name val="Calibri"/>
      <family val="2"/>
      <charset val="238"/>
    </font>
    <font>
      <sz val="11"/>
      <name val="Calibri"/>
      <family val="2"/>
      <charset val="238"/>
    </font>
    <font>
      <sz val="10"/>
      <name val="Calibri"/>
      <family val="2"/>
      <charset val="238"/>
    </font>
    <font>
      <b/>
      <sz val="11"/>
      <color indexed="8"/>
      <name val="Calibri"/>
      <family val="2"/>
      <charset val="238"/>
    </font>
    <font>
      <b/>
      <u/>
      <sz val="11"/>
      <color indexed="8"/>
      <name val="Calibri"/>
      <family val="2"/>
      <charset val="238"/>
    </font>
    <font>
      <sz val="10"/>
      <color indexed="8"/>
      <name val="Calibri"/>
      <family val="2"/>
      <charset val="238"/>
    </font>
    <font>
      <sz val="10"/>
      <name val="Arial CE"/>
      <charset val="238"/>
    </font>
    <font>
      <sz val="9"/>
      <name val="Arial CE"/>
      <charset val="238"/>
    </font>
    <font>
      <sz val="10"/>
      <name val="Courier"/>
      <family val="1"/>
      <charset val="238"/>
    </font>
    <font>
      <sz val="11"/>
      <name val="Calibri"/>
      <family val="2"/>
    </font>
    <font>
      <sz val="9"/>
      <name val="Arial CE"/>
      <family val="2"/>
      <charset val="238"/>
    </font>
    <font>
      <sz val="12"/>
      <name val="Times New Roman CE"/>
      <family val="1"/>
      <charset val="238"/>
    </font>
    <font>
      <sz val="10"/>
      <name val="MS Sans Serif"/>
      <family val="2"/>
      <charset val="238"/>
    </font>
    <font>
      <b/>
      <sz val="12"/>
      <color indexed="8"/>
      <name val="Calibri"/>
      <family val="2"/>
      <charset val="238"/>
    </font>
    <font>
      <b/>
      <sz val="11"/>
      <name val="Calibri"/>
      <family val="2"/>
      <charset val="238"/>
    </font>
    <font>
      <sz val="11"/>
      <color indexed="8"/>
      <name val="Calibri"/>
      <family val="2"/>
      <charset val="238"/>
    </font>
    <font>
      <sz val="10"/>
      <name val="Arial"/>
      <family val="2"/>
      <charset val="238"/>
    </font>
    <font>
      <sz val="8"/>
      <name val="Arial CE"/>
      <family val="2"/>
    </font>
    <font>
      <sz val="10"/>
      <name val="Arial"/>
      <family val="2"/>
      <charset val="238"/>
    </font>
    <font>
      <sz val="9"/>
      <name val="Arial"/>
      <family val="2"/>
      <charset val="238"/>
    </font>
    <font>
      <sz val="10"/>
      <color indexed="8"/>
      <name val="Arial"/>
      <family val="2"/>
      <charset val="238"/>
    </font>
    <font>
      <b/>
      <sz val="12"/>
      <name val="Arial"/>
      <family val="2"/>
      <charset val="238"/>
    </font>
    <font>
      <sz val="10"/>
      <name val="Arial"/>
      <family val="2"/>
    </font>
    <font>
      <b/>
      <u/>
      <sz val="11"/>
      <name val="Calibri"/>
      <family val="2"/>
      <charset val="238"/>
    </font>
    <font>
      <b/>
      <sz val="18"/>
      <name val="Calibri"/>
      <family val="2"/>
      <charset val="238"/>
    </font>
    <font>
      <sz val="8"/>
      <name val="Arial"/>
      <family val="2"/>
      <charset val="238"/>
    </font>
    <font>
      <b/>
      <u/>
      <sz val="8"/>
      <name val="Arial"/>
      <family val="2"/>
      <charset val="238"/>
    </font>
    <font>
      <sz val="10"/>
      <name val="Arial"/>
      <charset val="238"/>
    </font>
    <font>
      <sz val="10"/>
      <name val="Arial CE"/>
    </font>
    <font>
      <sz val="9"/>
      <name val="Arial CE"/>
    </font>
    <font>
      <b/>
      <sz val="8"/>
      <name val="Arial CE"/>
    </font>
    <font>
      <b/>
      <i/>
      <u val="double"/>
      <sz val="16"/>
      <name val="Arial CE"/>
      <family val="2"/>
      <charset val="238"/>
    </font>
    <font>
      <b/>
      <i/>
      <u val="double"/>
      <sz val="18"/>
      <name val="Arial CE"/>
      <family val="2"/>
      <charset val="238"/>
    </font>
    <font>
      <b/>
      <i/>
      <sz val="18"/>
      <name val="Arial CE"/>
      <family val="2"/>
      <charset val="238"/>
    </font>
    <font>
      <i/>
      <u/>
      <sz val="8"/>
      <name val="Arial CE"/>
      <family val="2"/>
      <charset val="238"/>
    </font>
    <font>
      <sz val="8"/>
      <name val="Arial CE"/>
      <family val="2"/>
      <charset val="238"/>
    </font>
    <font>
      <b/>
      <u/>
      <sz val="10"/>
      <name val="Symbol"/>
      <family val="1"/>
      <charset val="2"/>
    </font>
    <font>
      <b/>
      <u/>
      <sz val="10"/>
      <name val="Arial CE"/>
      <family val="2"/>
      <charset val="238"/>
    </font>
    <font>
      <sz val="10"/>
      <name val="Arial CE"/>
      <family val="2"/>
      <charset val="238"/>
    </font>
    <font>
      <b/>
      <u val="double"/>
      <sz val="10"/>
      <name val="Arial CE"/>
      <family val="2"/>
      <charset val="238"/>
    </font>
    <font>
      <b/>
      <sz val="10"/>
      <name val="Arial CE"/>
      <family val="2"/>
      <charset val="238"/>
    </font>
    <font>
      <b/>
      <sz val="8"/>
      <name val="Arial CE"/>
      <family val="2"/>
      <charset val="238"/>
    </font>
    <font>
      <b/>
      <i/>
      <sz val="10"/>
      <name val="Arial CE"/>
      <family val="2"/>
      <charset val="238"/>
    </font>
    <font>
      <sz val="10"/>
      <name val="Symbol"/>
      <family val="1"/>
      <charset val="2"/>
    </font>
    <font>
      <i/>
      <u/>
      <sz val="10"/>
      <name val="Arial CE"/>
      <family val="2"/>
      <charset val="238"/>
    </font>
    <font>
      <u/>
      <sz val="10"/>
      <name val="Arial CE"/>
      <family val="2"/>
      <charset val="238"/>
    </font>
    <font>
      <b/>
      <sz val="10"/>
      <name val="Arial CE"/>
      <charset val="238"/>
    </font>
    <font>
      <sz val="10"/>
      <name val="Helv"/>
      <charset val="238"/>
    </font>
    <font>
      <sz val="12"/>
      <name val="Times New Roman"/>
      <family val="1"/>
    </font>
    <font>
      <sz val="10"/>
      <name val="Arial"/>
      <family val="2"/>
      <charset val="204"/>
    </font>
    <font>
      <sz val="10"/>
      <name val="Helv"/>
    </font>
    <font>
      <sz val="10"/>
      <name val="Arial"/>
      <family val="2"/>
      <charset val="1"/>
    </font>
    <font>
      <sz val="10"/>
      <name val="Arial Narrow"/>
      <family val="2"/>
      <charset val="238"/>
    </font>
    <font>
      <sz val="10"/>
      <name val="Helv"/>
      <charset val="204"/>
    </font>
    <font>
      <b/>
      <sz val="10"/>
      <name val="Arial"/>
      <family val="2"/>
      <charset val="238"/>
    </font>
    <font>
      <sz val="8"/>
      <name val="Arial"/>
      <family val="2"/>
      <charset val="1"/>
    </font>
    <font>
      <sz val="11"/>
      <color indexed="8"/>
      <name val="Calibri"/>
      <family val="2"/>
    </font>
    <font>
      <sz val="11"/>
      <color indexed="9"/>
      <name val="Calibri"/>
      <family val="2"/>
      <charset val="238"/>
    </font>
    <font>
      <sz val="11"/>
      <color indexed="9"/>
      <name val="Calibri"/>
      <family val="2"/>
    </font>
    <font>
      <sz val="11"/>
      <name val="µ¸¿ò"/>
      <family val="3"/>
    </font>
    <font>
      <sz val="8"/>
      <name val="Times New Roman"/>
      <family val="1"/>
      <charset val="238"/>
    </font>
    <font>
      <b/>
      <sz val="11"/>
      <color indexed="63"/>
      <name val="Calibri"/>
      <family val="2"/>
    </font>
    <font>
      <b/>
      <sz val="10"/>
      <color indexed="9"/>
      <name val="Arial CE"/>
      <charset val="238"/>
    </font>
    <font>
      <b/>
      <sz val="11"/>
      <color indexed="52"/>
      <name val="Calibri"/>
      <family val="2"/>
    </font>
    <font>
      <u/>
      <sz val="10"/>
      <color indexed="14"/>
      <name val="MS Sans Serif"/>
      <family val="2"/>
      <charset val="238"/>
    </font>
    <font>
      <b/>
      <sz val="8"/>
      <name val="Arial"/>
      <family val="2"/>
    </font>
    <font>
      <sz val="8"/>
      <color indexed="8"/>
      <name val="Arial CE"/>
      <family val="2"/>
      <charset val="238"/>
    </font>
    <font>
      <sz val="12"/>
      <name val="Tms Rmn"/>
    </font>
    <font>
      <b/>
      <sz val="11"/>
      <name val="Arial"/>
      <family val="2"/>
      <charset val="238"/>
    </font>
    <font>
      <sz val="12"/>
      <name val="¹ÙÅÁÃ¼"/>
      <family val="1"/>
    </font>
    <font>
      <b/>
      <sz val="10"/>
      <name val="Univers CE"/>
      <family val="2"/>
      <charset val="238"/>
    </font>
    <font>
      <b/>
      <sz val="10"/>
      <color indexed="8"/>
      <name val="Arial CE"/>
      <family val="2"/>
      <charset val="238"/>
    </font>
    <font>
      <b/>
      <sz val="11"/>
      <name val="Times New Roman CE"/>
      <family val="1"/>
      <charset val="238"/>
    </font>
    <font>
      <b/>
      <sz val="13"/>
      <color indexed="18"/>
      <name val="Times New Roman CE"/>
      <family val="1"/>
      <charset val="238"/>
    </font>
    <font>
      <b/>
      <sz val="12"/>
      <color indexed="18"/>
      <name val="Times New Roman CE"/>
      <family val="1"/>
      <charset val="238"/>
    </font>
    <font>
      <sz val="8"/>
      <name val="HelveticaNewE"/>
      <charset val="238"/>
    </font>
    <font>
      <sz val="11"/>
      <name val="Arial CE"/>
      <charset val="238"/>
    </font>
    <font>
      <sz val="12"/>
      <name val="宋体"/>
      <charset val="134"/>
    </font>
    <font>
      <sz val="10"/>
      <name val="Mangal"/>
      <family val="2"/>
      <charset val="238"/>
    </font>
    <font>
      <sz val="10"/>
      <name val="MS Serif"/>
      <family val="1"/>
      <charset val="238"/>
    </font>
    <font>
      <sz val="10"/>
      <name val="Courier New"/>
      <family val="1"/>
      <charset val="238"/>
    </font>
    <font>
      <sz val="10"/>
      <name val="Times New Roman CE"/>
      <family val="1"/>
      <charset val="238"/>
    </font>
    <font>
      <sz val="10"/>
      <color indexed="8"/>
      <name val="Arial"/>
      <family val="2"/>
    </font>
    <font>
      <sz val="10"/>
      <color indexed="8"/>
      <name val="Arial"/>
      <family val="2"/>
      <charset val="1"/>
    </font>
    <font>
      <sz val="8"/>
      <name val="CG Times (E1)"/>
      <charset val="238"/>
    </font>
    <font>
      <sz val="10"/>
      <name val="AvantGardeGothicE"/>
      <charset val="238"/>
    </font>
    <font>
      <sz val="11"/>
      <color indexed="62"/>
      <name val="Calibri"/>
      <family val="2"/>
    </font>
    <font>
      <sz val="10"/>
      <color indexed="16"/>
      <name val="MS Serif"/>
      <family val="1"/>
      <charset val="238"/>
    </font>
    <font>
      <sz val="8"/>
      <name val="Arial"/>
      <family val="2"/>
    </font>
    <font>
      <b/>
      <sz val="11"/>
      <color indexed="8"/>
      <name val="Calibri"/>
      <family val="2"/>
    </font>
    <font>
      <i/>
      <sz val="11"/>
      <color indexed="23"/>
      <name val="Calibri"/>
      <family val="2"/>
    </font>
    <font>
      <i/>
      <sz val="11"/>
      <color indexed="19"/>
      <name val="Calibri"/>
      <family val="2"/>
      <charset val="238"/>
    </font>
    <font>
      <b/>
      <sz val="18"/>
      <color indexed="62"/>
      <name val="Cambria"/>
      <family val="2"/>
      <charset val="238"/>
    </font>
    <font>
      <sz val="7"/>
      <color indexed="16"/>
      <name val="Arial"/>
      <family val="2"/>
    </font>
    <font>
      <sz val="11"/>
      <color indexed="17"/>
      <name val="Calibri"/>
      <family val="2"/>
    </font>
    <font>
      <b/>
      <sz val="12"/>
      <color indexed="9"/>
      <name val="Tms Rmn"/>
    </font>
    <font>
      <b/>
      <sz val="12"/>
      <name val="Helv"/>
    </font>
    <font>
      <b/>
      <sz val="12"/>
      <name val="Arial"/>
      <family val="2"/>
    </font>
    <font>
      <b/>
      <sz val="12"/>
      <name val="Arial"/>
      <family val="2"/>
      <charset val="1"/>
    </font>
    <font>
      <b/>
      <i/>
      <sz val="10"/>
      <name val="Arial"/>
      <family val="2"/>
      <charset val="238"/>
    </font>
    <font>
      <u/>
      <sz val="8"/>
      <color indexed="12"/>
      <name val="Times New Roman"/>
      <family val="1"/>
      <charset val="238"/>
    </font>
    <font>
      <u/>
      <sz val="12"/>
      <color indexed="8"/>
      <name val="formata"/>
      <charset val="1"/>
    </font>
    <font>
      <u/>
      <sz val="11"/>
      <color indexed="12"/>
      <name val="Calibri"/>
      <family val="2"/>
      <charset val="1"/>
    </font>
    <font>
      <u/>
      <sz val="12"/>
      <color indexed="8"/>
      <name val="formata"/>
    </font>
    <font>
      <u/>
      <sz val="12"/>
      <color indexed="8"/>
      <name val="formata"/>
      <charset val="238"/>
    </font>
    <font>
      <shadow/>
      <sz val="8"/>
      <color indexed="12"/>
      <name val="Times New Roman"/>
      <family val="1"/>
      <charset val="238"/>
    </font>
    <font>
      <sz val="12"/>
      <name val="Arial"/>
      <family val="2"/>
      <charset val="1"/>
    </font>
    <font>
      <b/>
      <i/>
      <sz val="10"/>
      <color indexed="9"/>
      <name val="Arial CE"/>
      <charset val="238"/>
    </font>
    <font>
      <b/>
      <sz val="11"/>
      <color indexed="9"/>
      <name val="Calibri"/>
      <family val="2"/>
      <charset val="238"/>
    </font>
    <font>
      <u/>
      <sz val="6"/>
      <color indexed="12"/>
      <name val="Arial"/>
      <family val="2"/>
      <charset val="1"/>
    </font>
    <font>
      <u/>
      <sz val="6"/>
      <color indexed="20"/>
      <name val="Arial"/>
      <family val="2"/>
      <charset val="1"/>
    </font>
    <font>
      <sz val="12"/>
      <color indexed="9"/>
      <name val="Arial"/>
      <family val="2"/>
      <charset val="1"/>
    </font>
    <font>
      <sz val="8.0500000000000007"/>
      <color indexed="8"/>
      <name val="Times New Roman"/>
      <family val="1"/>
      <charset val="238"/>
    </font>
    <font>
      <sz val="10"/>
      <name val="宋体"/>
      <charset val="134"/>
    </font>
    <font>
      <b/>
      <sz val="11"/>
      <name val="Helv"/>
    </font>
    <font>
      <sz val="10"/>
      <name val="Univers (WN)"/>
      <charset val="238"/>
    </font>
    <font>
      <b/>
      <sz val="15"/>
      <color indexed="56"/>
      <name val="Calibri"/>
      <family val="2"/>
      <charset val="238"/>
    </font>
    <font>
      <b/>
      <u/>
      <sz val="12"/>
      <color indexed="18"/>
      <name val="Times New Roman CE"/>
      <family val="1"/>
      <charset val="238"/>
    </font>
    <font>
      <b/>
      <sz val="12"/>
      <name val="Times CE"/>
      <family val="1"/>
      <charset val="238"/>
    </font>
    <font>
      <b/>
      <sz val="13"/>
      <color indexed="56"/>
      <name val="Calibri"/>
      <family val="2"/>
      <charset val="238"/>
    </font>
    <font>
      <b/>
      <sz val="14"/>
      <color indexed="18"/>
      <name val="Times New Roman CE"/>
      <family val="1"/>
      <charset val="238"/>
    </font>
    <font>
      <b/>
      <sz val="11"/>
      <color indexed="56"/>
      <name val="Calibri"/>
      <family val="2"/>
      <charset val="238"/>
    </font>
    <font>
      <b/>
      <sz val="18"/>
      <color indexed="56"/>
      <name val="Cambria"/>
      <family val="2"/>
      <charset val="238"/>
    </font>
    <font>
      <b/>
      <sz val="9"/>
      <color indexed="12"/>
      <name val="Arial CE"/>
      <family val="2"/>
      <charset val="238"/>
    </font>
    <font>
      <sz val="11"/>
      <color indexed="60"/>
      <name val="Calibri"/>
      <family val="2"/>
    </font>
    <font>
      <sz val="11"/>
      <color indexed="60"/>
      <name val="Calibri"/>
      <family val="2"/>
      <charset val="238"/>
    </font>
    <font>
      <sz val="7"/>
      <name val="Small Fonts"/>
      <family val="2"/>
      <charset val="238"/>
    </font>
    <font>
      <b/>
      <sz val="10"/>
      <color indexed="8"/>
      <name val="Arial CE"/>
      <charset val="238"/>
    </font>
    <font>
      <b/>
      <i/>
      <sz val="16"/>
      <name val="Helv"/>
    </font>
    <font>
      <b/>
      <i/>
      <sz val="16"/>
      <name val="Arial"/>
      <family val="2"/>
      <charset val="1"/>
    </font>
    <font>
      <sz val="11"/>
      <name val="Arial"/>
      <family val="2"/>
      <charset val="238"/>
    </font>
    <font>
      <sz val="10"/>
      <name val="Times New Roman"/>
      <family val="1"/>
      <charset val="238"/>
    </font>
    <font>
      <sz val="8"/>
      <name val="Trebuchet MS"/>
      <family val="2"/>
    </font>
    <font>
      <sz val="8"/>
      <name val="Trebuchet MS"/>
      <family val="2"/>
      <charset val="238"/>
    </font>
    <font>
      <sz val="12"/>
      <name val="formata"/>
    </font>
    <font>
      <sz val="12"/>
      <name val="formata"/>
      <charset val="238"/>
    </font>
    <font>
      <sz val="10"/>
      <color indexed="8"/>
      <name val="MS Sans Serif"/>
      <family val="2"/>
    </font>
    <font>
      <sz val="7"/>
      <name val="Arial"/>
      <family val="2"/>
    </font>
    <font>
      <sz val="10"/>
      <name val="Univers (E1)"/>
      <charset val="238"/>
    </font>
    <font>
      <b/>
      <i/>
      <sz val="10"/>
      <name val="Arial CE"/>
      <charset val="238"/>
    </font>
    <font>
      <sz val="8"/>
      <color indexed="18"/>
      <name val="Arial"/>
      <family val="2"/>
      <charset val="238"/>
    </font>
    <font>
      <shadow/>
      <sz val="12"/>
      <name val="Times CE"/>
      <family val="1"/>
      <charset val="238"/>
    </font>
    <font>
      <sz val="12"/>
      <color indexed="8"/>
      <name val="Arial"/>
      <family val="2"/>
      <charset val="238"/>
    </font>
    <font>
      <sz val="11"/>
      <color indexed="52"/>
      <name val="Calibri"/>
      <family val="2"/>
      <charset val="238"/>
    </font>
    <font>
      <sz val="11"/>
      <color indexed="20"/>
      <name val="Calibri"/>
      <family val="2"/>
    </font>
    <font>
      <b/>
      <sz val="10"/>
      <color indexed="10"/>
      <name val="Arial CE"/>
      <family val="2"/>
      <charset val="238"/>
    </font>
    <font>
      <b/>
      <sz val="10"/>
      <color indexed="9"/>
      <name val="Arial CE"/>
      <family val="2"/>
      <charset val="238"/>
    </font>
    <font>
      <sz val="11"/>
      <color indexed="17"/>
      <name val="Calibri"/>
      <family val="2"/>
      <charset val="238"/>
    </font>
    <font>
      <i/>
      <sz val="10"/>
      <name val="Times New Roman"/>
      <family val="1"/>
    </font>
    <font>
      <b/>
      <sz val="8"/>
      <color indexed="8"/>
      <name val="Arial"/>
      <family val="2"/>
      <charset val="1"/>
    </font>
    <font>
      <b/>
      <sz val="12"/>
      <name val="Univers (WN)"/>
      <charset val="238"/>
    </font>
    <font>
      <b/>
      <sz val="10"/>
      <name val="Univers (WN)"/>
      <charset val="238"/>
    </font>
    <font>
      <sz val="11"/>
      <color indexed="20"/>
      <name val="Calibri"/>
      <family val="2"/>
      <charset val="238"/>
    </font>
    <font>
      <sz val="11"/>
      <color indexed="10"/>
      <name val="Calibri"/>
      <family val="2"/>
      <charset val="238"/>
    </font>
    <font>
      <b/>
      <u/>
      <sz val="12"/>
      <name val="Times New Roman"/>
      <family val="1"/>
      <charset val="1"/>
    </font>
    <font>
      <b/>
      <sz val="10"/>
      <name val="Times New Roman"/>
      <family val="1"/>
      <charset val="1"/>
    </font>
    <font>
      <b/>
      <sz val="10"/>
      <name val="Arial"/>
      <family val="2"/>
      <charset val="1"/>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11"/>
      <color indexed="62"/>
      <name val="Calibri"/>
      <family val="2"/>
      <charset val="238"/>
    </font>
    <font>
      <b/>
      <sz val="11"/>
      <color indexed="52"/>
      <name val="Calibri"/>
      <family val="2"/>
      <charset val="238"/>
    </font>
    <font>
      <b/>
      <i/>
      <sz val="10"/>
      <color indexed="8"/>
      <name val="Arial CE"/>
      <family val="2"/>
      <charset val="238"/>
    </font>
    <font>
      <b/>
      <sz val="11"/>
      <color indexed="63"/>
      <name val="Calibri"/>
      <family val="2"/>
      <charset val="238"/>
    </font>
    <font>
      <i/>
      <sz val="11"/>
      <color indexed="23"/>
      <name val="Calibri"/>
      <family val="2"/>
      <charset val="238"/>
    </font>
    <font>
      <sz val="11"/>
      <color indexed="10"/>
      <name val="Calibri"/>
      <family val="2"/>
    </font>
    <font>
      <b/>
      <sz val="11"/>
      <color indexed="9"/>
      <name val="Calibri"/>
      <family val="2"/>
    </font>
    <font>
      <sz val="9"/>
      <name val="ＭＳ Ｐゴシック"/>
      <family val="3"/>
      <charset val="1"/>
    </font>
    <font>
      <sz val="10"/>
      <color indexed="9"/>
      <name val="Arial"/>
      <family val="2"/>
      <charset val="238"/>
    </font>
    <font>
      <b/>
      <sz val="10"/>
      <color indexed="8"/>
      <name val="Arial"/>
      <family val="2"/>
      <charset val="238"/>
    </font>
    <font>
      <sz val="10"/>
      <color indexed="20"/>
      <name val="Arial"/>
      <family val="2"/>
      <charset val="238"/>
    </font>
    <font>
      <b/>
      <sz val="10"/>
      <color indexed="9"/>
      <name val="Arial"/>
      <family val="2"/>
      <charset val="238"/>
    </font>
    <font>
      <sz val="8"/>
      <color indexed="8"/>
      <name val=".HelveticaLightTTEE"/>
      <family val="2"/>
      <charset val="2"/>
    </font>
    <font>
      <b/>
      <sz val="11"/>
      <color indexed="62"/>
      <name val="Arial"/>
      <family val="2"/>
      <charset val="238"/>
    </font>
    <font>
      <b/>
      <sz val="12"/>
      <name val="Courier New CE"/>
      <charset val="238"/>
    </font>
    <font>
      <b/>
      <i/>
      <u/>
      <sz val="14"/>
      <name val="Arial CE"/>
      <family val="2"/>
      <charset val="238"/>
    </font>
    <font>
      <b/>
      <u/>
      <sz val="12"/>
      <name val="Courier New CE"/>
      <charset val="238"/>
    </font>
    <font>
      <b/>
      <i/>
      <u/>
      <sz val="14"/>
      <name val="Courier New CE"/>
      <charset val="238"/>
    </font>
    <font>
      <sz val="12"/>
      <name val="Times New Roman CE"/>
      <charset val="238"/>
    </font>
    <font>
      <sz val="10"/>
      <color indexed="52"/>
      <name val="Arial"/>
      <family val="2"/>
      <charset val="238"/>
    </font>
    <font>
      <u/>
      <sz val="10"/>
      <name val="Courier New CE"/>
      <charset val="238"/>
    </font>
    <font>
      <i/>
      <u/>
      <sz val="10"/>
      <name val="Courier New CE"/>
      <charset val="238"/>
    </font>
    <font>
      <b/>
      <sz val="10"/>
      <name val="Courier New CE"/>
      <charset val="238"/>
    </font>
    <font>
      <b/>
      <u/>
      <sz val="10"/>
      <name val="Courier New CE"/>
      <charset val="238"/>
    </font>
    <font>
      <sz val="10"/>
      <color indexed="10"/>
      <name val="Arial"/>
      <family val="2"/>
      <charset val="238"/>
    </font>
    <font>
      <sz val="10"/>
      <color indexed="62"/>
      <name val="Arial"/>
      <family val="2"/>
      <charset val="238"/>
    </font>
    <font>
      <b/>
      <sz val="10"/>
      <color indexed="52"/>
      <name val="Arial"/>
      <family val="2"/>
      <charset val="238"/>
    </font>
    <font>
      <b/>
      <sz val="10"/>
      <color indexed="63"/>
      <name val="Arial"/>
      <family val="2"/>
      <charset val="238"/>
    </font>
    <font>
      <i/>
      <sz val="10"/>
      <color indexed="23"/>
      <name val="Arial"/>
      <family val="2"/>
      <charset val="238"/>
    </font>
    <font>
      <sz val="11"/>
      <color theme="1"/>
      <name val="Calibri"/>
      <family val="2"/>
      <charset val="238"/>
      <scheme val="minor"/>
    </font>
    <font>
      <u/>
      <sz val="11"/>
      <color theme="10"/>
      <name val="Calibri"/>
      <family val="2"/>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color rgb="FF969696"/>
      <name val="Arial CE"/>
    </font>
    <font>
      <b/>
      <sz val="12"/>
      <color rgb="FF960000"/>
      <name val="Arial CE"/>
    </font>
    <font>
      <sz val="8"/>
      <color rgb="FF960000"/>
      <name val="Arial CE"/>
    </font>
    <font>
      <sz val="8"/>
      <color rgb="FF003366"/>
      <name val="Arial CE"/>
    </font>
    <font>
      <sz val="12"/>
      <color rgb="FF003366"/>
      <name val="Arial CE"/>
    </font>
    <font>
      <sz val="10"/>
      <color rgb="FF003366"/>
      <name val="Arial CE"/>
    </font>
    <font>
      <sz val="8"/>
      <color rgb="FF505050"/>
      <name val="Arial CE"/>
    </font>
    <font>
      <sz val="7"/>
      <color rgb="FF969696"/>
      <name val="Arial CE"/>
    </font>
    <font>
      <sz val="8"/>
      <color rgb="FFFF0000"/>
      <name val="Arial CE"/>
    </font>
    <font>
      <i/>
      <sz val="9"/>
      <color rgb="FF0000FF"/>
      <name val="Arial CE"/>
    </font>
    <font>
      <i/>
      <sz val="8"/>
      <color rgb="FF0000FF"/>
      <name val="Arial CE"/>
    </font>
    <font>
      <i/>
      <sz val="7"/>
      <color rgb="FF969696"/>
      <name val="Arial CE"/>
    </font>
    <font>
      <sz val="8"/>
      <color rgb="FF0000A8"/>
      <name val="Arial CE"/>
    </font>
    <font>
      <u/>
      <sz val="11"/>
      <color theme="10"/>
      <name val="Calibri"/>
      <family val="2"/>
      <charset val="238"/>
      <scheme val="minor"/>
    </font>
    <font>
      <b/>
      <i/>
      <sz val="16"/>
      <color theme="1"/>
      <name val="Arial"/>
      <family val="2"/>
      <charset val="238"/>
    </font>
    <font>
      <u/>
      <sz val="12"/>
      <color theme="10"/>
      <name val="Arial"/>
      <family val="2"/>
      <charset val="238"/>
    </font>
    <font>
      <u/>
      <sz val="10"/>
      <color theme="10"/>
      <name val="Arial"/>
      <family val="2"/>
      <charset val="238"/>
    </font>
    <font>
      <sz val="9"/>
      <color theme="6"/>
      <name val="Calibri"/>
      <family val="2"/>
      <scheme val="minor"/>
    </font>
    <font>
      <sz val="8"/>
      <color rgb="FF9C0006"/>
      <name val="Arial"/>
      <family val="2"/>
      <charset val="238"/>
    </font>
    <font>
      <sz val="24"/>
      <color theme="6" tint="-0.24994659260841701"/>
      <name val="Calibri"/>
      <family val="2"/>
      <scheme val="minor"/>
    </font>
    <font>
      <b/>
      <sz val="14"/>
      <color theme="6" tint="-0.24994659260841701"/>
      <name val="Calibri"/>
      <family val="2"/>
      <scheme val="minor"/>
    </font>
    <font>
      <b/>
      <sz val="21"/>
      <color theme="1" tint="0.34998626667073579"/>
      <name val="Calibri"/>
      <family val="2"/>
      <scheme val="minor"/>
    </font>
    <font>
      <b/>
      <sz val="11"/>
      <color theme="1" tint="0.34998626667073579"/>
      <name val="Calibri"/>
      <family val="2"/>
      <scheme val="minor"/>
    </font>
    <font>
      <sz val="18"/>
      <color theme="3"/>
      <name val="Cambria"/>
      <family val="2"/>
      <charset val="238"/>
      <scheme val="major"/>
    </font>
    <font>
      <sz val="8"/>
      <color rgb="FF9C6500"/>
      <name val="Arial"/>
      <family val="2"/>
      <charset val="238"/>
    </font>
    <font>
      <sz val="11"/>
      <color rgb="FF000000"/>
      <name val="Calibri"/>
      <family val="2"/>
      <scheme val="minor"/>
    </font>
    <font>
      <sz val="10"/>
      <color theme="1" tint="0.34998626667073579"/>
      <name val="Calibri"/>
      <family val="2"/>
      <scheme val="minor"/>
    </font>
    <font>
      <sz val="8"/>
      <color theme="1"/>
      <name val="Arial"/>
      <family val="2"/>
      <charset val="238"/>
    </font>
    <font>
      <sz val="8"/>
      <color rgb="FF000000"/>
      <name val="Arial"/>
      <family val="2"/>
      <charset val="238"/>
    </font>
    <font>
      <b/>
      <i/>
      <u/>
      <sz val="11"/>
      <color theme="1"/>
      <name val="Arial"/>
      <family val="2"/>
      <charset val="238"/>
    </font>
    <font>
      <b/>
      <sz val="8"/>
      <color theme="1" tint="0.34998626667073579"/>
      <name val="Calibri"/>
      <family val="2"/>
      <scheme val="minor"/>
    </font>
    <font>
      <sz val="8"/>
      <color rgb="FF006100"/>
      <name val="Arial"/>
      <family val="2"/>
      <charset val="238"/>
    </font>
    <font>
      <i/>
      <sz val="11"/>
      <color rgb="FF7F7F7F"/>
      <name val="Calibri"/>
      <family val="2"/>
      <charset val="238"/>
    </font>
    <font>
      <sz val="8"/>
      <color rgb="FF3366FF"/>
      <name val="Arial CE"/>
    </font>
    <font>
      <b/>
      <sz val="14"/>
      <name val="Arial CE"/>
    </font>
    <font>
      <sz val="10"/>
      <color rgb="FF3366FF"/>
      <name val="Arial CE"/>
    </font>
    <font>
      <sz val="10"/>
      <color rgb="FF969696"/>
      <name val="Arial CE"/>
    </font>
    <font>
      <b/>
      <sz val="11"/>
      <name val="Arial CE"/>
    </font>
    <font>
      <b/>
      <sz val="10"/>
      <name val="Arial CE"/>
    </font>
    <font>
      <sz val="8"/>
      <color rgb="FF969696"/>
      <name val="Arial CE"/>
    </font>
    <font>
      <b/>
      <sz val="12"/>
      <name val="Arial CE"/>
    </font>
    <font>
      <b/>
      <sz val="10"/>
      <color rgb="FF464646"/>
      <name val="Arial CE"/>
    </font>
    <font>
      <b/>
      <sz val="12"/>
      <color rgb="FF800000"/>
      <name val="Arial CE"/>
    </font>
    <font>
      <sz val="8"/>
      <color rgb="FF800080"/>
      <name val="Arial CE"/>
    </font>
    <font>
      <b/>
      <u/>
      <sz val="10"/>
      <color indexed="8"/>
      <name val="Arial"/>
      <family val="2"/>
      <charset val="238"/>
    </font>
    <font>
      <i/>
      <sz val="10"/>
      <name val="Arial CE"/>
      <charset val="238"/>
    </font>
    <font>
      <vertAlign val="superscript"/>
      <sz val="10"/>
      <name val="Arial CE"/>
      <charset val="238"/>
    </font>
    <font>
      <vertAlign val="superscript"/>
      <sz val="10"/>
      <name val="Arial CE"/>
      <family val="2"/>
      <charset val="238"/>
    </font>
    <font>
      <u/>
      <sz val="9"/>
      <name val="Arial CE"/>
      <family val="2"/>
      <charset val="238"/>
    </font>
    <font>
      <sz val="11"/>
      <name val="Times New Roman CE"/>
      <family val="1"/>
      <charset val="238"/>
    </font>
    <font>
      <b/>
      <sz val="10"/>
      <name val="Times New Roman CE"/>
      <family val="1"/>
      <charset val="238"/>
    </font>
    <font>
      <sz val="12"/>
      <name val="Times New Roman"/>
      <family val="1"/>
      <charset val="1"/>
    </font>
    <font>
      <sz val="10"/>
      <color indexed="9"/>
      <name val="Times New Roman CE"/>
      <family val="1"/>
      <charset val="238"/>
    </font>
    <font>
      <b/>
      <u/>
      <sz val="10"/>
      <name val="Times New Roman CE"/>
      <family val="1"/>
      <charset val="238"/>
    </font>
    <font>
      <sz val="10"/>
      <name val="Times New Roman"/>
      <family val="1"/>
      <charset val="1"/>
    </font>
    <font>
      <sz val="10"/>
      <name val="Times New Roman CE"/>
      <charset val="238"/>
    </font>
    <font>
      <u/>
      <sz val="7"/>
      <name val="Times New Roman CE"/>
      <family val="1"/>
      <charset val="238"/>
    </font>
    <font>
      <sz val="7"/>
      <name val="Times New Roman CE"/>
      <family val="1"/>
      <charset val="238"/>
    </font>
    <font>
      <sz val="10"/>
      <color indexed="8"/>
      <name val="Times New Roman"/>
      <family val="1"/>
      <charset val="238"/>
    </font>
  </fonts>
  <fills count="102">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44"/>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30"/>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17"/>
        <bgColor indexed="57"/>
      </patternFill>
    </fill>
    <fill>
      <patternFill patternType="solid">
        <fgColor indexed="43"/>
        <bgColor indexed="64"/>
      </patternFill>
    </fill>
    <fill>
      <patternFill patternType="solid">
        <fgColor indexed="22"/>
        <bgColor indexed="46"/>
      </patternFill>
    </fill>
    <fill>
      <patternFill patternType="solid">
        <fgColor indexed="22"/>
        <bgColor indexed="64"/>
      </patternFill>
    </fill>
    <fill>
      <patternFill patternType="solid">
        <fgColor indexed="65"/>
        <bgColor indexed="64"/>
      </patternFill>
    </fill>
    <fill>
      <patternFill patternType="solid">
        <fgColor indexed="55"/>
      </patternFill>
    </fill>
    <fill>
      <patternFill patternType="solid">
        <fgColor indexed="26"/>
        <bgColor indexed="64"/>
      </patternFill>
    </fill>
    <fill>
      <patternFill patternType="solid">
        <fgColor indexed="26"/>
        <bgColor indexed="9"/>
      </patternFill>
    </fill>
    <fill>
      <patternFill patternType="solid">
        <fgColor indexed="15"/>
        <bgColor indexed="40"/>
      </patternFill>
    </fill>
    <fill>
      <patternFill patternType="solid">
        <fgColor indexed="18"/>
        <bgColor indexed="32"/>
      </patternFill>
    </fill>
    <fill>
      <patternFill patternType="solid">
        <fgColor indexed="55"/>
        <bgColor indexed="23"/>
      </patternFill>
    </fill>
    <fill>
      <patternFill patternType="solid">
        <fgColor indexed="12"/>
        <bgColor indexed="39"/>
      </patternFill>
    </fill>
    <fill>
      <patternFill patternType="solid">
        <fgColor indexed="41"/>
        <bgColor indexed="64"/>
      </patternFill>
    </fill>
    <fill>
      <patternFill patternType="solid">
        <fgColor indexed="43"/>
        <bgColor indexed="26"/>
      </patternFill>
    </fill>
    <fill>
      <patternFill patternType="gray0625"/>
    </fill>
    <fill>
      <patternFill patternType="solid">
        <fgColor indexed="10"/>
        <bgColor indexed="60"/>
      </patternFill>
    </fill>
    <fill>
      <patternFill patternType="solid">
        <fgColor indexed="22"/>
        <bgColor indexed="31"/>
      </patternFill>
    </fill>
    <fill>
      <patternFill patternType="solid">
        <fgColor indexed="9"/>
      </patternFill>
    </fill>
    <fill>
      <patternFill patternType="solid">
        <fgColor indexed="13"/>
        <bgColor indexed="34"/>
      </patternFill>
    </fill>
    <fill>
      <patternFill patternType="solid">
        <fgColor indexed="62"/>
        <bgColor indexed="56"/>
      </patternFill>
    </fill>
    <fill>
      <patternFill patternType="solid">
        <fgColor indexed="57"/>
        <bgColor indexed="21"/>
      </patternFill>
    </fill>
    <fill>
      <patternFill patternType="solid">
        <fgColor indexed="54"/>
      </patternFill>
    </fill>
    <fill>
      <patternFill patternType="solid">
        <fgColor indexed="53"/>
        <bgColor indexed="52"/>
      </patternFill>
    </fill>
    <fill>
      <patternFill patternType="solid">
        <fgColor theme="9" tint="0.59999389629810485"/>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2D2D2"/>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0C0C0"/>
      </patternFill>
    </fill>
    <fill>
      <patternFill patternType="solid">
        <fgColor theme="0"/>
        <bgColor indexed="64"/>
      </patternFill>
    </fill>
    <fill>
      <patternFill patternType="solid">
        <fgColor theme="9" tint="0.79998168889431442"/>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style="thin">
        <color indexed="23"/>
      </left>
      <right style="thin">
        <color indexed="23"/>
      </right>
      <top style="thin">
        <color indexed="23"/>
      </top>
      <bottom style="thin">
        <color indexed="23"/>
      </bottom>
      <diagonal/>
    </border>
    <border>
      <left style="thin">
        <color indexed="64"/>
      </left>
      <right style="hair">
        <color indexed="64"/>
      </right>
      <top style="thin">
        <color indexed="64"/>
      </top>
      <bottom style="hair">
        <color indexed="64"/>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62"/>
      </top>
      <bottom style="double">
        <color indexed="62"/>
      </bottom>
      <diagonal/>
    </border>
    <border>
      <left/>
      <right/>
      <top style="thin">
        <color indexed="49"/>
      </top>
      <bottom style="double">
        <color indexed="49"/>
      </bottom>
      <diagonal/>
    </border>
    <border>
      <left/>
      <right/>
      <top style="medium">
        <color indexed="18"/>
      </top>
      <bottom/>
      <diagonal/>
    </border>
    <border>
      <left/>
      <right/>
      <top style="thin">
        <color indexed="18"/>
      </top>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8"/>
      </top>
      <bottom style="medium">
        <color indexed="8"/>
      </bottom>
      <diagonal/>
    </border>
    <border>
      <left/>
      <right/>
      <top style="thin">
        <color indexed="64"/>
      </top>
      <bottom style="thin">
        <color indexed="64"/>
      </bottom>
      <diagonal/>
    </border>
    <border>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hair">
        <color indexed="64"/>
      </bottom>
      <diagonal/>
    </border>
    <border>
      <left/>
      <right/>
      <top/>
      <bottom style="double">
        <color indexed="52"/>
      </bottom>
      <diagonal/>
    </border>
    <border>
      <left/>
      <right/>
      <top/>
      <bottom style="medium">
        <color indexed="64"/>
      </bottom>
      <diagonal/>
    </border>
    <border>
      <left style="thin">
        <color indexed="18"/>
      </left>
      <right style="thin">
        <color indexed="18"/>
      </right>
      <top style="thin">
        <color indexed="18"/>
      </top>
      <bottom style="thin">
        <color indexed="18"/>
      </bottom>
      <diagonal/>
    </border>
    <border>
      <left/>
      <right/>
      <top style="medium">
        <color indexed="18"/>
      </top>
      <bottom style="medium">
        <color indexed="18"/>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style="thin">
        <color indexed="64"/>
      </right>
      <top/>
      <bottom style="thin">
        <color indexed="64"/>
      </bottom>
      <diagonal/>
    </border>
    <border>
      <left/>
      <right/>
      <top style="thin">
        <color indexed="64"/>
      </top>
      <bottom/>
      <diagonal/>
    </border>
    <border>
      <left/>
      <right/>
      <top style="thin">
        <color indexed="55"/>
      </top>
      <bottom/>
      <diagonal/>
    </border>
    <border>
      <left style="thin">
        <color indexed="8"/>
      </left>
      <right style="thin">
        <color indexed="8"/>
      </right>
      <top/>
      <bottom/>
      <diagonal/>
    </border>
    <border>
      <left style="thin">
        <color indexed="8"/>
      </left>
      <right/>
      <top/>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8"/>
      </bottom>
      <diagonal/>
    </border>
    <border>
      <left/>
      <right/>
      <top style="thin">
        <color indexed="8"/>
      </top>
      <bottom/>
      <diagonal/>
    </border>
    <border>
      <left style="thin">
        <color indexed="8"/>
      </left>
      <right style="medium">
        <color indexed="64"/>
      </right>
      <top style="thin">
        <color indexed="8"/>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top/>
      <bottom/>
      <diagonal/>
    </border>
    <border>
      <left/>
      <right/>
      <top style="hair">
        <color rgb="FF969696"/>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right/>
      <top/>
      <bottom style="hair">
        <color rgb="FF000000"/>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bottom/>
      <diagonal/>
    </border>
    <border>
      <left/>
      <right style="medium">
        <color indexed="8"/>
      </right>
      <top/>
      <bottom/>
      <diagonal/>
    </border>
    <border>
      <left style="hair">
        <color indexed="8"/>
      </left>
      <right style="hair">
        <color indexed="8"/>
      </right>
      <top style="hair">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hair">
        <color indexed="8"/>
      </left>
      <right style="hair">
        <color indexed="8"/>
      </right>
      <top/>
      <bottom style="hair">
        <color indexed="8"/>
      </bottom>
      <diagonal/>
    </border>
    <border>
      <left style="thin">
        <color indexed="8"/>
      </left>
      <right style="thin">
        <color indexed="8"/>
      </right>
      <top/>
      <bottom style="thin">
        <color indexed="8"/>
      </bottom>
      <diagonal/>
    </border>
    <border>
      <left style="hair">
        <color indexed="8"/>
      </left>
      <right style="hair">
        <color indexed="8"/>
      </right>
      <top style="hair">
        <color indexed="8"/>
      </top>
      <bottom style="hair">
        <color indexed="8"/>
      </bottom>
      <diagonal/>
    </border>
    <border>
      <left/>
      <right style="thin">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hair">
        <color indexed="8"/>
      </left>
      <right/>
      <top style="hair">
        <color indexed="8"/>
      </top>
      <bottom style="hair">
        <color indexed="8"/>
      </bottom>
      <diagonal/>
    </border>
    <border>
      <left/>
      <right style="thin">
        <color indexed="8"/>
      </right>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s>
  <cellStyleXfs count="2093">
    <xf numFmtId="0" fontId="0" fillId="0" borderId="0"/>
    <xf numFmtId="0" fontId="41" fillId="0" borderId="0" applyProtection="0"/>
    <xf numFmtId="0" fontId="50" fillId="0" borderId="0"/>
    <xf numFmtId="0" fontId="51" fillId="0" borderId="0"/>
    <xf numFmtId="0" fontId="52" fillId="0" borderId="0"/>
    <xf numFmtId="176" fontId="52" fillId="0" borderId="0"/>
    <xf numFmtId="0" fontId="52" fillId="0" borderId="0"/>
    <xf numFmtId="176" fontId="52" fillId="0" borderId="0"/>
    <xf numFmtId="0" fontId="41" fillId="0" borderId="0" applyProtection="0"/>
    <xf numFmtId="176" fontId="41" fillId="0" borderId="0" applyProtection="0"/>
    <xf numFmtId="0" fontId="41" fillId="0" borderId="0" applyProtection="0"/>
    <xf numFmtId="176" fontId="41" fillId="0" borderId="0" applyProtection="0"/>
    <xf numFmtId="0" fontId="52" fillId="0" borderId="0"/>
    <xf numFmtId="176" fontId="52" fillId="0" borderId="0"/>
    <xf numFmtId="0" fontId="52" fillId="0" borderId="0"/>
    <xf numFmtId="176" fontId="52" fillId="0" borderId="0"/>
    <xf numFmtId="0" fontId="52" fillId="0" borderId="0"/>
    <xf numFmtId="176" fontId="52" fillId="0" borderId="0"/>
    <xf numFmtId="0" fontId="52" fillId="0" borderId="0"/>
    <xf numFmtId="176" fontId="52" fillId="0" borderId="0"/>
    <xf numFmtId="0" fontId="53" fillId="0" borderId="0"/>
    <xf numFmtId="0" fontId="54" fillId="0" borderId="0"/>
    <xf numFmtId="176" fontId="54" fillId="0" borderId="0"/>
    <xf numFmtId="0" fontId="54" fillId="0" borderId="0"/>
    <xf numFmtId="176" fontId="54" fillId="0" borderId="0"/>
    <xf numFmtId="0" fontId="53" fillId="0" borderId="0"/>
    <xf numFmtId="0" fontId="1" fillId="0" borderId="0"/>
    <xf numFmtId="176" fontId="1" fillId="0" borderId="0"/>
    <xf numFmtId="176" fontId="1" fillId="0" borderId="0"/>
    <xf numFmtId="0" fontId="1" fillId="0" borderId="0"/>
    <xf numFmtId="0" fontId="53" fillId="0" borderId="0"/>
    <xf numFmtId="0" fontId="50" fillId="0" borderId="0"/>
    <xf numFmtId="0" fontId="53" fillId="0" borderId="0"/>
    <xf numFmtId="0" fontId="50" fillId="0" borderId="0"/>
    <xf numFmtId="0" fontId="50" fillId="0" borderId="0"/>
    <xf numFmtId="0" fontId="107" fillId="0" borderId="0" applyNumberFormat="0" applyFill="0" applyBorder="0" applyAlignment="0" applyProtection="0">
      <alignment vertical="top"/>
      <protection locked="0"/>
    </xf>
    <xf numFmtId="0" fontId="50" fillId="0" borderId="0"/>
    <xf numFmtId="0" fontId="53" fillId="0" borderId="0"/>
    <xf numFmtId="0" fontId="53" fillId="0" borderId="0"/>
    <xf numFmtId="0" fontId="53" fillId="0" borderId="0"/>
    <xf numFmtId="0" fontId="50" fillId="0" borderId="0"/>
    <xf numFmtId="49" fontId="55" fillId="0" borderId="0"/>
    <xf numFmtId="0" fontId="50" fillId="0" borderId="0"/>
    <xf numFmtId="0" fontId="53" fillId="0" borderId="0"/>
    <xf numFmtId="0" fontId="50" fillId="0" borderId="0"/>
    <xf numFmtId="0" fontId="50" fillId="0" borderId="0"/>
    <xf numFmtId="0" fontId="50" fillId="0" borderId="0"/>
    <xf numFmtId="0" fontId="56" fillId="0" borderId="0"/>
    <xf numFmtId="0" fontId="53" fillId="0" borderId="0"/>
    <xf numFmtId="0" fontId="50" fillId="0" borderId="0"/>
    <xf numFmtId="0" fontId="53" fillId="0" borderId="0"/>
    <xf numFmtId="0" fontId="41" fillId="0" borderId="0" applyProtection="0"/>
    <xf numFmtId="0" fontId="41" fillId="0" borderId="0" applyProtection="0"/>
    <xf numFmtId="0" fontId="41" fillId="0" borderId="0" applyProtection="0"/>
    <xf numFmtId="176" fontId="41" fillId="0" borderId="0" applyProtection="0"/>
    <xf numFmtId="0" fontId="41" fillId="0" borderId="0" applyProtection="0"/>
    <xf numFmtId="176" fontId="41" fillId="0" borderId="0" applyProtection="0"/>
    <xf numFmtId="0" fontId="41" fillId="0" borderId="0" applyProtection="0"/>
    <xf numFmtId="176" fontId="41" fillId="0" borderId="0" applyProtection="0"/>
    <xf numFmtId="0" fontId="54" fillId="0" borderId="0"/>
    <xf numFmtId="176" fontId="54" fillId="0" borderId="0"/>
    <xf numFmtId="0" fontId="53" fillId="0" borderId="0"/>
    <xf numFmtId="0" fontId="53" fillId="0" borderId="0"/>
    <xf numFmtId="0" fontId="50" fillId="0" borderId="0"/>
    <xf numFmtId="0" fontId="53" fillId="0" borderId="0"/>
    <xf numFmtId="0" fontId="53" fillId="0" borderId="0"/>
    <xf numFmtId="0" fontId="50" fillId="0" borderId="0"/>
    <xf numFmtId="0" fontId="50" fillId="0" borderId="0"/>
    <xf numFmtId="0" fontId="57" fillId="2" borderId="0" applyProtection="0"/>
    <xf numFmtId="6" fontId="15" fillId="0" borderId="0" applyFont="0" applyFill="0" applyBorder="0" applyAlignment="0" applyProtection="0"/>
    <xf numFmtId="6" fontId="15" fillId="0" borderId="0" applyFont="0" applyFill="0" applyBorder="0" applyAlignment="0" applyProtection="0"/>
    <xf numFmtId="6" fontId="15" fillId="0" borderId="0" applyFont="0" applyFill="0" applyBorder="0" applyAlignment="0" applyProtection="0"/>
    <xf numFmtId="6" fontId="15" fillId="0" borderId="0" applyFont="0" applyFill="0" applyBorder="0" applyAlignment="0" applyProtection="0"/>
    <xf numFmtId="0" fontId="1" fillId="0" borderId="0"/>
    <xf numFmtId="8" fontId="15" fillId="0" borderId="0" applyFont="0" applyFill="0" applyBorder="0" applyAlignment="0" applyProtection="0"/>
    <xf numFmtId="8" fontId="15" fillId="0" borderId="0" applyFont="0" applyFill="0" applyBorder="0" applyAlignment="0" applyProtection="0"/>
    <xf numFmtId="8" fontId="15" fillId="0" borderId="0" applyFont="0" applyFill="0" applyBorder="0" applyAlignment="0" applyProtection="0"/>
    <xf numFmtId="8" fontId="15" fillId="0" borderId="0" applyFont="0" applyFill="0" applyBorder="0" applyAlignment="0" applyProtection="0"/>
    <xf numFmtId="0" fontId="50" fillId="0" borderId="0"/>
    <xf numFmtId="0" fontId="50" fillId="0" borderId="0"/>
    <xf numFmtId="0" fontId="58" fillId="0" borderId="0"/>
    <xf numFmtId="176" fontId="58" fillId="0" borderId="0"/>
    <xf numFmtId="0" fontId="58" fillId="0" borderId="0"/>
    <xf numFmtId="176" fontId="58" fillId="0" borderId="0"/>
    <xf numFmtId="0" fontId="58" fillId="0" borderId="0"/>
    <xf numFmtId="176" fontId="58" fillId="0" borderId="0"/>
    <xf numFmtId="0" fontId="53" fillId="0" borderId="0"/>
    <xf numFmtId="0" fontId="52" fillId="0" borderId="0"/>
    <xf numFmtId="176" fontId="52" fillId="0" borderId="0"/>
    <xf numFmtId="0" fontId="52" fillId="0" borderId="0"/>
    <xf numFmtId="176" fontId="52" fillId="0" borderId="0"/>
    <xf numFmtId="0" fontId="53" fillId="0" borderId="0"/>
    <xf numFmtId="0" fontId="50" fillId="0" borderId="0"/>
    <xf numFmtId="0" fontId="50" fillId="0" borderId="0"/>
    <xf numFmtId="0" fontId="54" fillId="0" borderId="0"/>
    <xf numFmtId="176" fontId="54" fillId="0" borderId="0"/>
    <xf numFmtId="0" fontId="54" fillId="0" borderId="0"/>
    <xf numFmtId="176" fontId="54" fillId="0" borderId="0"/>
    <xf numFmtId="0" fontId="56" fillId="0" borderId="0"/>
    <xf numFmtId="0" fontId="53" fillId="0" borderId="0"/>
    <xf numFmtId="0" fontId="53" fillId="0" borderId="0"/>
    <xf numFmtId="0" fontId="1" fillId="0" borderId="0"/>
    <xf numFmtId="0" fontId="1" fillId="0" borderId="0"/>
    <xf numFmtId="0" fontId="1" fillId="0" borderId="0"/>
    <xf numFmtId="0" fontId="1" fillId="0" borderId="0"/>
    <xf numFmtId="0" fontId="50" fillId="0" borderId="0"/>
    <xf numFmtId="0" fontId="54" fillId="0" borderId="0"/>
    <xf numFmtId="176" fontId="54" fillId="0" borderId="0"/>
    <xf numFmtId="9" fontId="1" fillId="3" borderId="0"/>
    <xf numFmtId="9" fontId="1" fillId="3" borderId="0"/>
    <xf numFmtId="0" fontId="1" fillId="0" borderId="0"/>
    <xf numFmtId="0" fontId="51" fillId="0" borderId="0"/>
    <xf numFmtId="49" fontId="9" fillId="0" borderId="1"/>
    <xf numFmtId="42" fontId="9" fillId="0" borderId="0" applyFont="0" applyFill="0" applyBorder="0" applyAlignment="0" applyProtection="0"/>
    <xf numFmtId="49" fontId="41" fillId="0" borderId="1"/>
    <xf numFmtId="49" fontId="41" fillId="0" borderId="1"/>
    <xf numFmtId="49" fontId="9"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49" fontId="41" fillId="0" borderId="1"/>
    <xf numFmtId="0" fontId="9" fillId="0" borderId="0">
      <alignment wrapText="1"/>
    </xf>
    <xf numFmtId="0" fontId="9" fillId="0" borderId="0">
      <alignment wrapText="1"/>
    </xf>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94" fillId="73" borderId="0" applyNumberFormat="0" applyBorder="0" applyAlignment="0" applyProtection="0"/>
    <xf numFmtId="0" fontId="194" fillId="73" borderId="0" applyNumberFormat="0" applyBorder="0" applyAlignment="0" applyProtection="0"/>
    <xf numFmtId="0" fontId="194" fillId="73" borderId="0" applyNumberFormat="0" applyBorder="0" applyAlignment="0" applyProtection="0"/>
    <xf numFmtId="0" fontId="194" fillId="73"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194" fillId="77" borderId="0" applyNumberFormat="0" applyBorder="0" applyAlignment="0" applyProtection="0"/>
    <xf numFmtId="0" fontId="194" fillId="77" borderId="0" applyNumberFormat="0" applyBorder="0" applyAlignment="0" applyProtection="0"/>
    <xf numFmtId="0" fontId="194" fillId="77" borderId="0" applyNumberFormat="0" applyBorder="0" applyAlignment="0" applyProtection="0"/>
    <xf numFmtId="0" fontId="194" fillId="77"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194" fillId="81" borderId="0" applyNumberFormat="0" applyBorder="0" applyAlignment="0" applyProtection="0"/>
    <xf numFmtId="0" fontId="194" fillId="81" borderId="0" applyNumberFormat="0" applyBorder="0" applyAlignment="0" applyProtection="0"/>
    <xf numFmtId="0" fontId="194" fillId="81" borderId="0" applyNumberFormat="0" applyBorder="0" applyAlignment="0" applyProtection="0"/>
    <xf numFmtId="0" fontId="194" fillId="81"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194" fillId="85" borderId="0" applyNumberFormat="0" applyBorder="0" applyAlignment="0" applyProtection="0"/>
    <xf numFmtId="0" fontId="194" fillId="85" borderId="0" applyNumberFormat="0" applyBorder="0" applyAlignment="0" applyProtection="0"/>
    <xf numFmtId="0" fontId="194" fillId="85" borderId="0" applyNumberFormat="0" applyBorder="0" applyAlignment="0" applyProtection="0"/>
    <xf numFmtId="0" fontId="194" fillId="85"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194" fillId="89" borderId="0" applyNumberFormat="0" applyBorder="0" applyAlignment="0" applyProtection="0"/>
    <xf numFmtId="0" fontId="194" fillId="89" borderId="0" applyNumberFormat="0" applyBorder="0" applyAlignment="0" applyProtection="0"/>
    <xf numFmtId="0" fontId="194" fillId="89" borderId="0" applyNumberFormat="0" applyBorder="0" applyAlignment="0" applyProtection="0"/>
    <xf numFmtId="0" fontId="194" fillId="89"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194" fillId="93" borderId="0" applyNumberFormat="0" applyBorder="0" applyAlignment="0" applyProtection="0"/>
    <xf numFmtId="0" fontId="194" fillId="93" borderId="0" applyNumberFormat="0" applyBorder="0" applyAlignment="0" applyProtection="0"/>
    <xf numFmtId="0" fontId="194" fillId="93" borderId="0" applyNumberFormat="0" applyBorder="0" applyAlignment="0" applyProtection="0"/>
    <xf numFmtId="0" fontId="194" fillId="93"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18" fillId="10" borderId="0" applyNumberFormat="0" applyBorder="0" applyAlignment="0" applyProtection="0"/>
    <xf numFmtId="0" fontId="18" fillId="12" borderId="0" applyNumberFormat="0" applyBorder="0" applyAlignment="0" applyProtection="0"/>
    <xf numFmtId="0" fontId="18" fillId="14"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1" borderId="0" applyNumberFormat="0" applyBorder="0" applyAlignment="0" applyProtection="0"/>
    <xf numFmtId="0" fontId="59" fillId="10" borderId="0" applyNumberFormat="0" applyBorder="0" applyAlignment="0" applyProtection="0"/>
    <xf numFmtId="0" fontId="59" fillId="12" borderId="0" applyNumberFormat="0" applyBorder="0" applyAlignment="0" applyProtection="0"/>
    <xf numFmtId="0" fontId="59" fillId="14"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1"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94" fillId="74" borderId="0" applyNumberFormat="0" applyBorder="0" applyAlignment="0" applyProtection="0"/>
    <xf numFmtId="0" fontId="194" fillId="74" borderId="0" applyNumberFormat="0" applyBorder="0" applyAlignment="0" applyProtection="0"/>
    <xf numFmtId="0" fontId="194" fillId="74" borderId="0" applyNumberFormat="0" applyBorder="0" applyAlignment="0" applyProtection="0"/>
    <xf numFmtId="0" fontId="194" fillId="74"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194" fillId="78" borderId="0" applyNumberFormat="0" applyBorder="0" applyAlignment="0" applyProtection="0"/>
    <xf numFmtId="0" fontId="194" fillId="78" borderId="0" applyNumberFormat="0" applyBorder="0" applyAlignment="0" applyProtection="0"/>
    <xf numFmtId="0" fontId="194" fillId="78" borderId="0" applyNumberFormat="0" applyBorder="0" applyAlignment="0" applyProtection="0"/>
    <xf numFmtId="0" fontId="194" fillId="78"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194" fillId="82" borderId="0" applyNumberFormat="0" applyBorder="0" applyAlignment="0" applyProtection="0"/>
    <xf numFmtId="0" fontId="194" fillId="82" borderId="0" applyNumberFormat="0" applyBorder="0" applyAlignment="0" applyProtection="0"/>
    <xf numFmtId="0" fontId="194" fillId="82" borderId="0" applyNumberFormat="0" applyBorder="0" applyAlignment="0" applyProtection="0"/>
    <xf numFmtId="0" fontId="194" fillId="82" borderId="0" applyNumberFormat="0" applyBorder="0" applyAlignment="0" applyProtection="0"/>
    <xf numFmtId="0" fontId="23" fillId="25" borderId="0" applyNumberFormat="0" applyBorder="0" applyAlignment="0" applyProtection="0"/>
    <xf numFmtId="0" fontId="23" fillId="25" borderId="0" applyNumberFormat="0" applyBorder="0" applyAlignment="0" applyProtection="0"/>
    <xf numFmtId="0" fontId="194" fillId="86" borderId="0" applyNumberFormat="0" applyBorder="0" applyAlignment="0" applyProtection="0"/>
    <xf numFmtId="0" fontId="194" fillId="86" borderId="0" applyNumberFormat="0" applyBorder="0" applyAlignment="0" applyProtection="0"/>
    <xf numFmtId="0" fontId="194" fillId="86" borderId="0" applyNumberFormat="0" applyBorder="0" applyAlignment="0" applyProtection="0"/>
    <xf numFmtId="0" fontId="194" fillId="86"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194" fillId="90" borderId="0" applyNumberFormat="0" applyBorder="0" applyAlignment="0" applyProtection="0"/>
    <xf numFmtId="0" fontId="194" fillId="90" borderId="0" applyNumberFormat="0" applyBorder="0" applyAlignment="0" applyProtection="0"/>
    <xf numFmtId="0" fontId="194" fillId="90" borderId="0" applyNumberFormat="0" applyBorder="0" applyAlignment="0" applyProtection="0"/>
    <xf numFmtId="0" fontId="194" fillId="90"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194" fillId="94" borderId="0" applyNumberFormat="0" applyBorder="0" applyAlignment="0" applyProtection="0"/>
    <xf numFmtId="0" fontId="194" fillId="94" borderId="0" applyNumberFormat="0" applyBorder="0" applyAlignment="0" applyProtection="0"/>
    <xf numFmtId="0" fontId="194" fillId="94" borderId="0" applyNumberFormat="0" applyBorder="0" applyAlignment="0" applyProtection="0"/>
    <xf numFmtId="0" fontId="194" fillId="94" borderId="0" applyNumberFormat="0" applyBorder="0" applyAlignment="0" applyProtection="0"/>
    <xf numFmtId="0" fontId="23" fillId="25" borderId="0" applyNumberFormat="0" applyBorder="0" applyAlignment="0" applyProtection="0"/>
    <xf numFmtId="0" fontId="23" fillId="25" borderId="0" applyNumberFormat="0" applyBorder="0" applyAlignment="0" applyProtection="0"/>
    <xf numFmtId="0" fontId="18" fillId="22" borderId="0" applyNumberFormat="0" applyBorder="0" applyAlignment="0" applyProtection="0"/>
    <xf numFmtId="0" fontId="18" fillId="13" borderId="0" applyNumberFormat="0" applyBorder="0" applyAlignment="0" applyProtection="0"/>
    <xf numFmtId="0" fontId="18" fillId="24" borderId="0" applyNumberFormat="0" applyBorder="0" applyAlignment="0" applyProtection="0"/>
    <xf numFmtId="0" fontId="18" fillId="16" borderId="0" applyNumberFormat="0" applyBorder="0" applyAlignment="0" applyProtection="0"/>
    <xf numFmtId="0" fontId="18" fillId="22" borderId="0" applyNumberFormat="0" applyBorder="0" applyAlignment="0" applyProtection="0"/>
    <xf numFmtId="0" fontId="18" fillId="26" borderId="0" applyNumberFormat="0" applyBorder="0" applyAlignment="0" applyProtection="0"/>
    <xf numFmtId="0" fontId="59" fillId="22" borderId="0" applyNumberFormat="0" applyBorder="0" applyAlignment="0" applyProtection="0"/>
    <xf numFmtId="0" fontId="59" fillId="13" borderId="0" applyNumberFormat="0" applyBorder="0" applyAlignment="0" applyProtection="0"/>
    <xf numFmtId="0" fontId="59" fillId="24" borderId="0" applyNumberFormat="0" applyBorder="0" applyAlignment="0" applyProtection="0"/>
    <xf numFmtId="0" fontId="59" fillId="16" borderId="0" applyNumberFormat="0" applyBorder="0" applyAlignment="0" applyProtection="0"/>
    <xf numFmtId="0" fontId="59" fillId="22" borderId="0" applyNumberFormat="0" applyBorder="0" applyAlignment="0" applyProtection="0"/>
    <xf numFmtId="0" fontId="59" fillId="26" borderId="0" applyNumberFormat="0" applyBorder="0" applyAlignment="0" applyProtection="0"/>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49" fontId="41" fillId="0" borderId="0">
      <alignment horizontal="left"/>
    </xf>
    <xf numFmtId="0" fontId="60" fillId="27" borderId="0" applyNumberFormat="0" applyBorder="0" applyAlignment="0" applyProtection="0"/>
    <xf numFmtId="0" fontId="60" fillId="27"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20" borderId="0" applyNumberFormat="0" applyBorder="0" applyAlignment="0" applyProtection="0"/>
    <xf numFmtId="0" fontId="60" fillId="20"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30" borderId="0" applyNumberFormat="0" applyBorder="0" applyAlignment="0" applyProtection="0"/>
    <xf numFmtId="0" fontId="60" fillId="30" borderId="0" applyNumberFormat="0" applyBorder="0" applyAlignment="0" applyProtection="0"/>
    <xf numFmtId="0" fontId="211" fillId="75" borderId="0" applyNumberFormat="0" applyBorder="0" applyAlignment="0" applyProtection="0"/>
    <xf numFmtId="0" fontId="173" fillId="32" borderId="0" applyNumberFormat="0" applyBorder="0" applyAlignment="0" applyProtection="0"/>
    <xf numFmtId="0" fontId="173" fillId="32" borderId="0" applyNumberFormat="0" applyBorder="0" applyAlignment="0" applyProtection="0"/>
    <xf numFmtId="0" fontId="211" fillId="79" borderId="0" applyNumberFormat="0" applyBorder="0" applyAlignment="0" applyProtection="0"/>
    <xf numFmtId="0" fontId="173" fillId="13" borderId="0" applyNumberFormat="0" applyBorder="0" applyAlignment="0" applyProtection="0"/>
    <xf numFmtId="0" fontId="173" fillId="13" borderId="0" applyNumberFormat="0" applyBorder="0" applyAlignment="0" applyProtection="0"/>
    <xf numFmtId="0" fontId="211" fillId="83" borderId="0" applyNumberFormat="0" applyBorder="0" applyAlignment="0" applyProtection="0"/>
    <xf numFmtId="0" fontId="173" fillId="25" borderId="0" applyNumberFormat="0" applyBorder="0" applyAlignment="0" applyProtection="0"/>
    <xf numFmtId="0" fontId="173" fillId="25" borderId="0" applyNumberFormat="0" applyBorder="0" applyAlignment="0" applyProtection="0"/>
    <xf numFmtId="0" fontId="211" fillId="87" borderId="0" applyNumberFormat="0" applyBorder="0" applyAlignment="0" applyProtection="0"/>
    <xf numFmtId="0" fontId="173" fillId="23" borderId="0" applyNumberFormat="0" applyBorder="0" applyAlignment="0" applyProtection="0"/>
    <xf numFmtId="0" fontId="173" fillId="23" borderId="0" applyNumberFormat="0" applyBorder="0" applyAlignment="0" applyProtection="0"/>
    <xf numFmtId="0" fontId="211" fillId="91" borderId="0" applyNumberFormat="0" applyBorder="0" applyAlignment="0" applyProtection="0"/>
    <xf numFmtId="0" fontId="173" fillId="32" borderId="0" applyNumberFormat="0" applyBorder="0" applyAlignment="0" applyProtection="0"/>
    <xf numFmtId="0" fontId="173" fillId="32" borderId="0" applyNumberFormat="0" applyBorder="0" applyAlignment="0" applyProtection="0"/>
    <xf numFmtId="0" fontId="211" fillId="95" borderId="0" applyNumberFormat="0" applyBorder="0" applyAlignment="0" applyProtection="0"/>
    <xf numFmtId="0" fontId="173" fillId="13" borderId="0" applyNumberFormat="0" applyBorder="0" applyAlignment="0" applyProtection="0"/>
    <xf numFmtId="0" fontId="173" fillId="13" borderId="0" applyNumberFormat="0" applyBorder="0" applyAlignment="0" applyProtection="0"/>
    <xf numFmtId="0" fontId="60" fillId="31" borderId="0" applyNumberFormat="0" applyBorder="0" applyAlignment="0" applyProtection="0"/>
    <xf numFmtId="0" fontId="60" fillId="13" borderId="0" applyNumberFormat="0" applyBorder="0" applyAlignment="0" applyProtection="0"/>
    <xf numFmtId="0" fontId="60" fillId="24" borderId="0" applyNumberFormat="0" applyBorder="0" applyAlignment="0" applyProtection="0"/>
    <xf numFmtId="0" fontId="60" fillId="33" borderId="0" applyNumberFormat="0" applyBorder="0" applyAlignment="0" applyProtection="0"/>
    <xf numFmtId="0" fontId="60" fillId="32" borderId="0" applyNumberFormat="0" applyBorder="0" applyAlignment="0" applyProtection="0"/>
    <xf numFmtId="0" fontId="60" fillId="34" borderId="0" applyNumberFormat="0" applyBorder="0" applyAlignment="0" applyProtection="0"/>
    <xf numFmtId="0" fontId="61" fillId="31" borderId="0" applyNumberFormat="0" applyBorder="0" applyAlignment="0" applyProtection="0"/>
    <xf numFmtId="0" fontId="61" fillId="13" borderId="0" applyNumberFormat="0" applyBorder="0" applyAlignment="0" applyProtection="0"/>
    <xf numFmtId="0" fontId="61" fillId="24" borderId="0" applyNumberFormat="0" applyBorder="0" applyAlignment="0" applyProtection="0"/>
    <xf numFmtId="0" fontId="61" fillId="33" borderId="0" applyNumberFormat="0" applyBorder="0" applyAlignment="0" applyProtection="0"/>
    <xf numFmtId="0" fontId="61" fillId="32" borderId="0" applyNumberFormat="0" applyBorder="0" applyAlignment="0" applyProtection="0"/>
    <xf numFmtId="0" fontId="61" fillId="34" borderId="0" applyNumberFormat="0" applyBorder="0" applyAlignment="0" applyProtection="0"/>
    <xf numFmtId="177" fontId="1" fillId="0" borderId="0" applyFont="0" applyFill="0" applyBorder="0" applyAlignment="0" applyProtection="0"/>
    <xf numFmtId="178" fontId="53" fillId="0" borderId="0" applyFont="0" applyFill="0" applyBorder="0" applyAlignment="0" applyProtection="0"/>
    <xf numFmtId="0" fontId="60" fillId="35" borderId="0" applyNumberFormat="0" applyBorder="0" applyAlignment="0" applyProtection="0"/>
    <xf numFmtId="0" fontId="60" fillId="36" borderId="0" applyNumberFormat="0" applyBorder="0" applyAlignment="0" applyProtection="0"/>
    <xf numFmtId="0" fontId="60" fillId="37" borderId="0" applyNumberFormat="0" applyBorder="0" applyAlignment="0" applyProtection="0"/>
    <xf numFmtId="0" fontId="60" fillId="33" borderId="0" applyNumberFormat="0" applyBorder="0" applyAlignment="0" applyProtection="0"/>
    <xf numFmtId="0" fontId="60" fillId="32" borderId="0" applyNumberFormat="0" applyBorder="0" applyAlignment="0" applyProtection="0"/>
    <xf numFmtId="0" fontId="60" fillId="38" borderId="0" applyNumberFormat="0" applyBorder="0" applyAlignment="0" applyProtection="0"/>
    <xf numFmtId="179" fontId="62" fillId="0" borderId="0" applyFont="0" applyFill="0" applyBorder="0" applyAlignment="0" applyProtection="0"/>
    <xf numFmtId="180" fontId="62" fillId="0" borderId="0" applyFont="0" applyFill="0" applyBorder="0" applyAlignment="0" applyProtection="0"/>
    <xf numFmtId="0" fontId="61" fillId="35" borderId="0" applyNumberFormat="0" applyBorder="0" applyAlignment="0" applyProtection="0"/>
    <xf numFmtId="0" fontId="61" fillId="36" borderId="0" applyNumberFormat="0" applyBorder="0" applyAlignment="0" applyProtection="0"/>
    <xf numFmtId="0" fontId="61" fillId="37" borderId="0" applyNumberFormat="0" applyBorder="0" applyAlignment="0" applyProtection="0"/>
    <xf numFmtId="0" fontId="61" fillId="33" borderId="0" applyNumberFormat="0" applyBorder="0" applyAlignment="0" applyProtection="0"/>
    <xf numFmtId="0" fontId="61" fillId="32" borderId="0" applyNumberFormat="0" applyBorder="0" applyAlignment="0" applyProtection="0"/>
    <xf numFmtId="0" fontId="61" fillId="38" borderId="0" applyNumberFormat="0" applyBorder="0" applyAlignment="0" applyProtection="0"/>
    <xf numFmtId="0" fontId="63" fillId="0" borderId="0">
      <alignment horizontal="center" wrapText="1"/>
      <protection locked="0"/>
    </xf>
    <xf numFmtId="176" fontId="63" fillId="0" borderId="0">
      <alignment horizontal="center" wrapText="1"/>
      <protection locked="0"/>
    </xf>
    <xf numFmtId="176" fontId="63" fillId="0" borderId="0">
      <alignment horizontal="center" wrapText="1"/>
      <protection locked="0"/>
    </xf>
    <xf numFmtId="0" fontId="63" fillId="0" borderId="0">
      <alignment horizontal="center" wrapText="1"/>
      <protection locked="0"/>
    </xf>
    <xf numFmtId="181" fontId="62" fillId="0" borderId="0" applyFont="0" applyFill="0" applyBorder="0" applyAlignment="0" applyProtection="0"/>
    <xf numFmtId="182" fontId="62" fillId="0" borderId="0" applyFont="0" applyFill="0" applyBorder="0" applyAlignment="0" applyProtection="0"/>
    <xf numFmtId="0" fontId="64" fillId="23" borderId="2" applyNumberFormat="0" applyAlignment="0" applyProtection="0"/>
    <xf numFmtId="0" fontId="155" fillId="12" borderId="0" applyNumberFormat="0" applyBorder="0" applyAlignment="0" applyProtection="0"/>
    <xf numFmtId="183" fontId="65" fillId="39" borderId="3" applyProtection="0">
      <alignment vertical="center"/>
    </xf>
    <xf numFmtId="0" fontId="66" fillId="23" borderId="4" applyNumberFormat="0" applyAlignment="0" applyProtection="0"/>
    <xf numFmtId="0" fontId="67" fillId="0" borderId="0" applyNumberFormat="0" applyFill="0" applyBorder="0" applyAlignment="0" applyProtection="0"/>
    <xf numFmtId="184" fontId="41" fillId="0" borderId="0"/>
    <xf numFmtId="49" fontId="68" fillId="0" borderId="5" applyNumberFormat="0" applyFont="0" applyAlignment="0">
      <alignment horizontal="left" vertical="center" wrapText="1"/>
    </xf>
    <xf numFmtId="0" fontId="69" fillId="0" borderId="0" applyNumberFormat="0" applyFill="0" applyBorder="0" applyAlignment="0"/>
    <xf numFmtId="176" fontId="69" fillId="0" borderId="0" applyNumberFormat="0" applyFill="0" applyBorder="0" applyAlignment="0"/>
    <xf numFmtId="0" fontId="70" fillId="0" borderId="0" applyNumberFormat="0" applyFill="0" applyBorder="0" applyAlignment="0" applyProtection="0"/>
    <xf numFmtId="185" fontId="71" fillId="0" borderId="0" applyNumberFormat="0" applyFill="0" applyBorder="0" applyAlignment="0"/>
    <xf numFmtId="0" fontId="72" fillId="0" borderId="0"/>
    <xf numFmtId="0" fontId="1" fillId="0" borderId="0" applyFill="0" applyBorder="0" applyAlignment="0"/>
    <xf numFmtId="176" fontId="1" fillId="0" borderId="0" applyFill="0" applyBorder="0" applyAlignment="0"/>
    <xf numFmtId="176" fontId="1" fillId="0" borderId="0" applyFill="0" applyBorder="0" applyAlignment="0"/>
    <xf numFmtId="0" fontId="1" fillId="0" borderId="0" applyFill="0" applyBorder="0" applyAlignment="0"/>
    <xf numFmtId="186" fontId="53" fillId="0" borderId="0" applyFill="0" applyBorder="0" applyAlignment="0"/>
    <xf numFmtId="186" fontId="53" fillId="0" borderId="0" applyFill="0" applyBorder="0" applyAlignment="0"/>
    <xf numFmtId="186" fontId="54" fillId="0" borderId="0" applyFill="0" applyBorder="0" applyAlignment="0"/>
    <xf numFmtId="187" fontId="53" fillId="0" borderId="0" applyFill="0" applyBorder="0" applyAlignment="0"/>
    <xf numFmtId="187" fontId="53" fillId="0" borderId="0" applyFill="0" applyBorder="0" applyAlignment="0"/>
    <xf numFmtId="188" fontId="54" fillId="0" borderId="0" applyFill="0" applyBorder="0" applyAlignment="0"/>
    <xf numFmtId="189" fontId="1" fillId="0" borderId="0" applyFill="0" applyBorder="0" applyAlignment="0"/>
    <xf numFmtId="189" fontId="1" fillId="0" borderId="0" applyFill="0" applyBorder="0" applyAlignment="0"/>
    <xf numFmtId="189" fontId="1" fillId="0" borderId="0" applyFill="0" applyBorder="0" applyAlignment="0"/>
    <xf numFmtId="190" fontId="1" fillId="0" borderId="0" applyFill="0" applyBorder="0" applyAlignment="0"/>
    <xf numFmtId="190" fontId="1" fillId="0" borderId="0" applyFill="0" applyBorder="0" applyAlignment="0"/>
    <xf numFmtId="189" fontId="1" fillId="0" borderId="0" applyFill="0" applyBorder="0" applyAlignment="0"/>
    <xf numFmtId="191" fontId="1" fillId="0" borderId="0" applyFill="0" applyBorder="0" applyAlignment="0"/>
    <xf numFmtId="191" fontId="1" fillId="0" borderId="0" applyFill="0" applyBorder="0" applyAlignment="0"/>
    <xf numFmtId="191" fontId="1" fillId="0" borderId="0" applyFill="0" applyBorder="0" applyAlignment="0"/>
    <xf numFmtId="192" fontId="1" fillId="0" borderId="0" applyFill="0" applyBorder="0" applyAlignment="0"/>
    <xf numFmtId="192" fontId="1" fillId="0" borderId="0" applyFill="0" applyBorder="0" applyAlignment="0"/>
    <xf numFmtId="191" fontId="1" fillId="0" borderId="0" applyFill="0" applyBorder="0" applyAlignment="0"/>
    <xf numFmtId="193" fontId="53" fillId="0" borderId="0" applyFill="0" applyBorder="0" applyAlignment="0"/>
    <xf numFmtId="193" fontId="53" fillId="0" borderId="0" applyFill="0" applyBorder="0" applyAlignment="0"/>
    <xf numFmtId="194" fontId="54" fillId="0" borderId="0" applyFill="0" applyBorder="0" applyAlignment="0"/>
    <xf numFmtId="195" fontId="53" fillId="0" borderId="0" applyFill="0" applyBorder="0" applyAlignment="0"/>
    <xf numFmtId="195" fontId="53" fillId="0" borderId="0" applyFill="0" applyBorder="0" applyAlignment="0"/>
    <xf numFmtId="195" fontId="54" fillId="0" borderId="0" applyFill="0" applyBorder="0" applyAlignment="0"/>
    <xf numFmtId="186" fontId="53" fillId="0" borderId="0" applyFill="0" applyBorder="0" applyAlignment="0"/>
    <xf numFmtId="186" fontId="53" fillId="0" borderId="0" applyFill="0" applyBorder="0" applyAlignment="0"/>
    <xf numFmtId="186" fontId="54" fillId="0" borderId="0" applyFill="0" applyBorder="0" applyAlignment="0"/>
    <xf numFmtId="0" fontId="166" fillId="23" borderId="4" applyNumberFormat="0" applyAlignment="0" applyProtection="0"/>
    <xf numFmtId="1" fontId="28" fillId="0" borderId="6" applyAlignment="0">
      <alignment horizontal="left" vertical="center"/>
    </xf>
    <xf numFmtId="196" fontId="73" fillId="40" borderId="7" applyNumberFormat="0" applyFont="0" applyFill="0" applyBorder="0" applyAlignment="0">
      <alignment horizontal="center"/>
    </xf>
    <xf numFmtId="0" fontId="6" fillId="0" borderId="8" applyNumberFormat="0" applyFill="0" applyAlignment="0" applyProtection="0"/>
    <xf numFmtId="0" fontId="210" fillId="0" borderId="75" applyNumberFormat="0" applyFill="0" applyAlignment="0" applyProtection="0"/>
    <xf numFmtId="0" fontId="6" fillId="0" borderId="8" applyNumberFormat="0" applyFill="0" applyAlignment="0" applyProtection="0"/>
    <xf numFmtId="0" fontId="174" fillId="0" borderId="9" applyNumberFormat="0" applyFill="0" applyAlignment="0" applyProtection="0"/>
    <xf numFmtId="3" fontId="9" fillId="0" borderId="0" applyFont="0" applyFill="0" applyBorder="0" applyAlignment="0" applyProtection="0"/>
    <xf numFmtId="183" fontId="74" fillId="0" borderId="3" applyProtection="0">
      <alignment horizontal="right" vertical="center"/>
    </xf>
    <xf numFmtId="197" fontId="75" fillId="0" borderId="0"/>
    <xf numFmtId="183" fontId="74" fillId="0" borderId="3" applyProtection="0">
      <alignment horizontal="right" vertical="center"/>
    </xf>
    <xf numFmtId="3" fontId="9" fillId="0" borderId="0" applyFont="0" applyFill="0" applyBorder="0" applyAlignment="0" applyProtection="0"/>
    <xf numFmtId="197" fontId="76" fillId="41" borderId="10"/>
    <xf numFmtId="197" fontId="76" fillId="41" borderId="10"/>
    <xf numFmtId="197" fontId="76" fillId="41" borderId="10"/>
    <xf numFmtId="197" fontId="77" fillId="0" borderId="11"/>
    <xf numFmtId="198" fontId="78" fillId="0" borderId="0" applyFill="0" applyBorder="0" applyProtection="0">
      <alignment horizontal="right"/>
    </xf>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5" fontId="79" fillId="0" borderId="12" applyNumberFormat="0" applyFont="0" applyAlignment="0" applyProtection="0"/>
    <xf numFmtId="199" fontId="80" fillId="0" borderId="0"/>
    <xf numFmtId="199" fontId="80" fillId="0" borderId="0"/>
    <xf numFmtId="199" fontId="80" fillId="0" borderId="0"/>
    <xf numFmtId="199" fontId="80" fillId="0" borderId="0"/>
    <xf numFmtId="199" fontId="80" fillId="0" borderId="0"/>
    <xf numFmtId="199" fontId="80" fillId="0" borderId="0"/>
    <xf numFmtId="199" fontId="80" fillId="0" borderId="0"/>
    <xf numFmtId="199" fontId="80" fillId="0" borderId="0"/>
    <xf numFmtId="200" fontId="81" fillId="0" borderId="0" applyFill="0" applyBorder="0" applyAlignment="0" applyProtection="0"/>
    <xf numFmtId="193" fontId="53" fillId="0" borderId="0" applyFont="0" applyFill="0" applyBorder="0" applyAlignment="0" applyProtection="0"/>
    <xf numFmtId="193" fontId="53" fillId="0" borderId="0" applyFont="0" applyFill="0" applyBorder="0" applyAlignment="0" applyProtection="0"/>
    <xf numFmtId="194" fontId="81" fillId="0" borderId="0" applyFill="0" applyBorder="0" applyAlignment="0" applyProtection="0"/>
    <xf numFmtId="201" fontId="81" fillId="0" borderId="0" applyFill="0" applyBorder="0" applyAlignment="0" applyProtection="0"/>
    <xf numFmtId="0" fontId="82" fillId="0" borderId="0" applyNumberFormat="0" applyAlignment="0"/>
    <xf numFmtId="176" fontId="82" fillId="0" borderId="0" applyNumberFormat="0" applyAlignment="0"/>
    <xf numFmtId="0" fontId="83" fillId="0" borderId="0" applyNumberFormat="0" applyAlignment="0"/>
    <xf numFmtId="176" fontId="83" fillId="0" borderId="0" applyNumberFormat="0" applyAlignment="0"/>
    <xf numFmtId="202" fontId="15" fillId="0" borderId="0" applyFont="0" applyFill="0" applyBorder="0" applyAlignment="0" applyProtection="0"/>
    <xf numFmtId="203" fontId="15" fillId="0" borderId="0" applyFont="0" applyFill="0" applyBorder="0" applyAlignment="0" applyProtection="0"/>
    <xf numFmtId="204" fontId="81" fillId="0" borderId="0" applyFill="0" applyBorder="0" applyAlignment="0" applyProtection="0"/>
    <xf numFmtId="186" fontId="53" fillId="0" borderId="0" applyFont="0" applyFill="0" applyBorder="0" applyAlignment="0" applyProtection="0"/>
    <xf numFmtId="186" fontId="53" fillId="0" borderId="0" applyFont="0" applyFill="0" applyBorder="0" applyAlignment="0" applyProtection="0"/>
    <xf numFmtId="186" fontId="81" fillId="0" borderId="0" applyFill="0" applyBorder="0" applyAlignment="0" applyProtection="0"/>
    <xf numFmtId="205" fontId="81" fillId="0" borderId="0" applyFill="0" applyBorder="0" applyAlignment="0" applyProtection="0"/>
    <xf numFmtId="3" fontId="31" fillId="0" borderId="0"/>
    <xf numFmtId="165" fontId="194" fillId="0" borderId="0" applyFont="0" applyFill="0" applyBorder="0" applyAlignment="0" applyProtection="0"/>
    <xf numFmtId="206" fontId="81" fillId="0" borderId="0" applyFill="0" applyBorder="0" applyAlignment="0" applyProtection="0"/>
    <xf numFmtId="206" fontId="81" fillId="0" borderId="0" applyFill="0" applyBorder="0" applyAlignment="0" applyProtection="0"/>
    <xf numFmtId="206" fontId="81" fillId="0" borderId="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4" fontId="84" fillId="0" borderId="0"/>
    <xf numFmtId="39" fontId="41" fillId="0" borderId="0"/>
    <xf numFmtId="15" fontId="15" fillId="0" borderId="0" applyFont="0" applyFill="0" applyBorder="0" applyAlignment="0" applyProtection="0">
      <alignment horizontal="left"/>
    </xf>
    <xf numFmtId="14" fontId="85" fillId="0" borderId="0" applyFill="0" applyBorder="0" applyAlignment="0"/>
    <xf numFmtId="14" fontId="85" fillId="0" borderId="0" applyFill="0" applyBorder="0" applyAlignment="0"/>
    <xf numFmtId="14" fontId="86" fillId="0" borderId="0" applyFill="0" applyBorder="0" applyAlignment="0"/>
    <xf numFmtId="0" fontId="22" fillId="0" borderId="13" applyProtection="0">
      <alignment horizontal="center" vertical="top" wrapText="1"/>
    </xf>
    <xf numFmtId="207" fontId="15" fillId="0" borderId="0" applyFont="0" applyFill="0" applyBorder="0" applyProtection="0">
      <alignment horizontal="left"/>
    </xf>
    <xf numFmtId="186" fontId="87" fillId="0" borderId="0" applyFont="0" applyFill="0" applyBorder="0" applyAlignment="0" applyProtection="0">
      <protection locked="0"/>
    </xf>
    <xf numFmtId="39" fontId="50" fillId="0" borderId="0" applyFont="0" applyFill="0" applyBorder="0" applyAlignment="0" applyProtection="0"/>
    <xf numFmtId="208" fontId="63" fillId="0" borderId="0" applyFont="0" applyFill="0" applyBorder="0" applyAlignment="0"/>
    <xf numFmtId="0" fontId="88" fillId="0" borderId="0"/>
    <xf numFmtId="176" fontId="88" fillId="0" borderId="0"/>
    <xf numFmtId="0" fontId="41" fillId="0" borderId="0">
      <alignment vertical="center"/>
    </xf>
    <xf numFmtId="176" fontId="41" fillId="0" borderId="0">
      <alignment vertical="center"/>
    </xf>
    <xf numFmtId="41" fontId="1" fillId="0" borderId="0" applyFont="0" applyFill="0" applyBorder="0" applyAlignment="0" applyProtection="0"/>
    <xf numFmtId="43" fontId="1" fillId="0" borderId="0" applyFont="0" applyFill="0" applyBorder="0" applyAlignment="0" applyProtection="0"/>
    <xf numFmtId="0" fontId="89" fillId="11" borderId="4" applyNumberFormat="0" applyAlignment="0" applyProtection="0"/>
    <xf numFmtId="193" fontId="53" fillId="0" borderId="0" applyFill="0" applyBorder="0" applyAlignment="0"/>
    <xf numFmtId="193" fontId="53" fillId="0" borderId="0" applyFill="0" applyBorder="0" applyAlignment="0"/>
    <xf numFmtId="194" fontId="54" fillId="0" borderId="0" applyFill="0" applyBorder="0" applyAlignment="0"/>
    <xf numFmtId="186" fontId="53" fillId="0" borderId="0" applyFill="0" applyBorder="0" applyAlignment="0"/>
    <xf numFmtId="186" fontId="53" fillId="0" borderId="0" applyFill="0" applyBorder="0" applyAlignment="0"/>
    <xf numFmtId="186" fontId="54" fillId="0" borderId="0" applyFill="0" applyBorder="0" applyAlignment="0"/>
    <xf numFmtId="193" fontId="53" fillId="0" borderId="0" applyFill="0" applyBorder="0" applyAlignment="0"/>
    <xf numFmtId="193" fontId="53" fillId="0" borderId="0" applyFill="0" applyBorder="0" applyAlignment="0"/>
    <xf numFmtId="194" fontId="54" fillId="0" borderId="0" applyFill="0" applyBorder="0" applyAlignment="0"/>
    <xf numFmtId="195" fontId="53" fillId="0" borderId="0" applyFill="0" applyBorder="0" applyAlignment="0"/>
    <xf numFmtId="195" fontId="53" fillId="0" borderId="0" applyFill="0" applyBorder="0" applyAlignment="0"/>
    <xf numFmtId="195" fontId="54" fillId="0" borderId="0" applyFill="0" applyBorder="0" applyAlignment="0"/>
    <xf numFmtId="186" fontId="53" fillId="0" borderId="0" applyFill="0" applyBorder="0" applyAlignment="0"/>
    <xf numFmtId="186" fontId="53" fillId="0" borderId="0" applyFill="0" applyBorder="0" applyAlignment="0"/>
    <xf numFmtId="186" fontId="54" fillId="0" borderId="0" applyFill="0" applyBorder="0" applyAlignment="0"/>
    <xf numFmtId="0" fontId="90" fillId="0" borderId="0" applyNumberFormat="0" applyAlignment="0"/>
    <xf numFmtId="176" fontId="90" fillId="0" borderId="0" applyNumberFormat="0" applyAlignment="0"/>
    <xf numFmtId="0" fontId="91" fillId="2" borderId="1"/>
    <xf numFmtId="0" fontId="92" fillId="0" borderId="8" applyNumberFormat="0" applyFill="0" applyAlignment="0" applyProtection="0"/>
    <xf numFmtId="0" fontId="93" fillId="0" borderId="0" applyNumberFormat="0" applyFill="0" applyBorder="0" applyAlignment="0" applyProtection="0"/>
    <xf numFmtId="170" fontId="2" fillId="0" borderId="0" applyFont="0" applyFill="0" applyBorder="0" applyAlignment="0" applyProtection="0"/>
    <xf numFmtId="0" fontId="94" fillId="0" borderId="0" applyNumberFormat="0" applyFill="0" applyBorder="0" applyAlignment="0" applyProtection="0"/>
    <xf numFmtId="176" fontId="94" fillId="0" borderId="0" applyNumberFormat="0" applyFill="0" applyBorder="0" applyAlignment="0" applyProtection="0"/>
    <xf numFmtId="0" fontId="18" fillId="0" borderId="0"/>
    <xf numFmtId="0" fontId="18" fillId="0" borderId="0"/>
    <xf numFmtId="176" fontId="18" fillId="0" borderId="0"/>
    <xf numFmtId="0" fontId="95" fillId="0" borderId="0" applyNumberFormat="0" applyFill="0" applyBorder="0" applyAlignment="0" applyProtection="0"/>
    <xf numFmtId="176" fontId="95" fillId="0" borderId="0" applyNumberFormat="0" applyFill="0" applyBorder="0" applyAlignment="0" applyProtection="0"/>
    <xf numFmtId="0" fontId="169" fillId="0" borderId="0" applyNumberFormat="0" applyFill="0" applyBorder="0" applyAlignment="0" applyProtection="0"/>
    <xf numFmtId="0" fontId="150" fillId="14" borderId="0" applyNumberFormat="0" applyBorder="0" applyAlignment="0" applyProtection="0"/>
    <xf numFmtId="38" fontId="91" fillId="42" borderId="0" applyNumberFormat="0" applyBorder="0" applyAlignment="0" applyProtection="0"/>
    <xf numFmtId="176" fontId="58" fillId="41" borderId="0" applyNumberFormat="0" applyBorder="0" applyAlignment="0" applyProtection="0"/>
    <xf numFmtId="38" fontId="91" fillId="42" borderId="0" applyNumberFormat="0" applyBorder="0" applyAlignment="0" applyProtection="0"/>
    <xf numFmtId="0" fontId="58" fillId="41" borderId="0" applyNumberFormat="0" applyBorder="0" applyAlignment="0" applyProtection="0"/>
    <xf numFmtId="0" fontId="96" fillId="0" borderId="0"/>
    <xf numFmtId="0" fontId="97" fillId="14" borderId="0" applyNumberFormat="0" applyBorder="0" applyAlignment="0" applyProtection="0"/>
    <xf numFmtId="4" fontId="9" fillId="0" borderId="0" applyFont="0" applyFill="0" applyBorder="0" applyAlignment="0" applyProtection="0"/>
    <xf numFmtId="4" fontId="9" fillId="0" borderId="0" applyFont="0" applyFill="0" applyBorder="0" applyAlignment="0" applyProtection="0"/>
    <xf numFmtId="0" fontId="98" fillId="43" borderId="0"/>
    <xf numFmtId="0" fontId="99" fillId="0" borderId="0">
      <alignment horizontal="left"/>
    </xf>
    <xf numFmtId="0" fontId="100" fillId="0" borderId="14" applyNumberFormat="0" applyAlignment="0" applyProtection="0">
      <alignment horizontal="left" vertical="center"/>
    </xf>
    <xf numFmtId="176" fontId="101" fillId="0" borderId="15" applyNumberFormat="0" applyAlignment="0" applyProtection="0"/>
    <xf numFmtId="176" fontId="101" fillId="0" borderId="15" applyNumberFormat="0" applyAlignment="0" applyProtection="0"/>
    <xf numFmtId="176" fontId="101" fillId="0" borderId="15" applyNumberFormat="0" applyAlignment="0" applyProtection="0"/>
    <xf numFmtId="0" fontId="101" fillId="0" borderId="15" applyNumberFormat="0" applyAlignment="0" applyProtection="0"/>
    <xf numFmtId="0" fontId="101" fillId="0" borderId="15" applyNumberFormat="0" applyAlignment="0" applyProtection="0"/>
    <xf numFmtId="0" fontId="100" fillId="0" borderId="14" applyNumberFormat="0" applyAlignment="0" applyProtection="0">
      <alignment horizontal="left" vertical="center"/>
    </xf>
    <xf numFmtId="0" fontId="101" fillId="0" borderId="15" applyNumberFormat="0" applyAlignment="0" applyProtection="0"/>
    <xf numFmtId="0" fontId="100" fillId="0" borderId="16">
      <alignment horizontal="left" vertical="center"/>
    </xf>
    <xf numFmtId="176" fontId="101" fillId="0" borderId="17">
      <alignment horizontal="left" vertical="center"/>
    </xf>
    <xf numFmtId="0" fontId="100" fillId="0" borderId="16">
      <alignment horizontal="left" vertical="center"/>
    </xf>
    <xf numFmtId="0" fontId="101" fillId="0" borderId="17">
      <alignment horizontal="left" vertical="center"/>
    </xf>
    <xf numFmtId="0" fontId="226" fillId="0" borderId="0">
      <alignment horizontal="center"/>
    </xf>
    <xf numFmtId="0" fontId="119" fillId="0" borderId="18" applyNumberFormat="0" applyFill="0" applyAlignment="0" applyProtection="0"/>
    <xf numFmtId="0" fontId="122" fillId="0" borderId="19" applyNumberFormat="0" applyFill="0" applyAlignment="0" applyProtection="0"/>
    <xf numFmtId="0" fontId="124" fillId="0" borderId="20" applyNumberFormat="0" applyFill="0" applyAlignment="0" applyProtection="0"/>
    <xf numFmtId="0" fontId="124" fillId="0" borderId="0" applyNumberFormat="0" applyFill="0" applyBorder="0" applyAlignment="0" applyProtection="0"/>
    <xf numFmtId="0" fontId="226" fillId="0" borderId="0">
      <alignment horizontal="center" textRotation="90"/>
    </xf>
    <xf numFmtId="0" fontId="102" fillId="0" borderId="21"/>
    <xf numFmtId="0" fontId="41" fillId="0" borderId="0">
      <alignment vertical="center"/>
    </xf>
    <xf numFmtId="176" fontId="41" fillId="0" borderId="0">
      <alignment vertical="center"/>
    </xf>
    <xf numFmtId="0" fontId="103" fillId="0" borderId="0" applyNumberFormat="0" applyFill="0" applyBorder="0" applyAlignment="0" applyProtection="0"/>
    <xf numFmtId="176" fontId="103" fillId="0" borderId="0" applyNumberFormat="0" applyFill="0" applyBorder="0" applyAlignment="0" applyProtection="0"/>
    <xf numFmtId="0" fontId="104" fillId="0" borderId="0" applyNumberFormat="0" applyBorder="0" applyAlignment="0" applyProtection="0"/>
    <xf numFmtId="0" fontId="227" fillId="0" borderId="0" applyNumberFormat="0" applyFill="0" applyBorder="0" applyAlignment="0" applyProtection="0"/>
    <xf numFmtId="0" fontId="228" fillId="0" borderId="0" applyNumberFormat="0" applyFill="0" applyBorder="0" applyAlignment="0" applyProtection="0"/>
    <xf numFmtId="0" fontId="195" fillId="0" borderId="0" applyNumberFormat="0" applyFill="0" applyBorder="0" applyAlignment="0" applyProtection="0"/>
    <xf numFmtId="176" fontId="105" fillId="0" borderId="0" applyNumberFormat="0" applyFill="0" applyBorder="0" applyAlignment="0" applyProtection="0"/>
    <xf numFmtId="0" fontId="105" fillId="0" borderId="0" applyNumberFormat="0" applyFill="0" applyBorder="0" applyAlignment="0" applyProtection="0"/>
    <xf numFmtId="0" fontId="229" fillId="0" borderId="0" applyNumberFormat="0" applyFill="0" applyBorder="0" applyAlignment="0" applyProtection="0"/>
    <xf numFmtId="0" fontId="225" fillId="0" borderId="0" applyNumberFormat="0" applyFill="0" applyBorder="0" applyAlignment="0" applyProtection="0"/>
    <xf numFmtId="176" fontId="106" fillId="0" borderId="0" applyNumberFormat="0" applyBorder="0" applyAlignment="0" applyProtection="0">
      <alignment vertical="top"/>
      <protection locked="0"/>
    </xf>
    <xf numFmtId="0" fontId="107" fillId="0" borderId="0" applyNumberFormat="0" applyBorder="0" applyAlignment="0" applyProtection="0">
      <alignment vertical="top"/>
      <protection locked="0"/>
    </xf>
    <xf numFmtId="0" fontId="104" fillId="0" borderId="0" applyNumberFormat="0" applyBorder="0" applyAlignment="0" applyProtection="0"/>
    <xf numFmtId="0" fontId="225" fillId="0" borderId="0" applyNumberFormat="0" applyFill="0" applyBorder="0" applyAlignment="0" applyProtection="0"/>
    <xf numFmtId="176" fontId="104" fillId="0" borderId="0" applyNumberFormat="0" applyBorder="0" applyAlignment="0" applyProtection="0"/>
    <xf numFmtId="176" fontId="104" fillId="0" borderId="0" applyNumberFormat="0" applyBorder="0" applyAlignment="0" applyProtection="0"/>
    <xf numFmtId="176" fontId="104" fillId="0" borderId="0" applyNumberFormat="0" applyBorder="0" applyAlignment="0" applyProtection="0"/>
    <xf numFmtId="176" fontId="104" fillId="0" borderId="0" applyNumberFormat="0" applyBorder="0" applyAlignment="0" applyProtection="0"/>
    <xf numFmtId="0" fontId="111" fillId="44" borderId="22" applyNumberFormat="0" applyAlignment="0" applyProtection="0"/>
    <xf numFmtId="0" fontId="201" fillId="66" borderId="0" applyNumberFormat="0" applyBorder="0" applyAlignment="0" applyProtection="0"/>
    <xf numFmtId="0" fontId="230" fillId="66" borderId="0" applyNumberFormat="0" applyBorder="0" applyAlignment="0" applyProtection="0"/>
    <xf numFmtId="0" fontId="175" fillId="12" borderId="0" applyNumberFormat="0" applyBorder="0" applyAlignment="0" applyProtection="0"/>
    <xf numFmtId="0" fontId="53" fillId="0" borderId="0"/>
    <xf numFmtId="37" fontId="108" fillId="0" borderId="0" applyFill="0" applyBorder="0" applyAlignment="0">
      <protection locked="0"/>
    </xf>
    <xf numFmtId="209" fontId="108" fillId="0" borderId="23" applyFill="0" applyBorder="0" applyAlignment="0">
      <alignment horizontal="center"/>
      <protection locked="0"/>
    </xf>
    <xf numFmtId="10" fontId="91" fillId="45" borderId="1" applyNumberFormat="0" applyBorder="0" applyAlignment="0" applyProtection="0"/>
    <xf numFmtId="176" fontId="58" fillId="46" borderId="0" applyNumberFormat="0" applyBorder="0" applyAlignment="0" applyProtection="0"/>
    <xf numFmtId="10" fontId="91" fillId="45" borderId="1" applyNumberFormat="0" applyBorder="0" applyAlignment="0" applyProtection="0"/>
    <xf numFmtId="0" fontId="58" fillId="46" borderId="0" applyNumberFormat="0" applyBorder="0" applyAlignment="0" applyProtection="0"/>
    <xf numFmtId="186" fontId="108" fillId="0" borderId="0" applyFill="0" applyBorder="0" applyAlignment="0">
      <protection locked="0"/>
    </xf>
    <xf numFmtId="208" fontId="108" fillId="0" borderId="0" applyFill="0" applyBorder="0" applyAlignment="0" applyProtection="0">
      <protection locked="0"/>
    </xf>
    <xf numFmtId="186" fontId="109" fillId="47" borderId="0"/>
    <xf numFmtId="0" fontId="110" fillId="48" borderId="3" applyAlignment="0">
      <protection locked="0"/>
    </xf>
    <xf numFmtId="0" fontId="71" fillId="0" borderId="0"/>
    <xf numFmtId="0" fontId="111" fillId="49" borderId="22" applyNumberFormat="0" applyAlignment="0" applyProtection="0"/>
    <xf numFmtId="0" fontId="207" fillId="70" borderId="73" applyNumberFormat="0" applyAlignment="0" applyProtection="0"/>
    <xf numFmtId="0" fontId="111" fillId="49" borderId="22" applyNumberFormat="0" applyAlignment="0" applyProtection="0"/>
    <xf numFmtId="0" fontId="176" fillId="44" borderId="22" applyNumberFormat="0" applyAlignment="0" applyProtection="0"/>
    <xf numFmtId="0" fontId="177" fillId="0" borderId="24" applyNumberFormat="0" applyFont="0" applyFill="0" applyAlignment="0" applyProtection="0">
      <alignment horizontal="left"/>
    </xf>
    <xf numFmtId="0" fontId="112" fillId="0" borderId="0" applyNumberFormat="0" applyFill="0" applyBorder="0" applyAlignment="0" applyProtection="0"/>
    <xf numFmtId="176" fontId="112" fillId="0" borderId="0" applyNumberFormat="0" applyFill="0" applyBorder="0" applyAlignment="0" applyProtection="0"/>
    <xf numFmtId="0" fontId="113" fillId="0" borderId="0" applyNumberFormat="0" applyFill="0" applyBorder="0" applyAlignment="0" applyProtection="0"/>
    <xf numFmtId="176" fontId="113" fillId="0" borderId="0" applyNumberFormat="0" applyFill="0" applyBorder="0" applyAlignment="0" applyProtection="0"/>
    <xf numFmtId="193" fontId="53" fillId="0" borderId="0" applyFill="0" applyBorder="0" applyAlignment="0"/>
    <xf numFmtId="193" fontId="53" fillId="0" borderId="0" applyFill="0" applyBorder="0" applyAlignment="0"/>
    <xf numFmtId="194" fontId="54" fillId="0" borderId="0" applyFill="0" applyBorder="0" applyAlignment="0"/>
    <xf numFmtId="186" fontId="53" fillId="0" borderId="0" applyFill="0" applyBorder="0" applyAlignment="0"/>
    <xf numFmtId="186" fontId="53" fillId="0" borderId="0" applyFill="0" applyBorder="0" applyAlignment="0"/>
    <xf numFmtId="186" fontId="54" fillId="0" borderId="0" applyFill="0" applyBorder="0" applyAlignment="0"/>
    <xf numFmtId="193" fontId="53" fillId="0" borderId="0" applyFill="0" applyBorder="0" applyAlignment="0"/>
    <xf numFmtId="193" fontId="53" fillId="0" borderId="0" applyFill="0" applyBorder="0" applyAlignment="0"/>
    <xf numFmtId="194" fontId="54" fillId="0" borderId="0" applyFill="0" applyBorder="0" applyAlignment="0"/>
    <xf numFmtId="195" fontId="53" fillId="0" borderId="0" applyFill="0" applyBorder="0" applyAlignment="0"/>
    <xf numFmtId="195" fontId="53" fillId="0" borderId="0" applyFill="0" applyBorder="0" applyAlignment="0"/>
    <xf numFmtId="195" fontId="54" fillId="0" borderId="0" applyFill="0" applyBorder="0" applyAlignment="0"/>
    <xf numFmtId="186" fontId="53" fillId="0" borderId="0" applyFill="0" applyBorder="0" applyAlignment="0"/>
    <xf numFmtId="186" fontId="53" fillId="0" borderId="0" applyFill="0" applyBorder="0" applyAlignment="0"/>
    <xf numFmtId="186" fontId="54" fillId="0" borderId="0" applyFill="0" applyBorder="0" applyAlignment="0"/>
    <xf numFmtId="0" fontId="146" fillId="0" borderId="25" applyNumberFormat="0" applyFill="0" applyAlignment="0" applyProtection="0"/>
    <xf numFmtId="186" fontId="114" fillId="50" borderId="0"/>
    <xf numFmtId="169" fontId="14" fillId="0" borderId="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115" fillId="0" borderId="0" applyFont="0" applyFill="0" applyBorder="0" applyAlignment="0" applyProtection="0"/>
    <xf numFmtId="44" fontId="9"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9"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82" fontId="116" fillId="0" borderId="0" applyFont="0" applyFill="0" applyBorder="0" applyAlignment="0" applyProtection="0"/>
    <xf numFmtId="210" fontId="81" fillId="0" borderId="0" applyFill="0" applyBorder="0" applyAlignment="0" applyProtection="0"/>
    <xf numFmtId="211" fontId="81" fillId="0" borderId="0" applyFill="0" applyBorder="0" applyAlignment="0" applyProtection="0"/>
    <xf numFmtId="0" fontId="117" fillId="0" borderId="26"/>
    <xf numFmtId="212" fontId="81" fillId="0" borderId="0" applyFill="0" applyBorder="0" applyAlignment="0" applyProtection="0"/>
    <xf numFmtId="213" fontId="81" fillId="0" borderId="0" applyFill="0" applyBorder="0" applyAlignment="0" applyProtection="0"/>
    <xf numFmtId="214" fontId="118" fillId="0" borderId="0" applyFont="0" applyFill="0" applyBorder="0" applyAlignment="0" applyProtection="0"/>
    <xf numFmtId="0" fontId="24" fillId="51" borderId="27"/>
    <xf numFmtId="0" fontId="119" fillId="0" borderId="18" applyNumberFormat="0" applyFill="0" applyAlignment="0" applyProtection="0"/>
    <xf numFmtId="0" fontId="231" fillId="0" borderId="0" applyNumberFormat="0" applyAlignment="0" applyProtection="0"/>
    <xf numFmtId="0" fontId="120" fillId="0" borderId="0"/>
    <xf numFmtId="176" fontId="120" fillId="0" borderId="0"/>
    <xf numFmtId="0" fontId="197" fillId="0" borderId="67" applyNumberFormat="0" applyFill="0" applyAlignment="0" applyProtection="0"/>
    <xf numFmtId="0" fontId="197" fillId="0" borderId="67" applyNumberFormat="0" applyFill="0" applyAlignment="0" applyProtection="0"/>
    <xf numFmtId="0" fontId="197" fillId="0" borderId="67" applyNumberFormat="0" applyFill="0" applyAlignment="0" applyProtection="0"/>
    <xf numFmtId="0" fontId="197" fillId="0" borderId="67" applyNumberFormat="0" applyFill="0" applyAlignment="0" applyProtection="0"/>
    <xf numFmtId="0" fontId="197" fillId="0" borderId="67" applyNumberFormat="0" applyFill="0" applyAlignment="0" applyProtection="0"/>
    <xf numFmtId="0" fontId="120" fillId="0" borderId="0"/>
    <xf numFmtId="0" fontId="120" fillId="0" borderId="0"/>
    <xf numFmtId="0" fontId="119" fillId="0" borderId="18" applyNumberFormat="0" applyFill="0" applyAlignment="0" applyProtection="0"/>
    <xf numFmtId="0" fontId="119" fillId="0" borderId="18" applyNumberFormat="0" applyFill="0" applyAlignment="0" applyProtection="0"/>
    <xf numFmtId="0" fontId="119" fillId="0" borderId="18" applyNumberFormat="0" applyFill="0" applyAlignment="0" applyProtection="0"/>
    <xf numFmtId="0" fontId="24" fillId="51" borderId="27"/>
    <xf numFmtId="0" fontId="24" fillId="51" borderId="27"/>
    <xf numFmtId="0" fontId="24" fillId="51" borderId="27"/>
    <xf numFmtId="0" fontId="121" fillId="0" borderId="0"/>
    <xf numFmtId="0" fontId="122" fillId="0" borderId="19" applyNumberFormat="0" applyFill="0" applyAlignment="0" applyProtection="0"/>
    <xf numFmtId="0" fontId="232" fillId="97" borderId="0" applyNumberFormat="0" applyBorder="0" applyAlignment="0" applyProtection="0"/>
    <xf numFmtId="0" fontId="123" fillId="0" borderId="28"/>
    <xf numFmtId="0" fontId="123" fillId="0" borderId="28"/>
    <xf numFmtId="0" fontId="123" fillId="0" borderId="28"/>
    <xf numFmtId="176" fontId="123" fillId="0" borderId="28"/>
    <xf numFmtId="176" fontId="123" fillId="0" borderId="28"/>
    <xf numFmtId="176" fontId="123" fillId="0" borderId="28"/>
    <xf numFmtId="0" fontId="198" fillId="0" borderId="68" applyNumberFormat="0" applyFill="0" applyAlignment="0" applyProtection="0"/>
    <xf numFmtId="0" fontId="198" fillId="0" borderId="68" applyNumberFormat="0" applyFill="0" applyAlignment="0" applyProtection="0"/>
    <xf numFmtId="0" fontId="198" fillId="0" borderId="68" applyNumberFormat="0" applyFill="0" applyAlignment="0" applyProtection="0"/>
    <xf numFmtId="0" fontId="198" fillId="0" borderId="68" applyNumberFormat="0" applyFill="0" applyAlignment="0" applyProtection="0"/>
    <xf numFmtId="0" fontId="198" fillId="0" borderId="68" applyNumberFormat="0" applyFill="0" applyAlignment="0" applyProtection="0"/>
    <xf numFmtId="0" fontId="123" fillId="0" borderId="28"/>
    <xf numFmtId="0" fontId="123" fillId="0" borderId="28"/>
    <xf numFmtId="0" fontId="122" fillId="0" borderId="19" applyNumberFormat="0" applyFill="0" applyAlignment="0" applyProtection="0"/>
    <xf numFmtId="0" fontId="122" fillId="0" borderId="19" applyNumberFormat="0" applyFill="0" applyAlignment="0" applyProtection="0"/>
    <xf numFmtId="0" fontId="122" fillId="0" borderId="19" applyNumberFormat="0" applyFill="0" applyAlignment="0" applyProtection="0"/>
    <xf numFmtId="0" fontId="124" fillId="0" borderId="20" applyNumberFormat="0" applyFill="0" applyAlignment="0" applyProtection="0"/>
    <xf numFmtId="0" fontId="199" fillId="0" borderId="69" applyNumberFormat="0" applyFill="0" applyAlignment="0" applyProtection="0"/>
    <xf numFmtId="0" fontId="233" fillId="0" borderId="0" applyNumberFormat="0" applyFill="0" applyProtection="0">
      <alignment horizontal="left"/>
    </xf>
    <xf numFmtId="0" fontId="124" fillId="0" borderId="20" applyNumberFormat="0" applyFill="0" applyAlignment="0" applyProtection="0"/>
    <xf numFmtId="0" fontId="178" fillId="0" borderId="29" applyNumberFormat="0" applyFill="0" applyAlignment="0" applyProtection="0"/>
    <xf numFmtId="0" fontId="124" fillId="0" borderId="0" applyNumberFormat="0" applyFill="0" applyBorder="0" applyAlignment="0" applyProtection="0"/>
    <xf numFmtId="0" fontId="199" fillId="0" borderId="0" applyNumberFormat="0" applyFill="0" applyBorder="0" applyAlignment="0" applyProtection="0"/>
    <xf numFmtId="0" fontId="234" fillId="0" borderId="0" applyNumberFormat="0" applyFill="0" applyBorder="0" applyAlignment="0" applyProtection="0"/>
    <xf numFmtId="0" fontId="124" fillId="0" borderId="0" applyNumberFormat="0" applyFill="0" applyBorder="0" applyAlignment="0" applyProtection="0"/>
    <xf numFmtId="0" fontId="178" fillId="0" borderId="0" applyNumberFormat="0" applyFill="0" applyBorder="0" applyAlignment="0" applyProtection="0"/>
    <xf numFmtId="176" fontId="121" fillId="0" borderId="0"/>
    <xf numFmtId="176" fontId="121" fillId="0" borderId="0"/>
    <xf numFmtId="176" fontId="121" fillId="0" borderId="0"/>
    <xf numFmtId="176" fontId="121" fillId="0" borderId="0"/>
    <xf numFmtId="0" fontId="24" fillId="51" borderId="27"/>
    <xf numFmtId="4" fontId="179" fillId="0" borderId="0" applyFill="0" applyBorder="0" applyProtection="0">
      <alignment horizontal="right"/>
    </xf>
    <xf numFmtId="4" fontId="180" fillId="0" borderId="0" applyFill="0" applyBorder="0" applyProtection="0"/>
    <xf numFmtId="4" fontId="180" fillId="0" borderId="0" applyFill="0" applyBorder="0" applyProtection="0"/>
    <xf numFmtId="4" fontId="180" fillId="0" borderId="0" applyFill="0" applyBorder="0" applyProtection="0"/>
    <xf numFmtId="4" fontId="181" fillId="0" borderId="0" applyFill="0" applyBorder="0" applyProtection="0"/>
    <xf numFmtId="4" fontId="182" fillId="0" borderId="0" applyFill="0" applyBorder="0" applyProtection="0"/>
    <xf numFmtId="0" fontId="125" fillId="0" borderId="0" applyNumberFormat="0" applyFill="0" applyBorder="0" applyAlignment="0" applyProtection="0"/>
    <xf numFmtId="0" fontId="196" fillId="0" borderId="0" applyNumberFormat="0" applyFill="0" applyBorder="0" applyAlignment="0" applyProtection="0"/>
    <xf numFmtId="0" fontId="235" fillId="0" borderId="0" applyNumberFormat="0" applyFill="0" applyBorder="0" applyAlignment="0" applyProtection="0"/>
    <xf numFmtId="0" fontId="196" fillId="0" borderId="0" applyNumberFormat="0" applyFill="0" applyBorder="0" applyAlignment="0" applyProtection="0"/>
    <xf numFmtId="176" fontId="196" fillId="0" borderId="0" applyNumberFormat="0" applyFill="0" applyBorder="0" applyAlignment="0" applyProtection="0"/>
    <xf numFmtId="0" fontId="125" fillId="0" borderId="0" applyNumberFormat="0" applyFill="0" applyBorder="0" applyAlignment="0" applyProtection="0"/>
    <xf numFmtId="0" fontId="126" fillId="0" borderId="0" applyNumberFormat="0"/>
    <xf numFmtId="0" fontId="11" fillId="0" borderId="0"/>
    <xf numFmtId="0" fontId="128" fillId="25" borderId="0" applyNumberFormat="0" applyBorder="0" applyAlignment="0" applyProtection="0"/>
    <xf numFmtId="0" fontId="127" fillId="25" borderId="0" applyNumberFormat="0" applyBorder="0" applyAlignment="0" applyProtection="0"/>
    <xf numFmtId="0" fontId="128" fillId="52" borderId="0" applyNumberFormat="0" applyBorder="0" applyAlignment="0" applyProtection="0"/>
    <xf numFmtId="0" fontId="202" fillId="67" borderId="0" applyNumberFormat="0" applyBorder="0" applyAlignment="0" applyProtection="0"/>
    <xf numFmtId="0" fontId="236" fillId="67" borderId="0" applyNumberFormat="0" applyBorder="0" applyAlignment="0" applyProtection="0"/>
    <xf numFmtId="0" fontId="128" fillId="52" borderId="0" applyNumberFormat="0" applyBorder="0" applyAlignment="0" applyProtection="0"/>
    <xf numFmtId="37" fontId="129" fillId="0" borderId="0"/>
    <xf numFmtId="183" fontId="130" fillId="0" borderId="3">
      <alignment vertical="center"/>
      <protection locked="0"/>
    </xf>
    <xf numFmtId="0" fontId="130" fillId="0" borderId="3">
      <alignment horizontal="justify" vertical="center" wrapText="1"/>
      <protection locked="0"/>
    </xf>
    <xf numFmtId="215" fontId="131" fillId="0" borderId="0"/>
    <xf numFmtId="215" fontId="131" fillId="0" borderId="0"/>
    <xf numFmtId="215" fontId="132" fillId="0" borderId="0"/>
    <xf numFmtId="0" fontId="237" fillId="0" borderId="0"/>
    <xf numFmtId="185" fontId="133" fillId="0" borderId="0" applyFill="0" applyBorder="0" applyAlignment="0"/>
    <xf numFmtId="0" fontId="237" fillId="0" borderId="0"/>
    <xf numFmtId="0" fontId="237" fillId="0" borderId="0"/>
    <xf numFmtId="0" fontId="237" fillId="0" borderId="0"/>
    <xf numFmtId="0" fontId="237" fillId="0" borderId="0"/>
    <xf numFmtId="0" fontId="237" fillId="0" borderId="0"/>
    <xf numFmtId="0" fontId="237" fillId="0" borderId="0"/>
    <xf numFmtId="0" fontId="130" fillId="0" borderId="3">
      <alignment horizontal="justify" vertical="center" wrapText="1"/>
      <protection locked="0"/>
    </xf>
    <xf numFmtId="0" fontId="130" fillId="0" borderId="3">
      <alignment horizontal="justify" vertical="center" wrapText="1"/>
      <protection locked="0"/>
    </xf>
    <xf numFmtId="0" fontId="130" fillId="0" borderId="3">
      <alignment horizontal="justify" vertical="center" wrapText="1"/>
      <protection locked="0"/>
    </xf>
    <xf numFmtId="0" fontId="1" fillId="0" borderId="0"/>
    <xf numFmtId="176" fontId="41" fillId="0" borderId="0" applyNumberFormat="0" applyFill="0" applyBorder="0" applyAlignment="0" applyProtection="0"/>
    <xf numFmtId="0" fontId="130" fillId="0" borderId="3">
      <alignment horizontal="justify" vertical="center" wrapText="1"/>
      <protection locked="0"/>
    </xf>
    <xf numFmtId="0" fontId="41" fillId="0" borderId="0" applyNumberFormat="0" applyFill="0" applyBorder="0" applyAlignment="0" applyProtection="0"/>
    <xf numFmtId="176" fontId="41" fillId="0" borderId="0" applyNumberFormat="0" applyFill="0" applyBorder="0" applyAlignment="0" applyProtection="0"/>
    <xf numFmtId="176" fontId="41" fillId="0" borderId="0" applyNumberFormat="0" applyFill="0" applyBorder="0" applyAlignment="0" applyProtection="0"/>
    <xf numFmtId="176" fontId="41" fillId="0" borderId="0" applyNumberFormat="0" applyFill="0" applyBorder="0" applyAlignment="0" applyProtection="0"/>
    <xf numFmtId="0" fontId="237" fillId="0" borderId="0"/>
    <xf numFmtId="0" fontId="237" fillId="0" borderId="0"/>
    <xf numFmtId="0" fontId="237" fillId="0" borderId="0"/>
    <xf numFmtId="0" fontId="237" fillId="0" borderId="0"/>
    <xf numFmtId="0" fontId="13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2" fillId="0" borderId="0"/>
    <xf numFmtId="0" fontId="194" fillId="0" borderId="0"/>
    <xf numFmtId="0" fontId="194" fillId="0" borderId="0"/>
    <xf numFmtId="0" fontId="194" fillId="0" borderId="0"/>
    <xf numFmtId="0" fontId="2" fillId="0" borderId="0"/>
    <xf numFmtId="0" fontId="1" fillId="0" borderId="0"/>
    <xf numFmtId="0" fontId="2" fillId="0" borderId="0"/>
    <xf numFmtId="0" fontId="194" fillId="0" borderId="0"/>
    <xf numFmtId="0" fontId="2" fillId="0" borderId="0"/>
    <xf numFmtId="0" fontId="2" fillId="0" borderId="0"/>
    <xf numFmtId="0" fontId="2" fillId="0" borderId="0"/>
    <xf numFmtId="0" fontId="2" fillId="0" borderId="0"/>
    <xf numFmtId="0" fontId="9" fillId="0" borderId="0"/>
    <xf numFmtId="0" fontId="135"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2" fillId="0" borderId="0"/>
    <xf numFmtId="176" fontId="1" fillId="0" borderId="0"/>
    <xf numFmtId="176"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2" fillId="0" borderId="0"/>
    <xf numFmtId="0" fontId="9" fillId="0" borderId="0"/>
    <xf numFmtId="0" fontId="2" fillId="0" borderId="0"/>
    <xf numFmtId="0" fontId="19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136" fillId="0" borderId="0" applyAlignment="0">
      <protection locked="0"/>
    </xf>
    <xf numFmtId="0" fontId="1" fillId="0" borderId="0"/>
    <xf numFmtId="176" fontId="1" fillId="0" borderId="0"/>
    <xf numFmtId="176" fontId="1" fillId="0" borderId="0"/>
    <xf numFmtId="0" fontId="1" fillId="0" borderId="0"/>
    <xf numFmtId="0" fontId="41" fillId="0" borderId="0"/>
    <xf numFmtId="0" fontId="41" fillId="0" borderId="0"/>
    <xf numFmtId="0" fontId="136" fillId="0" borderId="0" applyAlignment="0">
      <protection locked="0"/>
    </xf>
    <xf numFmtId="0" fontId="1" fillId="0" borderId="0"/>
    <xf numFmtId="0" fontId="41" fillId="0" borderId="0"/>
    <xf numFmtId="0" fontId="41" fillId="0" borderId="0"/>
    <xf numFmtId="0" fontId="41" fillId="0" borderId="0"/>
    <xf numFmtId="176" fontId="136" fillId="0" borderId="0" applyAlignment="0">
      <protection locked="0"/>
    </xf>
    <xf numFmtId="0" fontId="1" fillId="0" borderId="0"/>
    <xf numFmtId="0" fontId="41" fillId="0" borderId="0"/>
    <xf numFmtId="0" fontId="41" fillId="0" borderId="0"/>
    <xf numFmtId="0" fontId="41" fillId="0" borderId="0"/>
    <xf numFmtId="0" fontId="9" fillId="0" borderId="0"/>
    <xf numFmtId="0" fontId="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36" fillId="0" borderId="0" applyAlignment="0">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176"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2" fillId="0" borderId="0"/>
    <xf numFmtId="0" fontId="2" fillId="0" borderId="0"/>
    <xf numFmtId="0" fontId="2" fillId="0" borderId="0"/>
    <xf numFmtId="0" fontId="41"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12" fillId="0" borderId="0"/>
    <xf numFmtId="0" fontId="18" fillId="0" borderId="0"/>
    <xf numFmtId="0" fontId="1" fillId="0" borderId="0"/>
    <xf numFmtId="0" fontId="1" fillId="0" borderId="0"/>
    <xf numFmtId="0" fontId="18" fillId="0" borderId="0"/>
    <xf numFmtId="0" fontId="238" fillId="0" borderId="0"/>
    <xf numFmtId="0" fontId="238" fillId="0" borderId="0"/>
    <xf numFmtId="0" fontId="238" fillId="0" borderId="0"/>
    <xf numFmtId="0" fontId="238" fillId="0" borderId="0"/>
    <xf numFmtId="0" fontId="238" fillId="0" borderId="0"/>
    <xf numFmtId="0" fontId="238" fillId="0" borderId="0"/>
    <xf numFmtId="0" fontId="238" fillId="0" borderId="0"/>
    <xf numFmtId="0" fontId="41" fillId="0" borderId="0"/>
    <xf numFmtId="176" fontId="41" fillId="0" borderId="0"/>
    <xf numFmtId="0" fontId="238" fillId="0" borderId="0"/>
    <xf numFmtId="0" fontId="238" fillId="0" borderId="0"/>
    <xf numFmtId="0" fontId="238" fillId="0" borderId="0"/>
    <xf numFmtId="0" fontId="238" fillId="0" borderId="0"/>
    <xf numFmtId="0" fontId="238" fillId="0" borderId="0"/>
    <xf numFmtId="0" fontId="238" fillId="0" borderId="0"/>
    <xf numFmtId="0" fontId="238" fillId="0" borderId="0"/>
    <xf numFmtId="0" fontId="238" fillId="0" borderId="0"/>
    <xf numFmtId="0" fontId="238" fillId="0" borderId="0"/>
    <xf numFmtId="0" fontId="238" fillId="0" borderId="0"/>
    <xf numFmtId="0" fontId="1" fillId="0" borderId="0"/>
    <xf numFmtId="0" fontId="1" fillId="0" borderId="0"/>
    <xf numFmtId="0" fontId="238" fillId="0" borderId="0"/>
    <xf numFmtId="0" fontId="238" fillId="0" borderId="0"/>
    <xf numFmtId="0" fontId="238" fillId="0" borderId="0"/>
    <xf numFmtId="0" fontId="238" fillId="0" borderId="0"/>
    <xf numFmtId="0" fontId="238" fillId="0" borderId="0"/>
    <xf numFmtId="0" fontId="238" fillId="0" borderId="0"/>
    <xf numFmtId="176" fontId="1" fillId="0" borderId="0"/>
    <xf numFmtId="176" fontId="1" fillId="0" borderId="0"/>
    <xf numFmtId="0" fontId="9" fillId="0" borderId="0"/>
    <xf numFmtId="0" fontId="239" fillId="0" borderId="0"/>
    <xf numFmtId="0" fontId="18" fillId="0" borderId="0"/>
    <xf numFmtId="0" fontId="18" fillId="0" borderId="0"/>
    <xf numFmtId="0" fontId="18" fillId="0" borderId="0"/>
    <xf numFmtId="0" fontId="183"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37" fillId="0" borderId="0"/>
    <xf numFmtId="0" fontId="9" fillId="0" borderId="0"/>
    <xf numFmtId="0" fontId="1" fillId="0" borderId="0"/>
    <xf numFmtId="0" fontId="1" fillId="0" borderId="0"/>
    <xf numFmtId="0" fontId="9" fillId="0" borderId="0"/>
    <xf numFmtId="0" fontId="9" fillId="0" borderId="0"/>
    <xf numFmtId="0" fontId="1" fillId="0" borderId="0"/>
    <xf numFmtId="176" fontId="1" fillId="0" borderId="0"/>
    <xf numFmtId="176" fontId="1" fillId="0" borderId="0"/>
    <xf numFmtId="0" fontId="9" fillId="0" borderId="0"/>
    <xf numFmtId="0" fontId="9" fillId="0" borderId="0"/>
    <xf numFmtId="0" fontId="9" fillId="0" borderId="0"/>
    <xf numFmtId="0" fontId="9" fillId="0" borderId="0"/>
    <xf numFmtId="0" fontId="9" fillId="0" borderId="0"/>
    <xf numFmtId="0" fontId="237" fillId="0" borderId="0"/>
    <xf numFmtId="0" fontId="1" fillId="0" borderId="0"/>
    <xf numFmtId="0" fontId="2" fillId="0" borderId="0"/>
    <xf numFmtId="0" fontId="19" fillId="0" borderId="0"/>
    <xf numFmtId="0" fontId="2" fillId="0" borderId="0"/>
    <xf numFmtId="0" fontId="1" fillId="0" borderId="0"/>
    <xf numFmtId="0" fontId="14" fillId="0" borderId="0"/>
    <xf numFmtId="0" fontId="13" fillId="0" borderId="0"/>
    <xf numFmtId="0" fontId="20" fillId="0" borderId="0"/>
    <xf numFmtId="0" fontId="21" fillId="0" borderId="0"/>
    <xf numFmtId="0" fontId="25" fillId="0" borderId="0"/>
    <xf numFmtId="0" fontId="2" fillId="0" borderId="0"/>
    <xf numFmtId="0" fontId="9" fillId="0" borderId="0" applyProtection="0"/>
    <xf numFmtId="0" fontId="240" fillId="0" borderId="0"/>
    <xf numFmtId="0" fontId="18" fillId="0" borderId="0"/>
    <xf numFmtId="0" fontId="18" fillId="0" borderId="0"/>
    <xf numFmtId="0" fontId="18" fillId="0" borderId="0"/>
    <xf numFmtId="0" fontId="18" fillId="0" borderId="0"/>
    <xf numFmtId="0" fontId="41" fillId="0" borderId="0"/>
    <xf numFmtId="0" fontId="18" fillId="0" borderId="0"/>
    <xf numFmtId="0" fontId="18" fillId="0" borderId="0"/>
    <xf numFmtId="0" fontId="18" fillId="0" borderId="0"/>
    <xf numFmtId="0" fontId="41" fillId="0" borderId="0"/>
    <xf numFmtId="176" fontId="41"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240" fillId="0" borderId="0"/>
    <xf numFmtId="0" fontId="41"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41" fillId="0" borderId="0"/>
    <xf numFmtId="0" fontId="18" fillId="0" borderId="0"/>
    <xf numFmtId="0" fontId="28" fillId="0" borderId="0"/>
    <xf numFmtId="0" fontId="28" fillId="0" borderId="0"/>
    <xf numFmtId="0" fontId="28" fillId="0" borderId="0"/>
    <xf numFmtId="0" fontId="28" fillId="0" borderId="0"/>
    <xf numFmtId="0" fontId="28" fillId="0" borderId="0"/>
    <xf numFmtId="176" fontId="41" fillId="0" borderId="0"/>
    <xf numFmtId="0" fontId="18" fillId="0" borderId="0"/>
    <xf numFmtId="0" fontId="18" fillId="0" borderId="0"/>
    <xf numFmtId="0" fontId="18" fillId="0" borderId="0"/>
    <xf numFmtId="0" fontId="28" fillId="0" borderId="0"/>
    <xf numFmtId="0" fontId="28" fillId="0" borderId="0"/>
    <xf numFmtId="0" fontId="28" fillId="0" borderId="0"/>
    <xf numFmtId="49" fontId="41" fillId="0" borderId="0" applyProtection="0"/>
    <xf numFmtId="0" fontId="28" fillId="0" borderId="0"/>
    <xf numFmtId="0" fontId="14" fillId="0" borderId="0"/>
    <xf numFmtId="0" fontId="9" fillId="0" borderId="0"/>
    <xf numFmtId="176" fontId="137" fillId="0" borderId="0"/>
    <xf numFmtId="0" fontId="9" fillId="0" borderId="0"/>
    <xf numFmtId="0" fontId="9" fillId="0" borderId="0"/>
    <xf numFmtId="0" fontId="9" fillId="0" borderId="0"/>
    <xf numFmtId="0" fontId="9" fillId="0" borderId="0"/>
    <xf numFmtId="0" fontId="137" fillId="0" borderId="0"/>
    <xf numFmtId="0" fontId="9" fillId="0" borderId="0"/>
    <xf numFmtId="0" fontId="9" fillId="0" borderId="0"/>
    <xf numFmtId="0" fontId="138" fillId="0" borderId="0"/>
    <xf numFmtId="0" fontId="2" fillId="0" borderId="0"/>
    <xf numFmtId="0" fontId="9" fillId="0" borderId="0"/>
    <xf numFmtId="0" fontId="1" fillId="0" borderId="0"/>
    <xf numFmtId="0" fontId="1" fillId="0" borderId="0"/>
    <xf numFmtId="0" fontId="9" fillId="0" borderId="0"/>
    <xf numFmtId="0" fontId="1" fillId="0" borderId="0"/>
    <xf numFmtId="0" fontId="1" fillId="0" borderId="0"/>
    <xf numFmtId="0" fontId="1" fillId="0" borderId="0"/>
    <xf numFmtId="0" fontId="2"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94" fillId="0" borderId="0"/>
    <xf numFmtId="0" fontId="1" fillId="0" borderId="0"/>
    <xf numFmtId="0" fontId="1" fillId="0" borderId="0"/>
    <xf numFmtId="0" fontId="194" fillId="0" borderId="0"/>
    <xf numFmtId="0" fontId="194" fillId="0" borderId="0"/>
    <xf numFmtId="0" fontId="194" fillId="0" borderId="0"/>
    <xf numFmtId="0" fontId="139" fillId="0" borderId="0"/>
    <xf numFmtId="0" fontId="140" fillId="0" borderId="0"/>
    <xf numFmtId="0" fontId="25" fillId="15" borderId="30" applyNumberFormat="0" applyFont="0" applyAlignment="0" applyProtection="0"/>
    <xf numFmtId="0" fontId="25" fillId="15" borderId="30" applyNumberFormat="0" applyFont="0" applyAlignment="0" applyProtection="0"/>
    <xf numFmtId="183" fontId="65" fillId="48" borderId="3" applyProtection="0">
      <alignment vertical="center" wrapText="1"/>
    </xf>
    <xf numFmtId="201" fontId="81" fillId="0" borderId="0" applyFill="0" applyBorder="0" applyAlignment="0" applyProtection="0"/>
    <xf numFmtId="200" fontId="81" fillId="0" borderId="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41" fontId="1" fillId="0" borderId="0" applyFont="0" applyFill="0" applyBorder="0" applyAlignment="0" applyProtection="0"/>
    <xf numFmtId="4" fontId="53" fillId="0" borderId="0" applyFont="0" applyFill="0" applyBorder="0" applyAlignment="0" applyProtection="0"/>
    <xf numFmtId="0" fontId="168" fillId="23" borderId="2" applyNumberFormat="0" applyAlignment="0" applyProtection="0"/>
    <xf numFmtId="14" fontId="63" fillId="0" borderId="0">
      <alignment horizontal="center" wrapText="1"/>
      <protection locked="0"/>
    </xf>
    <xf numFmtId="14" fontId="63" fillId="0" borderId="0">
      <alignment horizontal="center" wrapText="1"/>
      <protection locked="0"/>
    </xf>
    <xf numFmtId="195" fontId="63" fillId="0" borderId="31" applyFont="0" applyFill="0" applyBorder="0" applyAlignment="0" applyProtection="0">
      <alignment horizontal="right"/>
    </xf>
    <xf numFmtId="195" fontId="63" fillId="0" borderId="31" applyFont="0" applyFill="0" applyBorder="0" applyAlignment="0" applyProtection="0">
      <alignment horizontal="right"/>
    </xf>
    <xf numFmtId="216" fontId="15" fillId="0" borderId="0" applyFont="0" applyFill="0" applyBorder="0" applyAlignment="0" applyProtection="0"/>
    <xf numFmtId="217" fontId="15"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81" fillId="0" borderId="0" applyFill="0" applyBorder="0" applyAlignment="0" applyProtection="0"/>
    <xf numFmtId="191" fontId="1" fillId="0" borderId="0" applyFont="0" applyFill="0" applyBorder="0" applyAlignment="0" applyProtection="0"/>
    <xf numFmtId="218" fontId="1" fillId="0" borderId="0" applyFont="0" applyFill="0" applyBorder="0" applyAlignment="0" applyProtection="0"/>
    <xf numFmtId="218" fontId="1" fillId="0" borderId="0" applyFont="0" applyFill="0" applyBorder="0" applyAlignment="0" applyProtection="0"/>
    <xf numFmtId="218" fontId="1" fillId="0" borderId="0" applyFont="0" applyFill="0" applyBorder="0" applyAlignment="0" applyProtection="0"/>
    <xf numFmtId="219" fontId="81" fillId="0" borderId="0" applyFill="0" applyBorder="0" applyAlignment="0" applyProtection="0"/>
    <xf numFmtId="218" fontId="1" fillId="0" borderId="0" applyFont="0" applyFill="0" applyBorder="0" applyAlignment="0" applyProtection="0"/>
    <xf numFmtId="10" fontId="1" fillId="0" borderId="0" applyFont="0" applyFill="0" applyBorder="0" applyAlignment="0" applyProtection="0"/>
    <xf numFmtId="10" fontId="1" fillId="0" borderId="0" applyFont="0" applyFill="0" applyBorder="0" applyAlignment="0" applyProtection="0"/>
    <xf numFmtId="10" fontId="1" fillId="0" borderId="0" applyFont="0" applyFill="0" applyBorder="0" applyAlignment="0" applyProtection="0"/>
    <xf numFmtId="10" fontId="81" fillId="0" borderId="0" applyFill="0" applyBorder="0" applyAlignment="0" applyProtection="0"/>
    <xf numFmtId="10" fontId="1" fillId="0" borderId="0" applyFont="0" applyFill="0" applyBorder="0" applyAlignment="0" applyProtection="0"/>
    <xf numFmtId="220" fontId="141" fillId="0" borderId="0" applyFont="0" applyFill="0" applyBorder="0" applyAlignment="0" applyProtection="0"/>
    <xf numFmtId="221" fontId="141" fillId="0" borderId="0" applyFont="0" applyFill="0" applyBorder="0" applyAlignment="0" applyProtection="0"/>
    <xf numFmtId="210" fontId="81" fillId="0" borderId="0" applyFill="0" applyBorder="0" applyAlignment="0" applyProtection="0"/>
    <xf numFmtId="0" fontId="142" fillId="0" borderId="32"/>
    <xf numFmtId="0" fontId="74" fillId="0" borderId="33" applyNumberFormat="0" applyFont="0" applyFill="0" applyAlignment="0" applyProtection="0"/>
    <xf numFmtId="0" fontId="130" fillId="0" borderId="3">
      <alignment vertical="center" wrapText="1"/>
      <protection locked="0"/>
    </xf>
    <xf numFmtId="0" fontId="43" fillId="0" borderId="0" applyFont="0"/>
    <xf numFmtId="0" fontId="143" fillId="0" borderId="0">
      <alignment horizontal="justify" vertical="top" wrapText="1"/>
    </xf>
    <xf numFmtId="176" fontId="144" fillId="0" borderId="0">
      <alignment wrapText="1"/>
    </xf>
    <xf numFmtId="0" fontId="143" fillId="0" borderId="0">
      <alignment horizontal="justify" vertical="top" wrapText="1"/>
    </xf>
    <xf numFmtId="0" fontId="143" fillId="0" borderId="0">
      <alignment horizontal="justify" vertical="top" wrapText="1"/>
    </xf>
    <xf numFmtId="0" fontId="143" fillId="0" borderId="0">
      <alignment horizontal="justify" vertical="top" wrapText="1"/>
    </xf>
    <xf numFmtId="0" fontId="143" fillId="0" borderId="0">
      <alignment horizontal="justify" vertical="top" wrapText="1"/>
    </xf>
    <xf numFmtId="0" fontId="144" fillId="0" borderId="0">
      <alignment wrapText="1"/>
    </xf>
    <xf numFmtId="0" fontId="143" fillId="0" borderId="0">
      <alignment horizontal="justify" vertical="top" wrapText="1"/>
    </xf>
    <xf numFmtId="0" fontId="143" fillId="0" borderId="0">
      <alignment horizontal="justify" vertical="top" wrapText="1"/>
    </xf>
    <xf numFmtId="0" fontId="229" fillId="0" borderId="0" applyNumberFormat="0" applyFill="0" applyBorder="0" applyAlignment="0" applyProtection="0"/>
    <xf numFmtId="0" fontId="41" fillId="46" borderId="30" applyNumberFormat="0" applyAlignment="0" applyProtection="0"/>
    <xf numFmtId="0" fontId="18" fillId="71" borderId="74"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18" fillId="46" borderId="30" applyNumberForma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41" fillId="15" borderId="30" applyNumberFormat="0" applyFont="0" applyAlignment="0" applyProtection="0"/>
    <xf numFmtId="0" fontId="91" fillId="42" borderId="1"/>
    <xf numFmtId="193" fontId="53" fillId="0" borderId="0" applyFill="0" applyBorder="0" applyAlignment="0"/>
    <xf numFmtId="193" fontId="53" fillId="0" borderId="0" applyFill="0" applyBorder="0" applyAlignment="0"/>
    <xf numFmtId="194" fontId="54" fillId="0" borderId="0" applyFill="0" applyBorder="0" applyAlignment="0"/>
    <xf numFmtId="186" fontId="53" fillId="0" borderId="0" applyFill="0" applyBorder="0" applyAlignment="0"/>
    <xf numFmtId="186" fontId="53" fillId="0" borderId="0" applyFill="0" applyBorder="0" applyAlignment="0"/>
    <xf numFmtId="186" fontId="54" fillId="0" borderId="0" applyFill="0" applyBorder="0" applyAlignment="0"/>
    <xf numFmtId="193" fontId="53" fillId="0" borderId="0" applyFill="0" applyBorder="0" applyAlignment="0"/>
    <xf numFmtId="193" fontId="53" fillId="0" borderId="0" applyFill="0" applyBorder="0" applyAlignment="0"/>
    <xf numFmtId="194" fontId="54" fillId="0" borderId="0" applyFill="0" applyBorder="0" applyAlignment="0"/>
    <xf numFmtId="195" fontId="53" fillId="0" borderId="0" applyFill="0" applyBorder="0" applyAlignment="0"/>
    <xf numFmtId="195" fontId="53" fillId="0" borderId="0" applyFill="0" applyBorder="0" applyAlignment="0"/>
    <xf numFmtId="195" fontId="54" fillId="0" borderId="0" applyFill="0" applyBorder="0" applyAlignment="0"/>
    <xf numFmtId="186" fontId="53" fillId="0" borderId="0" applyFill="0" applyBorder="0" applyAlignment="0"/>
    <xf numFmtId="186" fontId="53" fillId="0" borderId="0" applyFill="0" applyBorder="0" applyAlignment="0"/>
    <xf numFmtId="186" fontId="54" fillId="0" borderId="0" applyFill="0" applyBorder="0" applyAlignment="0"/>
    <xf numFmtId="222" fontId="1" fillId="0" borderId="0"/>
    <xf numFmtId="222" fontId="1" fillId="0" borderId="0"/>
    <xf numFmtId="9" fontId="81" fillId="0" borderId="0" applyFill="0" applyBorder="0" applyAlignment="0" applyProtection="0"/>
    <xf numFmtId="9" fontId="194" fillId="0" borderId="0" applyFont="0" applyFill="0" applyBorder="0" applyAlignment="0" applyProtection="0"/>
    <xf numFmtId="9" fontId="145" fillId="0" borderId="0" applyFont="0" applyFill="0" applyBorder="0" applyAlignment="0" applyProtection="0"/>
    <xf numFmtId="9" fontId="145" fillId="0" borderId="0" applyFont="0" applyFill="0" applyBorder="0" applyAlignment="0" applyProtection="0"/>
    <xf numFmtId="9" fontId="9" fillId="0" borderId="0" applyFont="0" applyFill="0" applyBorder="0" applyAlignment="0" applyProtection="0"/>
    <xf numFmtId="9" fontId="14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46" fillId="0" borderId="25" applyNumberFormat="0" applyFill="0" applyAlignment="0" applyProtection="0"/>
    <xf numFmtId="0" fontId="206" fillId="0" borderId="72" applyNumberFormat="0" applyFill="0" applyAlignment="0" applyProtection="0"/>
    <xf numFmtId="0" fontId="146" fillId="0" borderId="25" applyNumberFormat="0" applyFill="0" applyAlignment="0" applyProtection="0"/>
    <xf numFmtId="0" fontId="184" fillId="0" borderId="25" applyNumberFormat="0" applyFill="0" applyAlignment="0" applyProtection="0"/>
    <xf numFmtId="0" fontId="46" fillId="0" borderId="0">
      <alignment vertical="center"/>
    </xf>
    <xf numFmtId="176" fontId="46" fillId="0" borderId="0">
      <alignment vertical="center"/>
    </xf>
    <xf numFmtId="0" fontId="81" fillId="0" borderId="0" applyNumberFormat="0" applyFill="0" applyBorder="0" applyAlignment="0" applyProtection="0"/>
    <xf numFmtId="176" fontId="81" fillId="0" borderId="0" applyNumberFormat="0" applyFill="0" applyBorder="0" applyAlignment="0" applyProtection="0"/>
    <xf numFmtId="3" fontId="68" fillId="0" borderId="1" applyFill="0">
      <alignment horizontal="right" vertical="center"/>
    </xf>
    <xf numFmtId="0" fontId="91" fillId="0" borderId="3">
      <alignment horizontal="left" vertical="center" wrapText="1" indent="1"/>
    </xf>
    <xf numFmtId="0" fontId="91" fillId="0" borderId="3">
      <alignment horizontal="left" vertical="center" wrapText="1" indent="1"/>
    </xf>
    <xf numFmtId="0" fontId="68" fillId="0" borderId="1">
      <alignment horizontal="left" vertical="center" wrapText="1"/>
    </xf>
    <xf numFmtId="0" fontId="241" fillId="0" borderId="0"/>
    <xf numFmtId="223" fontId="241" fillId="0" borderId="0"/>
    <xf numFmtId="0" fontId="58" fillId="0" borderId="0" applyNumberFormat="0" applyFill="0" applyBorder="0" applyAlignment="0" applyProtection="0"/>
    <xf numFmtId="176" fontId="58" fillId="0" borderId="0" applyNumberFormat="0" applyFill="0" applyBorder="0" applyAlignment="0" applyProtection="0"/>
    <xf numFmtId="38" fontId="15" fillId="53" borderId="0" applyNumberFormat="0" applyFont="0" applyBorder="0" applyAlignment="0" applyProtection="0"/>
    <xf numFmtId="0" fontId="147" fillId="12" borderId="0" applyNumberFormat="0" applyBorder="0" applyAlignment="0" applyProtection="0"/>
    <xf numFmtId="0" fontId="148" fillId="0" borderId="0" applyNumberFormat="0"/>
    <xf numFmtId="176" fontId="148" fillId="0" borderId="0" applyNumberFormat="0"/>
    <xf numFmtId="0" fontId="49" fillId="0" borderId="0"/>
    <xf numFmtId="183" fontId="149" fillId="54" borderId="3" applyProtection="0">
      <alignment vertical="center"/>
    </xf>
    <xf numFmtId="197" fontId="77" fillId="0" borderId="11"/>
    <xf numFmtId="1" fontId="9"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9" fillId="0" borderId="0">
      <alignment horizontal="center" vertical="center"/>
      <protection locked="0"/>
    </xf>
    <xf numFmtId="1" fontId="41" fillId="0" borderId="0">
      <alignment horizontal="center" vertical="center"/>
      <protection locked="0"/>
    </xf>
    <xf numFmtId="0" fontId="41" fillId="0" borderId="0">
      <alignment horizontal="center" vertical="center"/>
      <protection locked="0"/>
    </xf>
    <xf numFmtId="0"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1" fontId="41" fillId="0" borderId="0">
      <alignment horizontal="center" vertical="center"/>
      <protection locked="0"/>
    </xf>
    <xf numFmtId="0" fontId="150" fillId="6" borderId="0" applyNumberFormat="0" applyBorder="0" applyAlignment="0" applyProtection="0"/>
    <xf numFmtId="0" fontId="200" fillId="65" borderId="0" applyNumberFormat="0" applyBorder="0" applyAlignment="0" applyProtection="0"/>
    <xf numFmtId="0" fontId="242" fillId="0" borderId="0" applyNumberFormat="0" applyFill="0" applyBorder="0" applyAlignment="0" applyProtection="0"/>
    <xf numFmtId="0" fontId="243" fillId="65" borderId="0" applyNumberFormat="0" applyBorder="0" applyAlignment="0" applyProtection="0"/>
    <xf numFmtId="0" fontId="150" fillId="6" borderId="0" applyNumberFormat="0" applyBorder="0" applyAlignment="0" applyProtection="0"/>
    <xf numFmtId="0" fontId="151" fillId="0" borderId="0"/>
    <xf numFmtId="0" fontId="15" fillId="0" borderId="0"/>
    <xf numFmtId="4" fontId="183" fillId="0" borderId="0" applyFill="0" applyBorder="0" applyProtection="0">
      <alignment horizontal="left"/>
    </xf>
    <xf numFmtId="4" fontId="185" fillId="0" borderId="0" applyFill="0" applyBorder="0" applyProtection="0"/>
    <xf numFmtId="4" fontId="186" fillId="0" borderId="0" applyFill="0" applyBorder="0" applyProtection="0"/>
    <xf numFmtId="4" fontId="187" fillId="0" borderId="0" applyFill="0" applyProtection="0"/>
    <xf numFmtId="4" fontId="188" fillId="0" borderId="0" applyFill="0" applyBorder="0" applyProtection="0"/>
    <xf numFmtId="4" fontId="187" fillId="0" borderId="0" applyFill="0" applyBorder="0" applyProtection="0"/>
    <xf numFmtId="0" fontId="53" fillId="0" borderId="0"/>
    <xf numFmtId="176" fontId="41" fillId="0" borderId="0" applyProtection="0"/>
    <xf numFmtId="0" fontId="53" fillId="0" borderId="0"/>
    <xf numFmtId="0" fontId="41" fillId="0" borderId="0" applyProtection="0"/>
    <xf numFmtId="0" fontId="107" fillId="0" borderId="0" applyNumberFormat="0" applyBorder="0" applyAlignment="0" applyProtection="0">
      <alignment vertical="top"/>
      <protection locked="0"/>
    </xf>
    <xf numFmtId="0" fontId="50" fillId="0" borderId="0"/>
    <xf numFmtId="0" fontId="107" fillId="0" borderId="0" applyNumberFormat="0" applyFill="0" applyBorder="0" applyAlignment="0" applyProtection="0">
      <alignment vertical="top"/>
      <protection locked="0"/>
    </xf>
    <xf numFmtId="0" fontId="117" fillId="0" borderId="0"/>
    <xf numFmtId="40" fontId="152" fillId="0" borderId="0" applyBorder="0">
      <alignment horizontal="right"/>
    </xf>
    <xf numFmtId="38" fontId="153" fillId="0" borderId="0" applyFill="0" applyBorder="0" applyAlignment="0" applyProtection="0"/>
    <xf numFmtId="220" fontId="154" fillId="0" borderId="0" applyFill="0" applyBorder="0" applyAlignment="0" applyProtection="0"/>
    <xf numFmtId="0" fontId="155" fillId="5" borderId="0" applyNumberFormat="0" applyBorder="0" applyAlignment="0" applyProtection="0"/>
    <xf numFmtId="0" fontId="155" fillId="5" borderId="0" applyNumberFormat="0" applyBorder="0" applyAlignment="0" applyProtection="0"/>
    <xf numFmtId="224" fontId="13" fillId="0" borderId="16">
      <alignment vertical="top" wrapText="1"/>
      <protection locked="0"/>
    </xf>
    <xf numFmtId="49" fontId="41" fillId="0" borderId="0" applyFill="0" applyBorder="0" applyProtection="0"/>
    <xf numFmtId="49" fontId="85" fillId="0" borderId="0" applyFill="0" applyBorder="0" applyAlignment="0"/>
    <xf numFmtId="49" fontId="85" fillId="0" borderId="0" applyFill="0" applyBorder="0" applyAlignment="0"/>
    <xf numFmtId="49" fontId="86" fillId="0" borderId="0" applyFill="0" applyBorder="0" applyAlignment="0"/>
    <xf numFmtId="225" fontId="1" fillId="0" borderId="0" applyFill="0" applyBorder="0" applyAlignment="0"/>
    <xf numFmtId="225" fontId="1" fillId="0" borderId="0" applyFill="0" applyBorder="0" applyAlignment="0"/>
    <xf numFmtId="225" fontId="1" fillId="0" borderId="0" applyFill="0" applyBorder="0" applyAlignment="0"/>
    <xf numFmtId="210" fontId="1" fillId="0" borderId="0" applyFill="0" applyBorder="0" applyAlignment="0"/>
    <xf numFmtId="210" fontId="1" fillId="0" borderId="0" applyFill="0" applyBorder="0" applyAlignment="0"/>
    <xf numFmtId="225" fontId="1" fillId="0" borderId="0" applyFill="0" applyBorder="0" applyAlignment="0"/>
    <xf numFmtId="226" fontId="1" fillId="0" borderId="0" applyFill="0" applyBorder="0" applyAlignment="0"/>
    <xf numFmtId="226" fontId="1" fillId="0" borderId="0" applyFill="0" applyBorder="0" applyAlignment="0"/>
    <xf numFmtId="226" fontId="1" fillId="0" borderId="0" applyFill="0" applyBorder="0" applyAlignment="0"/>
    <xf numFmtId="213" fontId="1" fillId="0" borderId="0" applyFill="0" applyBorder="0" applyAlignment="0"/>
    <xf numFmtId="213" fontId="1" fillId="0" borderId="0" applyFill="0" applyBorder="0" applyAlignment="0"/>
    <xf numFmtId="226" fontId="1" fillId="0" borderId="0" applyFill="0" applyBorder="0" applyAlignment="0"/>
    <xf numFmtId="0" fontId="156" fillId="0" borderId="0" applyNumberFormat="0" applyFill="0" applyBorder="0" applyAlignment="0" applyProtection="0"/>
    <xf numFmtId="0" fontId="208" fillId="0" borderId="0" applyNumberFormat="0" applyFill="0" applyBorder="0" applyAlignment="0" applyProtection="0"/>
    <xf numFmtId="0" fontId="156" fillId="0" borderId="0" applyNumberFormat="0" applyFill="0" applyBorder="0" applyAlignment="0" applyProtection="0"/>
    <xf numFmtId="0" fontId="189" fillId="0" borderId="0" applyNumberFormat="0" applyFill="0" applyBorder="0" applyAlignment="0" applyProtection="0"/>
    <xf numFmtId="227" fontId="15" fillId="0" borderId="0" applyFont="0" applyFill="0" applyBorder="0" applyAlignment="0" applyProtection="0"/>
    <xf numFmtId="228" fontId="15" fillId="0" borderId="0" applyFont="0" applyFill="0" applyBorder="0" applyAlignment="0" applyProtection="0"/>
    <xf numFmtId="18" fontId="87" fillId="0" borderId="0" applyFont="0" applyFill="0" applyBorder="0" applyAlignment="0" applyProtection="0">
      <alignment horizontal="left"/>
    </xf>
    <xf numFmtId="0" fontId="125" fillId="0" borderId="0" applyNumberFormat="0" applyFill="0" applyBorder="0" applyAlignment="0" applyProtection="0"/>
    <xf numFmtId="0" fontId="157" fillId="0" borderId="34">
      <alignment horizontal="center" wrapText="1"/>
    </xf>
    <xf numFmtId="176" fontId="157" fillId="0" borderId="34">
      <alignment horizontal="center" wrapText="1"/>
    </xf>
    <xf numFmtId="0" fontId="158" fillId="0" borderId="35">
      <alignment horizontal="center" wrapText="1"/>
    </xf>
    <xf numFmtId="176" fontId="158" fillId="0" borderId="35">
      <alignment horizontal="center" wrapText="1"/>
    </xf>
    <xf numFmtId="38" fontId="15" fillId="0" borderId="36" applyNumberFormat="0" applyFont="0" applyFill="0" applyAlignment="0" applyProtection="0"/>
    <xf numFmtId="198" fontId="159" fillId="0" borderId="3">
      <alignment horizontal="right" vertical="center"/>
    </xf>
    <xf numFmtId="0" fontId="160" fillId="0" borderId="18" applyNumberFormat="0" applyFill="0" applyAlignment="0" applyProtection="0"/>
    <xf numFmtId="0" fontId="161" fillId="0" borderId="19" applyNumberFormat="0" applyFill="0" applyAlignment="0" applyProtection="0"/>
    <xf numFmtId="0" fontId="162" fillId="0" borderId="20" applyNumberFormat="0" applyFill="0" applyAlignment="0" applyProtection="0"/>
    <xf numFmtId="0" fontId="162" fillId="0" borderId="0" applyNumberFormat="0" applyFill="0" applyBorder="0" applyAlignment="0" applyProtection="0"/>
    <xf numFmtId="0" fontId="163" fillId="0" borderId="0" applyNumberFormat="0" applyFill="0" applyBorder="0" applyAlignment="0" applyProtection="0"/>
    <xf numFmtId="10" fontId="141" fillId="0" borderId="37" applyNumberFormat="0" applyFont="0" applyFill="0" applyAlignment="0" applyProtection="0"/>
    <xf numFmtId="0" fontId="164" fillId="0" borderId="25" applyNumberFormat="0" applyFill="0" applyAlignment="0" applyProtection="0"/>
    <xf numFmtId="0" fontId="165" fillId="9" borderId="4" applyNumberFormat="0" applyAlignment="0" applyProtection="0"/>
    <xf numFmtId="0" fontId="203" fillId="68" borderId="70" applyNumberFormat="0" applyAlignment="0" applyProtection="0"/>
    <xf numFmtId="0" fontId="165" fillId="9" borderId="4" applyNumberFormat="0" applyAlignment="0" applyProtection="0"/>
    <xf numFmtId="0" fontId="190" fillId="25" borderId="4" applyNumberFormat="0" applyAlignment="0" applyProtection="0"/>
    <xf numFmtId="0" fontId="166" fillId="55" borderId="4" applyNumberFormat="0" applyAlignment="0" applyProtection="0"/>
    <xf numFmtId="0" fontId="205" fillId="69" borderId="70" applyNumberFormat="0" applyAlignment="0" applyProtection="0"/>
    <xf numFmtId="0" fontId="166" fillId="55" borderId="4" applyNumberFormat="0" applyAlignment="0" applyProtection="0"/>
    <xf numFmtId="0" fontId="191" fillId="56" borderId="4" applyNumberFormat="0" applyAlignment="0" applyProtection="0"/>
    <xf numFmtId="183" fontId="167" fillId="57" borderId="3">
      <alignment horizontal="right" vertical="center"/>
      <protection locked="0"/>
    </xf>
    <xf numFmtId="0" fontId="168" fillId="55" borderId="2" applyNumberFormat="0" applyAlignment="0" applyProtection="0"/>
    <xf numFmtId="0" fontId="204" fillId="69" borderId="71" applyNumberFormat="0" applyAlignment="0" applyProtection="0"/>
    <xf numFmtId="0" fontId="168" fillId="55" borderId="2" applyNumberFormat="0" applyAlignment="0" applyProtection="0"/>
    <xf numFmtId="0" fontId="192" fillId="56" borderId="2" applyNumberFormat="0" applyAlignment="0" applyProtection="0"/>
    <xf numFmtId="0" fontId="169" fillId="0" borderId="0" applyNumberFormat="0" applyFill="0" applyBorder="0" applyAlignment="0" applyProtection="0"/>
    <xf numFmtId="0" fontId="244" fillId="0" borderId="0" applyProtection="0"/>
    <xf numFmtId="0" fontId="209" fillId="0" borderId="0" applyNumberFormat="0" applyFill="0" applyBorder="0" applyAlignment="0" applyProtection="0"/>
    <xf numFmtId="0" fontId="169" fillId="0" borderId="0" applyNumberFormat="0" applyFill="0" applyBorder="0" applyAlignment="0" applyProtection="0"/>
    <xf numFmtId="0" fontId="193" fillId="0" borderId="0" applyNumberFormat="0" applyFill="0" applyBorder="0" applyAlignment="0" applyProtection="0"/>
    <xf numFmtId="229" fontId="1" fillId="0" borderId="0" applyFont="0" applyFill="0" applyBorder="0" applyAlignment="0" applyProtection="0"/>
    <xf numFmtId="230" fontId="1" fillId="0" borderId="0" applyFont="0" applyFill="0" applyBorder="0" applyAlignment="0" applyProtection="0"/>
    <xf numFmtId="0" fontId="170" fillId="0" borderId="0" applyNumberFormat="0" applyFill="0" applyBorder="0" applyAlignment="0" applyProtection="0"/>
    <xf numFmtId="0" fontId="156" fillId="0" borderId="0" applyNumberFormat="0" applyFill="0" applyBorder="0" applyAlignment="0" applyProtection="0"/>
    <xf numFmtId="231" fontId="57" fillId="0" borderId="16" applyFont="0" applyFill="0" applyBorder="0" applyAlignment="0" applyProtection="0"/>
    <xf numFmtId="231" fontId="57" fillId="0" borderId="16" applyFont="0" applyFill="0" applyBorder="0" applyAlignment="0" applyProtection="0"/>
    <xf numFmtId="0" fontId="28" fillId="0" borderId="1">
      <alignment vertical="center" wrapText="1"/>
    </xf>
    <xf numFmtId="3" fontId="22" fillId="0" borderId="0"/>
    <xf numFmtId="3" fontId="22" fillId="0" borderId="0"/>
    <xf numFmtId="0" fontId="171" fillId="44" borderId="22" applyNumberFormat="0" applyAlignment="0" applyProtection="0"/>
    <xf numFmtId="0" fontId="60" fillId="58" borderId="0" applyNumberFormat="0" applyBorder="0" applyAlignment="0" applyProtection="0"/>
    <xf numFmtId="0" fontId="211" fillId="72" borderId="0" applyNumberFormat="0" applyBorder="0" applyAlignment="0" applyProtection="0"/>
    <xf numFmtId="0" fontId="60" fillId="58" borderId="0" applyNumberFormat="0" applyBorder="0" applyAlignment="0" applyProtection="0"/>
    <xf numFmtId="0" fontId="173" fillId="32" borderId="0" applyNumberFormat="0" applyBorder="0" applyAlignment="0" applyProtection="0"/>
    <xf numFmtId="0" fontId="60" fillId="54" borderId="0" applyNumberFormat="0" applyBorder="0" applyAlignment="0" applyProtection="0"/>
    <xf numFmtId="0" fontId="211" fillId="76" borderId="0" applyNumberFormat="0" applyBorder="0" applyAlignment="0" applyProtection="0"/>
    <xf numFmtId="0" fontId="60" fillId="54" borderId="0" applyNumberFormat="0" applyBorder="0" applyAlignment="0" applyProtection="0"/>
    <xf numFmtId="0" fontId="173" fillId="36" borderId="0" applyNumberFormat="0" applyBorder="0" applyAlignment="0" applyProtection="0"/>
    <xf numFmtId="0" fontId="60" fillId="59" borderId="0" applyNumberFormat="0" applyBorder="0" applyAlignment="0" applyProtection="0"/>
    <xf numFmtId="0" fontId="211" fillId="80" borderId="0" applyNumberFormat="0" applyBorder="0" applyAlignment="0" applyProtection="0"/>
    <xf numFmtId="0" fontId="60" fillId="59" borderId="0" applyNumberFormat="0" applyBorder="0" applyAlignment="0" applyProtection="0"/>
    <xf numFmtId="0" fontId="173" fillId="37" borderId="0" applyNumberFormat="0" applyBorder="0" applyAlignment="0" applyProtection="0"/>
    <xf numFmtId="0" fontId="60" fillId="28" borderId="0" applyNumberFormat="0" applyBorder="0" applyAlignment="0" applyProtection="0"/>
    <xf numFmtId="0" fontId="211" fillId="84" borderId="0" applyNumberFormat="0" applyBorder="0" applyAlignment="0" applyProtection="0"/>
    <xf numFmtId="0" fontId="60" fillId="28" borderId="0" applyNumberFormat="0" applyBorder="0" applyAlignment="0" applyProtection="0"/>
    <xf numFmtId="0" fontId="173" fillId="60" borderId="0" applyNumberFormat="0" applyBorder="0" applyAlignment="0" applyProtection="0"/>
    <xf numFmtId="0" fontId="60" fillId="29" borderId="0" applyNumberFormat="0" applyBorder="0" applyAlignment="0" applyProtection="0"/>
    <xf numFmtId="0" fontId="211" fillId="88" borderId="0" applyNumberFormat="0" applyBorder="0" applyAlignment="0" applyProtection="0"/>
    <xf numFmtId="0" fontId="60" fillId="29" borderId="0" applyNumberFormat="0" applyBorder="0" applyAlignment="0" applyProtection="0"/>
    <xf numFmtId="0" fontId="173" fillId="32" borderId="0" applyNumberFormat="0" applyBorder="0" applyAlignment="0" applyProtection="0"/>
    <xf numFmtId="0" fontId="60" fillId="61" borderId="0" applyNumberFormat="0" applyBorder="0" applyAlignment="0" applyProtection="0"/>
    <xf numFmtId="0" fontId="211" fillId="92" borderId="0" applyNumberFormat="0" applyBorder="0" applyAlignment="0" applyProtection="0"/>
    <xf numFmtId="0" fontId="60" fillId="61" borderId="0" applyNumberFormat="0" applyBorder="0" applyAlignment="0" applyProtection="0"/>
    <xf numFmtId="0" fontId="173" fillId="38" borderId="0" applyNumberFormat="0" applyBorder="0" applyAlignment="0" applyProtection="0"/>
    <xf numFmtId="0" fontId="43" fillId="2" borderId="0" applyProtection="0"/>
    <xf numFmtId="41" fontId="51" fillId="0" borderId="0" applyFont="0" applyFill="0" applyBorder="0" applyAlignment="0" applyProtection="0"/>
    <xf numFmtId="43" fontId="51"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80" fillId="0" borderId="0"/>
    <xf numFmtId="0" fontId="80" fillId="0" borderId="0"/>
    <xf numFmtId="232" fontId="81" fillId="0" borderId="0" applyFill="0" applyBorder="0" applyAlignment="0" applyProtection="0"/>
    <xf numFmtId="38" fontId="81" fillId="0" borderId="0" applyFill="0" applyBorder="0" applyAlignment="0" applyProtection="0"/>
    <xf numFmtId="0" fontId="172" fillId="0" borderId="0"/>
    <xf numFmtId="0" fontId="14" fillId="0" borderId="0"/>
  </cellStyleXfs>
  <cellXfs count="487">
    <xf numFmtId="0" fontId="0" fillId="0" borderId="0" xfId="0"/>
    <xf numFmtId="0" fontId="3" fillId="0" borderId="0" xfId="1554" applyFont="1" applyAlignment="1">
      <alignment horizontal="center"/>
    </xf>
    <xf numFmtId="0" fontId="5" fillId="0" borderId="0" xfId="1554" applyFont="1"/>
    <xf numFmtId="0" fontId="5" fillId="0" borderId="0" xfId="1554" applyFont="1" applyAlignment="1">
      <alignment horizontal="center"/>
    </xf>
    <xf numFmtId="9" fontId="6" fillId="0" borderId="0" xfId="1554" applyNumberFormat="1" applyFont="1" applyAlignment="1">
      <alignment horizontal="center" vertical="center"/>
    </xf>
    <xf numFmtId="0" fontId="6" fillId="0" borderId="0" xfId="1554" applyFont="1"/>
    <xf numFmtId="3" fontId="4" fillId="0" borderId="0" xfId="1554" applyNumberFormat="1" applyFont="1"/>
    <xf numFmtId="0" fontId="4" fillId="0" borderId="0" xfId="1554" applyFont="1"/>
    <xf numFmtId="0" fontId="7" fillId="0" borderId="0" xfId="1554" applyFont="1" applyAlignment="1">
      <alignment horizontal="left"/>
    </xf>
    <xf numFmtId="0" fontId="7" fillId="0" borderId="0" xfId="1554" applyFont="1"/>
    <xf numFmtId="167" fontId="7" fillId="0" borderId="0" xfId="1554" applyNumberFormat="1" applyFont="1" applyAlignment="1">
      <alignment horizontal="right"/>
    </xf>
    <xf numFmtId="168" fontId="4" fillId="0" borderId="0" xfId="1554" applyNumberFormat="1" applyFont="1"/>
    <xf numFmtId="167" fontId="4" fillId="0" borderId="0" xfId="1554" applyNumberFormat="1" applyFont="1"/>
    <xf numFmtId="0" fontId="5" fillId="0" borderId="0" xfId="1554" applyFont="1" applyAlignment="1">
      <alignment horizontal="left"/>
    </xf>
    <xf numFmtId="166" fontId="5" fillId="0" borderId="0" xfId="1554" applyNumberFormat="1" applyFont="1" applyAlignment="1">
      <alignment horizontal="right"/>
    </xf>
    <xf numFmtId="3" fontId="5" fillId="0" borderId="0" xfId="1554" applyNumberFormat="1" applyFont="1"/>
    <xf numFmtId="0" fontId="8" fillId="0" borderId="0" xfId="1554" applyFont="1" applyAlignment="1">
      <alignment wrapText="1"/>
    </xf>
    <xf numFmtId="0" fontId="4" fillId="62" borderId="39" xfId="1554" applyFont="1" applyFill="1" applyBorder="1" applyAlignment="1">
      <alignment horizontal="center"/>
    </xf>
    <xf numFmtId="0" fontId="4" fillId="0" borderId="1" xfId="1554" applyFont="1" applyBorder="1" applyAlignment="1">
      <alignment horizontal="center"/>
    </xf>
    <xf numFmtId="0" fontId="4" fillId="0" borderId="1" xfId="1554" applyFont="1" applyBorder="1" applyAlignment="1">
      <alignment horizontal="left"/>
    </xf>
    <xf numFmtId="0" fontId="6" fillId="62" borderId="40" xfId="1554" applyFont="1" applyFill="1" applyBorder="1" applyAlignment="1">
      <alignment horizontal="left" vertical="center"/>
    </xf>
    <xf numFmtId="0" fontId="6" fillId="62" borderId="34" xfId="1554" applyFont="1" applyFill="1" applyBorder="1" applyAlignment="1">
      <alignment horizontal="center" vertical="center" wrapText="1"/>
    </xf>
    <xf numFmtId="166" fontId="6" fillId="62" borderId="34" xfId="1554" applyNumberFormat="1" applyFont="1" applyFill="1" applyBorder="1" applyAlignment="1">
      <alignment horizontal="center" vertical="center"/>
    </xf>
    <xf numFmtId="9" fontId="6" fillId="62" borderId="41" xfId="1554" applyNumberFormat="1" applyFont="1" applyFill="1" applyBorder="1" applyAlignment="1">
      <alignment horizontal="center" vertical="center"/>
    </xf>
    <xf numFmtId="5" fontId="7" fillId="0" borderId="0" xfId="1554" applyNumberFormat="1" applyFont="1" applyAlignment="1">
      <alignment horizontal="right"/>
    </xf>
    <xf numFmtId="5" fontId="7" fillId="0" borderId="0" xfId="905" applyNumberFormat="1" applyFont="1" applyAlignment="1">
      <alignment horizontal="right"/>
    </xf>
    <xf numFmtId="5" fontId="26" fillId="0" borderId="0" xfId="1554" applyNumberFormat="1" applyFont="1" applyAlignment="1">
      <alignment horizontal="left"/>
    </xf>
    <xf numFmtId="0" fontId="4" fillId="63" borderId="39" xfId="1554" applyFont="1" applyFill="1" applyBorder="1" applyAlignment="1">
      <alignment horizontal="center"/>
    </xf>
    <xf numFmtId="0" fontId="6" fillId="63" borderId="40" xfId="1554" applyFont="1" applyFill="1" applyBorder="1" applyAlignment="1">
      <alignment horizontal="left" vertical="center"/>
    </xf>
    <xf numFmtId="0" fontId="6" fillId="63" borderId="34" xfId="1554" applyFont="1" applyFill="1" applyBorder="1" applyAlignment="1">
      <alignment horizontal="center" vertical="center" wrapText="1"/>
    </xf>
    <xf numFmtId="166" fontId="6" fillId="63" borderId="34" xfId="1554" applyNumberFormat="1" applyFont="1" applyFill="1" applyBorder="1" applyAlignment="1">
      <alignment horizontal="center" vertical="center"/>
    </xf>
    <xf numFmtId="9" fontId="6" fillId="63" borderId="41" xfId="1554" applyNumberFormat="1" applyFont="1" applyFill="1" applyBorder="1" applyAlignment="1">
      <alignment horizontal="center" vertical="center"/>
    </xf>
    <xf numFmtId="0" fontId="18" fillId="0" borderId="1" xfId="1554" applyFont="1" applyBorder="1" applyAlignment="1">
      <alignment horizontal="center" vertical="center" wrapText="1"/>
    </xf>
    <xf numFmtId="3" fontId="18" fillId="0" borderId="1" xfId="1554" applyNumberFormat="1" applyFont="1" applyBorder="1" applyAlignment="1">
      <alignment horizontal="right" vertical="center"/>
    </xf>
    <xf numFmtId="3" fontId="18" fillId="0" borderId="42" xfId="1554" applyNumberFormat="1" applyFont="1" applyBorder="1" applyAlignment="1">
      <alignment horizontal="right" vertical="center"/>
    </xf>
    <xf numFmtId="0" fontId="4" fillId="0" borderId="38" xfId="1554" applyFont="1" applyBorder="1" applyAlignment="1">
      <alignment horizontal="left"/>
    </xf>
    <xf numFmtId="3" fontId="18" fillId="0" borderId="43" xfId="1554" applyNumberFormat="1" applyFont="1" applyBorder="1" applyAlignment="1">
      <alignment horizontal="right" vertical="center"/>
    </xf>
    <xf numFmtId="0" fontId="4" fillId="64" borderId="39" xfId="1554" applyFont="1" applyFill="1" applyBorder="1" applyAlignment="1">
      <alignment horizontal="center"/>
    </xf>
    <xf numFmtId="0" fontId="6" fillId="64" borderId="40" xfId="1554" applyFont="1" applyFill="1" applyBorder="1" applyAlignment="1">
      <alignment horizontal="left" vertical="center"/>
    </xf>
    <xf numFmtId="0" fontId="6" fillId="64" borderId="34" xfId="1554" applyFont="1" applyFill="1" applyBorder="1" applyAlignment="1">
      <alignment horizontal="center" vertical="center" wrapText="1"/>
    </xf>
    <xf numFmtId="166" fontId="6" fillId="64" borderId="34" xfId="1554" applyNumberFormat="1" applyFont="1" applyFill="1" applyBorder="1" applyAlignment="1">
      <alignment horizontal="center" vertical="center"/>
    </xf>
    <xf numFmtId="9" fontId="6" fillId="64" borderId="41" xfId="1554" applyNumberFormat="1" applyFont="1" applyFill="1" applyBorder="1" applyAlignment="1">
      <alignment horizontal="center" vertical="center"/>
    </xf>
    <xf numFmtId="0" fontId="10" fillId="0" borderId="0" xfId="1722" applyFont="1" applyAlignment="1">
      <alignment vertical="top" wrapText="1"/>
    </xf>
    <xf numFmtId="0" fontId="3" fillId="0" borderId="0" xfId="1554" applyFont="1" applyAlignment="1">
      <alignment horizontal="left"/>
    </xf>
    <xf numFmtId="0" fontId="20" fillId="0" borderId="0" xfId="1718"/>
    <xf numFmtId="0" fontId="20" fillId="0" borderId="0" xfId="1718" applyAlignment="1">
      <alignment horizontal="left" vertical="center"/>
    </xf>
    <xf numFmtId="0" fontId="20" fillId="0" borderId="0" xfId="1718" applyAlignment="1">
      <alignment vertical="center"/>
    </xf>
    <xf numFmtId="0" fontId="20" fillId="0" borderId="76" xfId="1718" applyBorder="1" applyAlignment="1">
      <alignment vertical="center"/>
    </xf>
    <xf numFmtId="0" fontId="20" fillId="0" borderId="77" xfId="1718" applyBorder="1" applyAlignment="1">
      <alignment vertical="center"/>
    </xf>
    <xf numFmtId="0" fontId="20" fillId="0" borderId="78" xfId="1718" applyBorder="1" applyAlignment="1">
      <alignment vertical="center"/>
    </xf>
    <xf numFmtId="0" fontId="20" fillId="0" borderId="79" xfId="1718" applyBorder="1" applyAlignment="1">
      <alignment vertical="center"/>
    </xf>
    <xf numFmtId="0" fontId="20" fillId="0" borderId="80" xfId="1718" applyBorder="1" applyAlignment="1">
      <alignment vertical="center"/>
    </xf>
    <xf numFmtId="0" fontId="20" fillId="0" borderId="81" xfId="1718" applyBorder="1" applyAlignment="1">
      <alignment vertical="center"/>
    </xf>
    <xf numFmtId="0" fontId="20" fillId="0" borderId="0" xfId="1718" applyAlignment="1">
      <alignment horizontal="center" vertical="center" wrapText="1"/>
    </xf>
    <xf numFmtId="0" fontId="20" fillId="0" borderId="76" xfId="1718" applyBorder="1" applyAlignment="1">
      <alignment horizontal="center" vertical="center" wrapText="1"/>
    </xf>
    <xf numFmtId="0" fontId="32" fillId="96" borderId="82" xfId="1718" applyFont="1" applyFill="1" applyBorder="1" applyAlignment="1">
      <alignment horizontal="center" vertical="center" wrapText="1"/>
    </xf>
    <xf numFmtId="0" fontId="32" fillId="96" borderId="83" xfId="1718" applyFont="1" applyFill="1" applyBorder="1" applyAlignment="1">
      <alignment horizontal="center" vertical="center" wrapText="1"/>
    </xf>
    <xf numFmtId="0" fontId="32" fillId="96" borderId="84" xfId="1718" applyFont="1" applyFill="1" applyBorder="1" applyAlignment="1">
      <alignment horizontal="center" vertical="center" wrapText="1"/>
    </xf>
    <xf numFmtId="0" fontId="212" fillId="0" borderId="82" xfId="1718" applyFont="1" applyBorder="1" applyAlignment="1">
      <alignment horizontal="center" vertical="center" wrapText="1"/>
    </xf>
    <xf numFmtId="0" fontId="212" fillId="0" borderId="83" xfId="1718" applyFont="1" applyBorder="1" applyAlignment="1">
      <alignment horizontal="center" vertical="center" wrapText="1"/>
    </xf>
    <xf numFmtId="0" fontId="212" fillId="0" borderId="84" xfId="1718" applyFont="1" applyBorder="1" applyAlignment="1">
      <alignment horizontal="center" vertical="center" wrapText="1"/>
    </xf>
    <xf numFmtId="0" fontId="213" fillId="0" borderId="0" xfId="1718" applyFont="1" applyAlignment="1">
      <alignment horizontal="left" vertical="center"/>
    </xf>
    <xf numFmtId="4" fontId="213" fillId="0" borderId="0" xfId="1718" applyNumberFormat="1" applyFont="1"/>
    <xf numFmtId="0" fontId="20" fillId="0" borderId="85" xfId="1718" applyBorder="1" applyAlignment="1">
      <alignment vertical="center"/>
    </xf>
    <xf numFmtId="172" fontId="214" fillId="0" borderId="77" xfId="1718" applyNumberFormat="1" applyFont="1" applyBorder="1"/>
    <xf numFmtId="172" fontId="214" fillId="0" borderId="86" xfId="1718" applyNumberFormat="1" applyFont="1" applyBorder="1"/>
    <xf numFmtId="4" fontId="33" fillId="0" borderId="0" xfId="1718" applyNumberFormat="1" applyFont="1" applyAlignment="1">
      <alignment vertical="center"/>
    </xf>
    <xf numFmtId="0" fontId="215" fillId="0" borderId="0" xfId="1718" applyFont="1"/>
    <xf numFmtId="0" fontId="215" fillId="0" borderId="76" xfId="1718" applyFont="1" applyBorder="1"/>
    <xf numFmtId="0" fontId="215" fillId="0" borderId="0" xfId="1718" applyFont="1" applyAlignment="1">
      <alignment horizontal="left"/>
    </xf>
    <xf numFmtId="0" fontId="216" fillId="0" borderId="0" xfId="1718" applyFont="1" applyAlignment="1">
      <alignment horizontal="left"/>
    </xf>
    <xf numFmtId="4" fontId="216" fillId="0" borderId="0" xfId="1718" applyNumberFormat="1" applyFont="1"/>
    <xf numFmtId="0" fontId="215" fillId="0" borderId="87" xfId="1718" applyFont="1" applyBorder="1"/>
    <xf numFmtId="172" fontId="215" fillId="0" borderId="0" xfId="1718" applyNumberFormat="1" applyFont="1"/>
    <xf numFmtId="172" fontId="215" fillId="0" borderId="88" xfId="1718" applyNumberFormat="1" applyFont="1" applyBorder="1"/>
    <xf numFmtId="0" fontId="215" fillId="0" borderId="0" xfId="1718" applyFont="1" applyAlignment="1">
      <alignment horizontal="center"/>
    </xf>
    <xf numFmtId="4" fontId="215" fillId="0" borderId="0" xfId="1718" applyNumberFormat="1" applyFont="1" applyAlignment="1">
      <alignment vertical="center"/>
    </xf>
    <xf numFmtId="0" fontId="217" fillId="0" borderId="0" xfId="1718" applyFont="1" applyAlignment="1">
      <alignment horizontal="left"/>
    </xf>
    <xf numFmtId="4" fontId="217" fillId="0" borderId="0" xfId="1718" applyNumberFormat="1" applyFont="1"/>
    <xf numFmtId="0" fontId="20" fillId="0" borderId="76" xfId="1718" applyBorder="1" applyAlignment="1" applyProtection="1">
      <alignment vertical="center"/>
      <protection locked="0"/>
    </xf>
    <xf numFmtId="0" fontId="32" fillId="0" borderId="89" xfId="1718" applyFont="1" applyBorder="1" applyAlignment="1" applyProtection="1">
      <alignment horizontal="center" vertical="center"/>
      <protection locked="0"/>
    </xf>
    <xf numFmtId="49" fontId="32" fillId="0" borderId="89" xfId="1718" applyNumberFormat="1" applyFont="1" applyBorder="1" applyAlignment="1" applyProtection="1">
      <alignment horizontal="left" vertical="center" wrapText="1"/>
      <protection locked="0"/>
    </xf>
    <xf numFmtId="0" fontId="32" fillId="0" borderId="89" xfId="1718" applyFont="1" applyBorder="1" applyAlignment="1" applyProtection="1">
      <alignment horizontal="left" vertical="center" wrapText="1"/>
      <protection locked="0"/>
    </xf>
    <xf numFmtId="0" fontId="32" fillId="0" borderId="89" xfId="1718" applyFont="1" applyBorder="1" applyAlignment="1" applyProtection="1">
      <alignment horizontal="center" vertical="center" wrapText="1"/>
      <protection locked="0"/>
    </xf>
    <xf numFmtId="171" fontId="32" fillId="0" borderId="89" xfId="1718" applyNumberFormat="1" applyFont="1" applyBorder="1" applyAlignment="1" applyProtection="1">
      <alignment vertical="center"/>
      <protection locked="0"/>
    </xf>
    <xf numFmtId="4" fontId="32" fillId="0" borderId="89" xfId="1718" applyNumberFormat="1" applyFont="1" applyBorder="1" applyAlignment="1" applyProtection="1">
      <alignment vertical="center"/>
      <protection locked="0"/>
    </xf>
    <xf numFmtId="0" fontId="212" fillId="0" borderId="0" xfId="1718" applyFont="1" applyAlignment="1">
      <alignment horizontal="center" vertical="center"/>
    </xf>
    <xf numFmtId="172" fontId="212" fillId="0" borderId="0" xfId="1718" applyNumberFormat="1" applyFont="1" applyAlignment="1">
      <alignment vertical="center"/>
    </xf>
    <xf numFmtId="172" fontId="212" fillId="0" borderId="88" xfId="1718" applyNumberFormat="1" applyFont="1" applyBorder="1" applyAlignment="1">
      <alignment vertical="center"/>
    </xf>
    <xf numFmtId="0" fontId="32" fillId="0" borderId="0" xfId="1718" applyFont="1" applyAlignment="1">
      <alignment horizontal="left" vertical="center"/>
    </xf>
    <xf numFmtId="4" fontId="20" fillId="0" borderId="0" xfId="1718" applyNumberFormat="1" applyAlignment="1">
      <alignment vertical="center"/>
    </xf>
    <xf numFmtId="0" fontId="20" fillId="0" borderId="87" xfId="1718" applyBorder="1" applyAlignment="1">
      <alignment vertical="center"/>
    </xf>
    <xf numFmtId="0" fontId="20" fillId="0" borderId="88" xfId="1718" applyBorder="1" applyAlignment="1">
      <alignment vertical="center"/>
    </xf>
    <xf numFmtId="0" fontId="218" fillId="0" borderId="0" xfId="1718" applyFont="1" applyAlignment="1">
      <alignment vertical="center"/>
    </xf>
    <xf numFmtId="0" fontId="218" fillId="0" borderId="76" xfId="1718" applyFont="1" applyBorder="1" applyAlignment="1">
      <alignment vertical="center"/>
    </xf>
    <xf numFmtId="0" fontId="219" fillId="0" borderId="0" xfId="1718" applyFont="1" applyAlignment="1">
      <alignment horizontal="left" vertical="center"/>
    </xf>
    <xf numFmtId="0" fontId="218" fillId="0" borderId="0" xfId="1718" applyFont="1" applyAlignment="1">
      <alignment horizontal="left" vertical="center"/>
    </xf>
    <xf numFmtId="0" fontId="218" fillId="0" borderId="0" xfId="1718" applyFont="1" applyAlignment="1">
      <alignment horizontal="left" vertical="center" wrapText="1"/>
    </xf>
    <xf numFmtId="171" fontId="218" fillId="0" borderId="0" xfId="1718" applyNumberFormat="1" applyFont="1" applyAlignment="1">
      <alignment vertical="center"/>
    </xf>
    <xf numFmtId="0" fontId="218" fillId="0" borderId="87" xfId="1718" applyFont="1" applyBorder="1" applyAlignment="1">
      <alignment vertical="center"/>
    </xf>
    <xf numFmtId="0" fontId="218" fillId="0" borderId="88" xfId="1718" applyFont="1" applyBorder="1" applyAlignment="1">
      <alignment vertical="center"/>
    </xf>
    <xf numFmtId="0" fontId="220" fillId="0" borderId="0" xfId="1718" applyFont="1" applyAlignment="1">
      <alignment vertical="center"/>
    </xf>
    <xf numFmtId="0" fontId="220" fillId="0" borderId="76" xfId="1718" applyFont="1" applyBorder="1" applyAlignment="1">
      <alignment vertical="center"/>
    </xf>
    <xf numFmtId="0" fontId="220" fillId="0" borderId="0" xfId="1718" applyFont="1" applyAlignment="1">
      <alignment horizontal="left" vertical="center"/>
    </xf>
    <xf numFmtId="0" fontId="220" fillId="0" borderId="0" xfId="1718" applyFont="1" applyAlignment="1">
      <alignment horizontal="left" vertical="center" wrapText="1"/>
    </xf>
    <xf numFmtId="171" fontId="220" fillId="0" borderId="0" xfId="1718" applyNumberFormat="1" applyFont="1" applyAlignment="1">
      <alignment vertical="center"/>
    </xf>
    <xf numFmtId="0" fontId="220" fillId="0" borderId="87" xfId="1718" applyFont="1" applyBorder="1" applyAlignment="1">
      <alignment vertical="center"/>
    </xf>
    <xf numFmtId="0" fontId="220" fillId="0" borderId="88" xfId="1718" applyFont="1" applyBorder="1" applyAlignment="1">
      <alignment vertical="center"/>
    </xf>
    <xf numFmtId="0" fontId="221" fillId="0" borderId="89" xfId="1718" applyFont="1" applyBorder="1" applyAlignment="1" applyProtection="1">
      <alignment horizontal="center" vertical="center"/>
      <protection locked="0"/>
    </xf>
    <xf numFmtId="49" fontId="221" fillId="0" borderId="89" xfId="1718" applyNumberFormat="1" applyFont="1" applyBorder="1" applyAlignment="1" applyProtection="1">
      <alignment horizontal="left" vertical="center" wrapText="1"/>
      <protection locked="0"/>
    </xf>
    <xf numFmtId="0" fontId="221" fillId="0" borderId="89" xfId="1718" applyFont="1" applyBorder="1" applyAlignment="1" applyProtection="1">
      <alignment horizontal="left" vertical="center" wrapText="1"/>
      <protection locked="0"/>
    </xf>
    <xf numFmtId="0" fontId="221" fillId="0" borderId="89" xfId="1718" applyFont="1" applyBorder="1" applyAlignment="1" applyProtection="1">
      <alignment horizontal="center" vertical="center" wrapText="1"/>
      <protection locked="0"/>
    </xf>
    <xf numFmtId="171" fontId="221" fillId="0" borderId="89" xfId="1718" applyNumberFormat="1" applyFont="1" applyBorder="1" applyAlignment="1" applyProtection="1">
      <alignment vertical="center"/>
      <protection locked="0"/>
    </xf>
    <xf numFmtId="4" fontId="221" fillId="0" borderId="89" xfId="1718" applyNumberFormat="1" applyFont="1" applyBorder="1" applyAlignment="1" applyProtection="1">
      <alignment vertical="center"/>
      <protection locked="0"/>
    </xf>
    <xf numFmtId="0" fontId="222" fillId="0" borderId="76" xfId="1718" applyFont="1" applyBorder="1" applyAlignment="1">
      <alignment vertical="center"/>
    </xf>
    <xf numFmtId="0" fontId="221" fillId="0" borderId="0" xfId="1718" applyFont="1" applyAlignment="1">
      <alignment horizontal="center" vertical="center"/>
    </xf>
    <xf numFmtId="0" fontId="223" fillId="0" borderId="0" xfId="1718" applyFont="1" applyAlignment="1">
      <alignment vertical="center" wrapText="1"/>
    </xf>
    <xf numFmtId="0" fontId="224" fillId="0" borderId="0" xfId="1718" applyFont="1" applyAlignment="1">
      <alignment vertical="center"/>
    </xf>
    <xf numFmtId="0" fontId="224" fillId="0" borderId="76" xfId="1718" applyFont="1" applyBorder="1" applyAlignment="1">
      <alignment vertical="center"/>
    </xf>
    <xf numFmtId="0" fontId="224" fillId="0" borderId="0" xfId="1718" applyFont="1" applyAlignment="1">
      <alignment horizontal="left" vertical="center"/>
    </xf>
    <xf numFmtId="0" fontId="224" fillId="0" borderId="0" xfId="1718" applyFont="1" applyAlignment="1">
      <alignment horizontal="left" vertical="center" wrapText="1"/>
    </xf>
    <xf numFmtId="171" fontId="224" fillId="0" borderId="0" xfId="1718" applyNumberFormat="1" applyFont="1" applyAlignment="1">
      <alignment vertical="center"/>
    </xf>
    <xf numFmtId="0" fontId="224" fillId="0" borderId="87" xfId="1718" applyFont="1" applyBorder="1" applyAlignment="1">
      <alignment vertical="center"/>
    </xf>
    <xf numFmtId="0" fontId="224" fillId="0" borderId="88" xfId="1718" applyFont="1" applyBorder="1" applyAlignment="1">
      <alignment vertical="center"/>
    </xf>
    <xf numFmtId="0" fontId="212" fillId="0" borderId="91" xfId="1718" applyFont="1" applyBorder="1" applyAlignment="1">
      <alignment horizontal="center" vertical="center"/>
    </xf>
    <xf numFmtId="172" fontId="212" fillId="0" borderId="91" xfId="1718" applyNumberFormat="1" applyFont="1" applyBorder="1" applyAlignment="1">
      <alignment vertical="center"/>
    </xf>
    <xf numFmtId="172" fontId="212" fillId="0" borderId="92" xfId="1718" applyNumberFormat="1" applyFont="1" applyBorder="1" applyAlignment="1">
      <alignment vertical="center"/>
    </xf>
    <xf numFmtId="0" fontId="32" fillId="96" borderId="0" xfId="1718" applyFont="1" applyFill="1" applyAlignment="1">
      <alignment horizontal="center" vertical="center" wrapText="1"/>
    </xf>
    <xf numFmtId="0" fontId="20" fillId="0" borderId="89" xfId="1718" applyBorder="1" applyAlignment="1" applyProtection="1">
      <alignment vertical="center"/>
      <protection locked="0"/>
    </xf>
    <xf numFmtId="0" fontId="222" fillId="0" borderId="89" xfId="1718" applyFont="1" applyBorder="1" applyAlignment="1" applyProtection="1">
      <alignment vertical="center"/>
      <protection locked="0"/>
    </xf>
    <xf numFmtId="44" fontId="43" fillId="40" borderId="38" xfId="1277" applyFont="1" applyFill="1" applyBorder="1" applyAlignment="1">
      <alignment horizontal="center"/>
    </xf>
    <xf numFmtId="44" fontId="43" fillId="40" borderId="57" xfId="1277" applyFont="1" applyFill="1" applyBorder="1" applyAlignment="1">
      <alignment horizontal="center"/>
    </xf>
    <xf numFmtId="166" fontId="18" fillId="0" borderId="1" xfId="905" applyNumberFormat="1" applyFont="1" applyFill="1" applyBorder="1" applyAlignment="1">
      <alignment horizontal="right" vertical="center"/>
    </xf>
    <xf numFmtId="166" fontId="4" fillId="0" borderId="42" xfId="905" applyNumberFormat="1" applyFont="1" applyBorder="1"/>
    <xf numFmtId="166" fontId="4" fillId="0" borderId="1" xfId="905" applyNumberFormat="1" applyFont="1" applyBorder="1" applyAlignment="1">
      <alignment horizontal="right"/>
    </xf>
    <xf numFmtId="0" fontId="18" fillId="0" borderId="38" xfId="1554" applyFont="1" applyBorder="1" applyAlignment="1">
      <alignment horizontal="center" vertical="center" wrapText="1"/>
    </xf>
    <xf numFmtId="3" fontId="18" fillId="0" borderId="38" xfId="1554" applyNumberFormat="1" applyFont="1" applyBorder="1" applyAlignment="1">
      <alignment horizontal="right" vertical="center"/>
    </xf>
    <xf numFmtId="0" fontId="4" fillId="0" borderId="64" xfId="1554" applyFont="1" applyBorder="1" applyAlignment="1">
      <alignment horizontal="left"/>
    </xf>
    <xf numFmtId="0" fontId="4" fillId="98" borderId="39" xfId="1554" applyFont="1" applyFill="1" applyBorder="1" applyAlignment="1">
      <alignment horizontal="center"/>
    </xf>
    <xf numFmtId="0" fontId="6" fillId="98" borderId="40" xfId="1554" applyFont="1" applyFill="1" applyBorder="1" applyAlignment="1">
      <alignment horizontal="left" vertical="center"/>
    </xf>
    <xf numFmtId="0" fontId="6" fillId="98" borderId="34" xfId="1554" applyFont="1" applyFill="1" applyBorder="1" applyAlignment="1">
      <alignment horizontal="center" vertical="center" wrapText="1"/>
    </xf>
    <xf numFmtId="166" fontId="6" fillId="98" borderId="34" xfId="1554" applyNumberFormat="1" applyFont="1" applyFill="1" applyBorder="1" applyAlignment="1">
      <alignment horizontal="center" vertical="center"/>
    </xf>
    <xf numFmtId="9" fontId="6" fillId="98" borderId="41" xfId="1554" applyNumberFormat="1" applyFont="1" applyFill="1" applyBorder="1" applyAlignment="1">
      <alignment horizontal="center" vertical="center"/>
    </xf>
    <xf numFmtId="0" fontId="18" fillId="0" borderId="1" xfId="1554" applyFont="1" applyBorder="1" applyAlignment="1">
      <alignment horizontal="left" vertical="center"/>
    </xf>
    <xf numFmtId="0" fontId="18" fillId="64" borderId="38" xfId="1554" applyFont="1" applyFill="1" applyBorder="1" applyAlignment="1">
      <alignment horizontal="center" vertical="center" wrapText="1"/>
    </xf>
    <xf numFmtId="0" fontId="18" fillId="63" borderId="1" xfId="1554" applyFont="1" applyFill="1" applyBorder="1" applyAlignment="1">
      <alignment horizontal="center" vertical="center" wrapText="1"/>
    </xf>
    <xf numFmtId="0" fontId="18" fillId="62" borderId="1" xfId="1554" applyFont="1" applyFill="1" applyBorder="1" applyAlignment="1">
      <alignment horizontal="center" vertical="center" wrapText="1"/>
    </xf>
    <xf numFmtId="0" fontId="20" fillId="0" borderId="80" xfId="1718" applyBorder="1"/>
    <xf numFmtId="0" fontId="20" fillId="0" borderId="81" xfId="1718" applyBorder="1"/>
    <xf numFmtId="0" fontId="20" fillId="0" borderId="76" xfId="1718" applyBorder="1"/>
    <xf numFmtId="0" fontId="246" fillId="0" borderId="0" xfId="1718" applyFont="1" applyAlignment="1">
      <alignment horizontal="left" vertical="center"/>
    </xf>
    <xf numFmtId="0" fontId="247" fillId="0" borderId="0" xfId="1718" applyFont="1" applyAlignment="1">
      <alignment horizontal="left" vertical="center"/>
    </xf>
    <xf numFmtId="0" fontId="248" fillId="0" borderId="0" xfId="1718" applyFont="1" applyAlignment="1">
      <alignment horizontal="left" vertical="center"/>
    </xf>
    <xf numFmtId="0" fontId="31" fillId="0" borderId="0" xfId="1718" applyFont="1" applyAlignment="1">
      <alignment horizontal="left" vertical="center"/>
    </xf>
    <xf numFmtId="233" fontId="31" fillId="0" borderId="0" xfId="1718" applyNumberFormat="1" applyFont="1" applyAlignment="1">
      <alignment horizontal="left" vertical="center"/>
    </xf>
    <xf numFmtId="0" fontId="20" fillId="0" borderId="0" xfId="1718" applyAlignment="1">
      <alignment vertical="center" wrapText="1"/>
    </xf>
    <xf numFmtId="0" fontId="20" fillId="0" borderId="76" xfId="1718" applyBorder="1" applyAlignment="1">
      <alignment vertical="center" wrapText="1"/>
    </xf>
    <xf numFmtId="0" fontId="31" fillId="0" borderId="0" xfId="1718" applyFont="1" applyAlignment="1">
      <alignment horizontal="left" vertical="center" wrapText="1"/>
    </xf>
    <xf numFmtId="0" fontId="250" fillId="0" borderId="0" xfId="1718" applyFont="1" applyAlignment="1">
      <alignment horizontal="left" vertical="center"/>
    </xf>
    <xf numFmtId="4" fontId="213" fillId="0" borderId="0" xfId="1718" applyNumberFormat="1" applyFont="1" applyAlignment="1">
      <alignment vertical="center"/>
    </xf>
    <xf numFmtId="0" fontId="248" fillId="0" borderId="0" xfId="1718" applyFont="1" applyAlignment="1">
      <alignment horizontal="right" vertical="center"/>
    </xf>
    <xf numFmtId="0" fontId="251" fillId="0" borderId="0" xfId="1718" applyFont="1" applyAlignment="1">
      <alignment horizontal="left" vertical="center"/>
    </xf>
    <xf numFmtId="4" fontId="248" fillId="0" borderId="0" xfId="1718" applyNumberFormat="1" applyFont="1" applyAlignment="1">
      <alignment vertical="center"/>
    </xf>
    <xf numFmtId="234" fontId="248" fillId="0" borderId="0" xfId="1718" applyNumberFormat="1" applyFont="1" applyAlignment="1">
      <alignment horizontal="right" vertical="center"/>
    </xf>
    <xf numFmtId="0" fontId="20" fillId="96" borderId="0" xfId="1718" applyFill="1" applyAlignment="1">
      <alignment vertical="center"/>
    </xf>
    <xf numFmtId="0" fontId="252" fillId="96" borderId="93" xfId="1718" applyFont="1" applyFill="1" applyBorder="1" applyAlignment="1">
      <alignment horizontal="left" vertical="center"/>
    </xf>
    <xf numFmtId="0" fontId="20" fillId="96" borderId="94" xfId="1718" applyFill="1" applyBorder="1" applyAlignment="1">
      <alignment vertical="center"/>
    </xf>
    <xf numFmtId="0" fontId="252" fillId="96" borderId="94" xfId="1718" applyFont="1" applyFill="1" applyBorder="1" applyAlignment="1">
      <alignment horizontal="right" vertical="center"/>
    </xf>
    <xf numFmtId="0" fontId="252" fillId="96" borderId="94" xfId="1718" applyFont="1" applyFill="1" applyBorder="1" applyAlignment="1">
      <alignment horizontal="center" vertical="center"/>
    </xf>
    <xf numFmtId="4" fontId="252" fillId="96" borderId="94" xfId="1718" applyNumberFormat="1" applyFont="1" applyFill="1" applyBorder="1" applyAlignment="1">
      <alignment vertical="center"/>
    </xf>
    <xf numFmtId="0" fontId="20" fillId="96" borderId="95" xfId="1718" applyFill="1" applyBorder="1" applyAlignment="1">
      <alignment vertical="center"/>
    </xf>
    <xf numFmtId="0" fontId="253" fillId="0" borderId="96" xfId="1718" applyFont="1" applyBorder="1" applyAlignment="1">
      <alignment horizontal="left" vertical="center"/>
    </xf>
    <xf numFmtId="0" fontId="20" fillId="0" borderId="96" xfId="1718" applyBorder="1" applyAlignment="1">
      <alignment vertical="center"/>
    </xf>
    <xf numFmtId="0" fontId="248" fillId="0" borderId="97" xfId="1718" applyFont="1" applyBorder="1" applyAlignment="1">
      <alignment horizontal="left" vertical="center"/>
    </xf>
    <xf numFmtId="0" fontId="20" fillId="0" borderId="97" xfId="1718" applyBorder="1" applyAlignment="1">
      <alignment vertical="center"/>
    </xf>
    <xf numFmtId="0" fontId="248" fillId="0" borderId="97" xfId="1718" applyFont="1" applyBorder="1" applyAlignment="1">
      <alignment horizontal="center" vertical="center"/>
    </xf>
    <xf numFmtId="0" fontId="248" fillId="0" borderId="97" xfId="1718" applyFont="1" applyBorder="1" applyAlignment="1">
      <alignment horizontal="right" vertical="center"/>
    </xf>
    <xf numFmtId="0" fontId="32" fillId="96" borderId="0" xfId="1718" applyFont="1" applyFill="1" applyAlignment="1">
      <alignment horizontal="left" vertical="center"/>
    </xf>
    <xf numFmtId="0" fontId="32" fillId="96" borderId="0" xfId="1718" applyFont="1" applyFill="1" applyAlignment="1">
      <alignment horizontal="right" vertical="center"/>
    </xf>
    <xf numFmtId="0" fontId="254" fillId="0" borderId="0" xfId="1718" applyFont="1" applyAlignment="1">
      <alignment horizontal="left" vertical="center"/>
    </xf>
    <xf numFmtId="0" fontId="216" fillId="0" borderId="0" xfId="1718" applyFont="1" applyAlignment="1">
      <alignment vertical="center"/>
    </xf>
    <xf numFmtId="0" fontId="216" fillId="0" borderId="76" xfId="1718" applyFont="1" applyBorder="1" applyAlignment="1">
      <alignment vertical="center"/>
    </xf>
    <xf numFmtId="0" fontId="216" fillId="0" borderId="91" xfId="1718" applyFont="1" applyBorder="1" applyAlignment="1">
      <alignment horizontal="left" vertical="center"/>
    </xf>
    <xf numFmtId="0" fontId="216" fillId="0" borderId="91" xfId="1718" applyFont="1" applyBorder="1" applyAlignment="1">
      <alignment vertical="center"/>
    </xf>
    <xf numFmtId="4" fontId="216" fillId="0" borderId="91" xfId="1718" applyNumberFormat="1" applyFont="1" applyBorder="1" applyAlignment="1">
      <alignment vertical="center"/>
    </xf>
    <xf numFmtId="0" fontId="217" fillId="0" borderId="0" xfId="1718" applyFont="1" applyAlignment="1">
      <alignment vertical="center"/>
    </xf>
    <xf numFmtId="0" fontId="217" fillId="0" borderId="76" xfId="1718" applyFont="1" applyBorder="1" applyAlignment="1">
      <alignment vertical="center"/>
    </xf>
    <xf numFmtId="0" fontId="217" fillId="0" borderId="91" xfId="1718" applyFont="1" applyBorder="1" applyAlignment="1">
      <alignment horizontal="left" vertical="center"/>
    </xf>
    <xf numFmtId="0" fontId="217" fillId="0" borderId="91" xfId="1718" applyFont="1" applyBorder="1" applyAlignment="1">
      <alignment vertical="center"/>
    </xf>
    <xf numFmtId="4" fontId="217" fillId="0" borderId="91" xfId="1718" applyNumberFormat="1" applyFont="1" applyBorder="1" applyAlignment="1">
      <alignment vertical="center"/>
    </xf>
    <xf numFmtId="0" fontId="255" fillId="0" borderId="0" xfId="1718" applyFont="1" applyAlignment="1">
      <alignment vertical="center"/>
    </xf>
    <xf numFmtId="0" fontId="255" fillId="0" borderId="76" xfId="1718" applyFont="1" applyBorder="1" applyAlignment="1">
      <alignment vertical="center"/>
    </xf>
    <xf numFmtId="0" fontId="255" fillId="0" borderId="0" xfId="1718" applyFont="1" applyAlignment="1">
      <alignment horizontal="left" vertical="center"/>
    </xf>
    <xf numFmtId="0" fontId="255" fillId="0" borderId="0" xfId="1718" applyFont="1" applyAlignment="1">
      <alignment horizontal="left" vertical="center" wrapText="1"/>
    </xf>
    <xf numFmtId="0" fontId="255" fillId="0" borderId="87" xfId="1718" applyFont="1" applyBorder="1" applyAlignment="1">
      <alignment vertical="center"/>
    </xf>
    <xf numFmtId="0" fontId="255" fillId="0" borderId="88" xfId="1718" applyFont="1" applyBorder="1" applyAlignment="1">
      <alignment vertical="center"/>
    </xf>
    <xf numFmtId="0" fontId="9" fillId="0" borderId="0" xfId="1513"/>
    <xf numFmtId="49" fontId="43" fillId="40" borderId="46" xfId="1513" applyNumberFormat="1" applyFont="1" applyFill="1" applyBorder="1" applyAlignment="1">
      <alignment horizontal="center" vertical="top"/>
    </xf>
    <xf numFmtId="0" fontId="43" fillId="40" borderId="52" xfId="1513" applyFont="1" applyFill="1" applyBorder="1" applyAlignment="1">
      <alignment horizontal="center"/>
    </xf>
    <xf numFmtId="49" fontId="43" fillId="40" borderId="48" xfId="1513" applyNumberFormat="1" applyFont="1" applyFill="1" applyBorder="1" applyAlignment="1">
      <alignment horizontal="center" vertical="top"/>
    </xf>
    <xf numFmtId="0" fontId="43" fillId="40" borderId="56" xfId="1513" applyFont="1" applyFill="1" applyBorder="1" applyAlignment="1">
      <alignment horizontal="center"/>
    </xf>
    <xf numFmtId="0" fontId="43" fillId="40" borderId="56" xfId="1513" applyFont="1" applyFill="1" applyBorder="1"/>
    <xf numFmtId="49" fontId="9" fillId="0" borderId="47" xfId="1513" applyNumberFormat="1" applyBorder="1" applyAlignment="1">
      <alignment horizontal="center" vertical="top"/>
    </xf>
    <xf numFmtId="0" fontId="9" fillId="0" borderId="58" xfId="1513" applyBorder="1" applyAlignment="1">
      <alignment horizontal="center"/>
    </xf>
    <xf numFmtId="0" fontId="9" fillId="0" borderId="58" xfId="1513" applyBorder="1"/>
    <xf numFmtId="44" fontId="0" fillId="0" borderId="58" xfId="1277" applyFont="1" applyBorder="1"/>
    <xf numFmtId="44" fontId="0" fillId="0" borderId="58" xfId="1277" applyFont="1" applyFill="1" applyBorder="1"/>
    <xf numFmtId="49" fontId="9" fillId="0" borderId="59" xfId="1513" applyNumberFormat="1" applyBorder="1" applyAlignment="1">
      <alignment horizontal="center" vertical="top"/>
    </xf>
    <xf numFmtId="0" fontId="9" fillId="0" borderId="0" xfId="1513" applyAlignment="1">
      <alignment horizontal="center"/>
    </xf>
    <xf numFmtId="44" fontId="0" fillId="0" borderId="0" xfId="1277" applyFont="1" applyBorder="1"/>
    <xf numFmtId="44" fontId="0" fillId="0" borderId="0" xfId="1277" applyFont="1" applyFill="1" applyBorder="1"/>
    <xf numFmtId="0" fontId="9" fillId="0" borderId="32" xfId="1513" applyBorder="1"/>
    <xf numFmtId="0" fontId="9" fillId="0" borderId="60" xfId="1513" applyBorder="1"/>
    <xf numFmtId="0" fontId="9" fillId="0" borderId="61" xfId="1513" applyBorder="1"/>
    <xf numFmtId="0" fontId="9" fillId="0" borderId="0" xfId="1513" applyAlignment="1">
      <alignment horizontal="left"/>
    </xf>
    <xf numFmtId="0" fontId="9" fillId="0" borderId="21" xfId="1513" applyBorder="1"/>
    <xf numFmtId="0" fontId="9" fillId="0" borderId="31" xfId="1513" applyBorder="1"/>
    <xf numFmtId="49" fontId="9" fillId="0" borderId="0" xfId="1513" applyNumberFormat="1" applyAlignment="1">
      <alignment horizontal="center" vertical="top"/>
    </xf>
    <xf numFmtId="44" fontId="0" fillId="0" borderId="0" xfId="1277" applyFont="1"/>
    <xf numFmtId="44" fontId="0" fillId="0" borderId="0" xfId="1277" applyFont="1" applyFill="1"/>
    <xf numFmtId="0" fontId="256" fillId="0" borderId="0" xfId="1513" applyFont="1" applyAlignment="1">
      <alignment horizontal="justify"/>
    </xf>
    <xf numFmtId="1" fontId="9" fillId="0" borderId="58" xfId="1513" applyNumberFormat="1" applyBorder="1"/>
    <xf numFmtId="164" fontId="9" fillId="0" borderId="58" xfId="1513" applyNumberFormat="1" applyBorder="1" applyAlignment="1">
      <alignment vertical="center"/>
    </xf>
    <xf numFmtId="168" fontId="0" fillId="0" borderId="61" xfId="1277" applyNumberFormat="1" applyFont="1" applyFill="1" applyBorder="1"/>
    <xf numFmtId="168" fontId="0" fillId="0" borderId="58" xfId="1277" applyNumberFormat="1" applyFont="1" applyFill="1" applyBorder="1"/>
    <xf numFmtId="164" fontId="9" fillId="0" borderId="23" xfId="1513" applyNumberFormat="1" applyBorder="1" applyAlignment="1">
      <alignment vertical="center"/>
    </xf>
    <xf numFmtId="0" fontId="23" fillId="0" borderId="0" xfId="1513" applyFont="1" applyAlignment="1">
      <alignment horizontal="justify"/>
    </xf>
    <xf numFmtId="168" fontId="0" fillId="0" borderId="23" xfId="1277" applyNumberFormat="1" applyFont="1" applyFill="1" applyBorder="1"/>
    <xf numFmtId="0" fontId="23" fillId="0" borderId="58" xfId="1513" applyFont="1" applyBorder="1" applyAlignment="1">
      <alignment horizontal="justify"/>
    </xf>
    <xf numFmtId="0" fontId="9" fillId="0" borderId="58" xfId="1513" applyBorder="1" applyAlignment="1">
      <alignment wrapText="1"/>
    </xf>
    <xf numFmtId="0" fontId="9" fillId="0" borderId="0" xfId="1513" applyAlignment="1">
      <alignment wrapText="1"/>
    </xf>
    <xf numFmtId="49" fontId="9" fillId="0" borderId="63" xfId="1513" applyNumberFormat="1" applyBorder="1" applyAlignment="1">
      <alignment horizontal="center" vertical="top"/>
    </xf>
    <xf numFmtId="0" fontId="9" fillId="0" borderId="1" xfId="1513" applyBorder="1" applyAlignment="1">
      <alignment horizontal="center"/>
    </xf>
    <xf numFmtId="0" fontId="49" fillId="0" borderId="51" xfId="1513" applyFont="1" applyBorder="1"/>
    <xf numFmtId="1" fontId="9" fillId="0" borderId="1" xfId="1513" applyNumberFormat="1" applyBorder="1"/>
    <xf numFmtId="168" fontId="0" fillId="0" borderId="1" xfId="1277" applyNumberFormat="1" applyFont="1" applyBorder="1"/>
    <xf numFmtId="168" fontId="49" fillId="0" borderId="1" xfId="1277" applyNumberFormat="1" applyFont="1" applyFill="1" applyBorder="1"/>
    <xf numFmtId="0" fontId="49" fillId="0" borderId="32" xfId="1513" applyFont="1" applyBorder="1"/>
    <xf numFmtId="1" fontId="9" fillId="0" borderId="0" xfId="1513" applyNumberFormat="1"/>
    <xf numFmtId="168" fontId="0" fillId="0" borderId="0" xfId="1277" applyNumberFormat="1" applyFont="1" applyBorder="1"/>
    <xf numFmtId="168" fontId="49" fillId="0" borderId="0" xfId="1277" applyNumberFormat="1" applyFont="1" applyFill="1" applyBorder="1"/>
    <xf numFmtId="0" fontId="49" fillId="0" borderId="0" xfId="1513" applyFont="1"/>
    <xf numFmtId="0" fontId="34" fillId="0" borderId="0" xfId="1513" applyFont="1" applyAlignment="1">
      <alignment horizontal="justify"/>
    </xf>
    <xf numFmtId="0" fontId="35" fillId="0" borderId="0" xfId="1513" applyFont="1" applyAlignment="1">
      <alignment horizontal="justify"/>
    </xf>
    <xf numFmtId="0" fontId="36" fillId="0" borderId="0" xfId="1513" applyFont="1" applyAlignment="1">
      <alignment horizontal="left"/>
    </xf>
    <xf numFmtId="0" fontId="34" fillId="0" borderId="0" xfId="1513" applyFont="1" applyAlignment="1">
      <alignment horizontal="left"/>
    </xf>
    <xf numFmtId="0" fontId="37" fillId="0" borderId="0" xfId="1513" applyFont="1" applyAlignment="1">
      <alignment horizontal="left"/>
    </xf>
    <xf numFmtId="0" fontId="9" fillId="0" borderId="0" xfId="1513" applyAlignment="1">
      <alignment horizontal="justify"/>
    </xf>
    <xf numFmtId="0" fontId="9" fillId="0" borderId="0" xfId="1513" applyAlignment="1">
      <alignment horizontal="right"/>
    </xf>
    <xf numFmtId="0" fontId="38" fillId="0" borderId="0" xfId="1513" applyFont="1" applyAlignment="1">
      <alignment horizontal="left"/>
    </xf>
    <xf numFmtId="49" fontId="9" fillId="0" borderId="0" xfId="1513" applyNumberFormat="1" applyAlignment="1">
      <alignment horizontal="center"/>
    </xf>
    <xf numFmtId="0" fontId="9" fillId="0" borderId="0" xfId="1513" applyAlignment="1">
      <alignment horizontal="justify" wrapText="1"/>
    </xf>
    <xf numFmtId="0" fontId="39" fillId="0" borderId="0" xfId="1513" applyFont="1" applyAlignment="1">
      <alignment horizontal="right"/>
    </xf>
    <xf numFmtId="167" fontId="40" fillId="0" borderId="0" xfId="1513" applyNumberFormat="1" applyFont="1"/>
    <xf numFmtId="49" fontId="9" fillId="0" borderId="0" xfId="1513" applyNumberFormat="1" applyAlignment="1">
      <alignment horizontal="justify"/>
    </xf>
    <xf numFmtId="167" fontId="9" fillId="0" borderId="0" xfId="1513" applyNumberFormat="1"/>
    <xf numFmtId="9" fontId="9" fillId="0" borderId="0" xfId="1513" applyNumberFormat="1" applyAlignment="1">
      <alignment horizontal="right"/>
    </xf>
    <xf numFmtId="9" fontId="9" fillId="0" borderId="0" xfId="1513" applyNumberFormat="1" applyAlignment="1" applyProtection="1">
      <alignment horizontal="right"/>
      <protection locked="0"/>
    </xf>
    <xf numFmtId="49" fontId="41" fillId="0" borderId="0" xfId="1513" applyNumberFormat="1" applyFont="1" applyAlignment="1">
      <alignment horizontal="justify" wrapText="1"/>
    </xf>
    <xf numFmtId="0" fontId="42" fillId="0" borderId="0" xfId="1513" applyFont="1" applyAlignment="1">
      <alignment horizontal="right"/>
    </xf>
    <xf numFmtId="167" fontId="42" fillId="0" borderId="0" xfId="1513" applyNumberFormat="1" applyFont="1"/>
    <xf numFmtId="0" fontId="43" fillId="42" borderId="50" xfId="1513" applyFont="1" applyFill="1" applyBorder="1" applyAlignment="1">
      <alignment horizontal="center"/>
    </xf>
    <xf numFmtId="0" fontId="43" fillId="42" borderId="13" xfId="1513" applyFont="1" applyFill="1" applyBorder="1" applyAlignment="1">
      <alignment horizontal="center"/>
    </xf>
    <xf numFmtId="0" fontId="43" fillId="42" borderId="13" xfId="1513" applyFont="1" applyFill="1" applyBorder="1" applyAlignment="1">
      <alignment horizontal="justify"/>
    </xf>
    <xf numFmtId="0" fontId="43" fillId="42" borderId="13" xfId="1513" applyFont="1" applyFill="1" applyBorder="1"/>
    <xf numFmtId="0" fontId="44" fillId="42" borderId="13" xfId="1513" applyFont="1" applyFill="1" applyBorder="1" applyAlignment="1">
      <alignment horizontal="center"/>
    </xf>
    <xf numFmtId="173" fontId="9" fillId="0" borderId="0" xfId="1513" applyNumberFormat="1" applyAlignment="1">
      <alignment horizontal="center"/>
    </xf>
    <xf numFmtId="0" fontId="45" fillId="0" borderId="0" xfId="1513" applyFont="1" applyAlignment="1">
      <alignment horizontal="justify"/>
    </xf>
    <xf numFmtId="0" fontId="38" fillId="0" borderId="0" xfId="1513" applyFont="1"/>
    <xf numFmtId="174" fontId="9" fillId="0" borderId="0" xfId="1513" applyNumberFormat="1" applyAlignment="1">
      <alignment horizontal="center"/>
    </xf>
    <xf numFmtId="0" fontId="41" fillId="0" borderId="0" xfId="1513" applyFont="1" applyAlignment="1">
      <alignment horizontal="justify"/>
    </xf>
    <xf numFmtId="175" fontId="9" fillId="0" borderId="0" xfId="1513" applyNumberFormat="1"/>
    <xf numFmtId="0" fontId="47" fillId="0" borderId="0" xfId="1513" applyFont="1" applyAlignment="1">
      <alignment horizontal="justify"/>
    </xf>
    <xf numFmtId="167" fontId="48" fillId="0" borderId="0" xfId="1513" applyNumberFormat="1" applyFont="1"/>
    <xf numFmtId="0" fontId="13" fillId="0" borderId="0" xfId="1513" applyFont="1" applyAlignment="1">
      <alignment horizontal="justify" wrapText="1"/>
    </xf>
    <xf numFmtId="174" fontId="9" fillId="100" borderId="0" xfId="1513" applyNumberFormat="1" applyFill="1" applyAlignment="1">
      <alignment horizontal="center"/>
    </xf>
    <xf numFmtId="0" fontId="41" fillId="0" borderId="0" xfId="1513" applyFont="1" applyAlignment="1">
      <alignment horizontal="center"/>
    </xf>
    <xf numFmtId="166" fontId="18" fillId="0" borderId="1" xfId="1554" applyNumberFormat="1" applyFont="1" applyBorder="1" applyAlignment="1">
      <alignment horizontal="right" vertical="center"/>
    </xf>
    <xf numFmtId="0" fontId="32" fillId="0" borderId="89" xfId="1718" applyFont="1" applyBorder="1" applyAlignment="1">
      <alignment horizontal="center" vertical="center"/>
    </xf>
    <xf numFmtId="49" fontId="32" fillId="0" borderId="89" xfId="1718" applyNumberFormat="1" applyFont="1" applyBorder="1" applyAlignment="1">
      <alignment horizontal="left" vertical="center" wrapText="1"/>
    </xf>
    <xf numFmtId="0" fontId="32" fillId="0" borderId="89" xfId="1718" applyFont="1" applyBorder="1" applyAlignment="1">
      <alignment horizontal="left" vertical="center" wrapText="1"/>
    </xf>
    <xf numFmtId="0" fontId="32" fillId="0" borderId="89" xfId="1718" applyFont="1" applyBorder="1" applyAlignment="1">
      <alignment horizontal="center" vertical="center" wrapText="1"/>
    </xf>
    <xf numFmtId="171" fontId="32" fillId="0" borderId="89" xfId="1718" applyNumberFormat="1" applyFont="1" applyBorder="1" applyAlignment="1">
      <alignment vertical="center"/>
    </xf>
    <xf numFmtId="4" fontId="32" fillId="0" borderId="89" xfId="1718" applyNumberFormat="1" applyFont="1" applyBorder="1" applyAlignment="1">
      <alignment vertical="center"/>
    </xf>
    <xf numFmtId="0" fontId="20" fillId="0" borderId="89" xfId="1718" applyBorder="1" applyAlignment="1">
      <alignment vertical="center"/>
    </xf>
    <xf numFmtId="0" fontId="221" fillId="0" borderId="89" xfId="1718" applyFont="1" applyBorder="1" applyAlignment="1">
      <alignment horizontal="center" vertical="center"/>
    </xf>
    <xf numFmtId="49" fontId="221" fillId="0" borderId="89" xfId="1718" applyNumberFormat="1" applyFont="1" applyBorder="1" applyAlignment="1">
      <alignment horizontal="left" vertical="center" wrapText="1"/>
    </xf>
    <xf numFmtId="0" fontId="221" fillId="0" borderId="89" xfId="1718" applyFont="1" applyBorder="1" applyAlignment="1">
      <alignment horizontal="left" vertical="center" wrapText="1"/>
    </xf>
    <xf numFmtId="0" fontId="221" fillId="0" borderId="89" xfId="1718" applyFont="1" applyBorder="1" applyAlignment="1">
      <alignment horizontal="center" vertical="center" wrapText="1"/>
    </xf>
    <xf numFmtId="171" fontId="221" fillId="0" borderId="89" xfId="1718" applyNumberFormat="1" applyFont="1" applyBorder="1" applyAlignment="1">
      <alignment vertical="center"/>
    </xf>
    <xf numFmtId="4" fontId="221" fillId="0" borderId="89" xfId="1718" applyNumberFormat="1" applyFont="1" applyBorder="1" applyAlignment="1">
      <alignment vertical="center"/>
    </xf>
    <xf numFmtId="0" fontId="222" fillId="0" borderId="89" xfId="1718" applyFont="1" applyBorder="1" applyAlignment="1">
      <alignment vertical="center"/>
    </xf>
    <xf numFmtId="166" fontId="18" fillId="0" borderId="42" xfId="1554" applyNumberFormat="1" applyFont="1" applyBorder="1" applyAlignment="1">
      <alignment horizontal="right" vertical="center"/>
    </xf>
    <xf numFmtId="0" fontId="31" fillId="71" borderId="0" xfId="1718" applyFont="1" applyFill="1" applyAlignment="1" applyProtection="1">
      <alignment horizontal="left" vertical="center"/>
      <protection locked="0"/>
    </xf>
    <xf numFmtId="0" fontId="215" fillId="0" borderId="0" xfId="1718" applyFont="1" applyProtection="1">
      <protection locked="0"/>
    </xf>
    <xf numFmtId="4" fontId="32" fillId="71" borderId="89" xfId="1718" applyNumberFormat="1" applyFont="1" applyFill="1" applyBorder="1" applyAlignment="1" applyProtection="1">
      <alignment vertical="center"/>
      <protection locked="0"/>
    </xf>
    <xf numFmtId="0" fontId="212" fillId="71" borderId="87" xfId="1718" applyFont="1" applyFill="1" applyBorder="1" applyAlignment="1" applyProtection="1">
      <alignment horizontal="left" vertical="center"/>
      <protection locked="0"/>
    </xf>
    <xf numFmtId="0" fontId="218" fillId="0" borderId="0" xfId="1718" applyFont="1" applyAlignment="1" applyProtection="1">
      <alignment vertical="center"/>
      <protection locked="0"/>
    </xf>
    <xf numFmtId="0" fontId="220" fillId="0" borderId="0" xfId="1718" applyFont="1" applyAlignment="1" applyProtection="1">
      <alignment vertical="center"/>
      <protection locked="0"/>
    </xf>
    <xf numFmtId="0" fontId="255" fillId="0" borderId="0" xfId="1718" applyFont="1" applyAlignment="1" applyProtection="1">
      <alignment vertical="center"/>
      <protection locked="0"/>
    </xf>
    <xf numFmtId="4" fontId="221" fillId="71" borderId="89" xfId="1718" applyNumberFormat="1" applyFont="1" applyFill="1" applyBorder="1" applyAlignment="1" applyProtection="1">
      <alignment vertical="center"/>
      <protection locked="0"/>
    </xf>
    <xf numFmtId="0" fontId="221" fillId="71" borderId="87" xfId="1718" applyFont="1" applyFill="1" applyBorder="1" applyAlignment="1" applyProtection="1">
      <alignment horizontal="left" vertical="center"/>
      <protection locked="0"/>
    </xf>
    <xf numFmtId="171" fontId="32" fillId="71" borderId="89" xfId="1718" applyNumberFormat="1" applyFont="1" applyFill="1" applyBorder="1" applyAlignment="1" applyProtection="1">
      <alignment vertical="center"/>
      <protection locked="0"/>
    </xf>
    <xf numFmtId="0" fontId="20" fillId="0" borderId="0" xfId="1718" applyAlignment="1" applyProtection="1">
      <alignment vertical="center"/>
      <protection locked="0"/>
    </xf>
    <xf numFmtId="0" fontId="224" fillId="0" borderId="0" xfId="1718" applyFont="1" applyAlignment="1" applyProtection="1">
      <alignment vertical="center"/>
      <protection locked="0"/>
    </xf>
    <xf numFmtId="0" fontId="212" fillId="71" borderId="90" xfId="1718" applyFont="1" applyFill="1" applyBorder="1" applyAlignment="1" applyProtection="1">
      <alignment horizontal="left" vertical="center"/>
      <protection locked="0"/>
    </xf>
    <xf numFmtId="0" fontId="20" fillId="0" borderId="91" xfId="1718" applyBorder="1" applyAlignment="1">
      <alignment vertical="center"/>
    </xf>
    <xf numFmtId="49" fontId="84" fillId="0" borderId="106" xfId="2092" applyNumberFormat="1" applyFont="1" applyBorder="1" applyAlignment="1">
      <alignment horizontal="left" wrapText="1"/>
    </xf>
    <xf numFmtId="0" fontId="4" fillId="0" borderId="38" xfId="1554" applyFont="1" applyBorder="1"/>
    <xf numFmtId="0" fontId="4" fillId="0" borderId="38" xfId="1554" applyFont="1" applyBorder="1" applyAlignment="1">
      <alignment horizontal="center"/>
    </xf>
    <xf numFmtId="166" fontId="4" fillId="0" borderId="38" xfId="1554" applyNumberFormat="1" applyFont="1" applyBorder="1"/>
    <xf numFmtId="0" fontId="14" fillId="0" borderId="0" xfId="2092" applyAlignment="1">
      <alignment horizontal="center"/>
    </xf>
    <xf numFmtId="0" fontId="84" fillId="0" borderId="0" xfId="2092" applyFont="1" applyProtection="1">
      <protection locked="0"/>
    </xf>
    <xf numFmtId="0" fontId="84" fillId="100" borderId="0" xfId="2092" applyFont="1" applyFill="1" applyAlignment="1" applyProtection="1">
      <alignment horizontal="center"/>
      <protection locked="0"/>
    </xf>
    <xf numFmtId="0" fontId="84" fillId="100" borderId="0" xfId="2092" applyFont="1" applyFill="1" applyProtection="1">
      <protection locked="0"/>
    </xf>
    <xf numFmtId="0" fontId="84" fillId="0" borderId="0" xfId="2092" applyFont="1"/>
    <xf numFmtId="49" fontId="75" fillId="0" borderId="98" xfId="2092" applyNumberFormat="1" applyFont="1" applyBorder="1" applyAlignment="1" applyProtection="1">
      <alignment horizontal="left"/>
      <protection locked="0"/>
    </xf>
    <xf numFmtId="0" fontId="261" fillId="0" borderId="15" xfId="2092" applyFont="1" applyBorder="1" applyAlignment="1" applyProtection="1">
      <alignment horizontal="center"/>
      <protection locked="0"/>
    </xf>
    <xf numFmtId="0" fontId="261" fillId="100" borderId="15" xfId="2092" applyFont="1" applyFill="1" applyBorder="1" applyAlignment="1" applyProtection="1">
      <alignment horizontal="center"/>
      <protection locked="0"/>
    </xf>
    <xf numFmtId="2" fontId="261" fillId="0" borderId="15" xfId="2092" applyNumberFormat="1" applyFont="1" applyBorder="1" applyAlignment="1" applyProtection="1">
      <alignment horizontal="right"/>
      <protection locked="0"/>
    </xf>
    <xf numFmtId="2" fontId="261" fillId="0" borderId="15" xfId="2092" applyNumberFormat="1" applyFont="1" applyBorder="1" applyProtection="1">
      <protection locked="0"/>
    </xf>
    <xf numFmtId="0" fontId="261" fillId="100" borderId="15" xfId="2092" applyFont="1" applyFill="1" applyBorder="1" applyProtection="1">
      <protection locked="0"/>
    </xf>
    <xf numFmtId="2" fontId="75" fillId="0" borderId="99" xfId="2092" applyNumberFormat="1" applyFont="1" applyBorder="1" applyProtection="1">
      <protection locked="0"/>
    </xf>
    <xf numFmtId="49" fontId="75" fillId="0" borderId="100" xfId="2092" applyNumberFormat="1" applyFont="1" applyBorder="1" applyAlignment="1" applyProtection="1">
      <alignment horizontal="left"/>
      <protection locked="0"/>
    </xf>
    <xf numFmtId="0" fontId="261" fillId="0" borderId="0" xfId="2092" applyFont="1" applyAlignment="1" applyProtection="1">
      <alignment horizontal="center"/>
      <protection locked="0"/>
    </xf>
    <xf numFmtId="0" fontId="261" fillId="100" borderId="0" xfId="2092" applyFont="1" applyFill="1" applyAlignment="1" applyProtection="1">
      <alignment horizontal="center"/>
      <protection locked="0"/>
    </xf>
    <xf numFmtId="2" fontId="261" fillId="0" borderId="0" xfId="2092" applyNumberFormat="1" applyFont="1" applyAlignment="1" applyProtection="1">
      <alignment horizontal="right"/>
      <protection locked="0"/>
    </xf>
    <xf numFmtId="2" fontId="261" fillId="0" borderId="0" xfId="2092" applyNumberFormat="1" applyFont="1" applyProtection="1">
      <protection locked="0"/>
    </xf>
    <xf numFmtId="4" fontId="75" fillId="100" borderId="0" xfId="2092" applyNumberFormat="1" applyFont="1" applyFill="1" applyProtection="1">
      <protection locked="0"/>
    </xf>
    <xf numFmtId="4" fontId="261" fillId="0" borderId="101" xfId="2092" applyNumberFormat="1" applyFont="1" applyBorder="1" applyProtection="1">
      <protection locked="0"/>
    </xf>
    <xf numFmtId="0" fontId="75" fillId="0" borderId="100" xfId="2092" applyFont="1" applyBorder="1" applyAlignment="1" applyProtection="1">
      <alignment horizontal="left"/>
      <protection locked="0"/>
    </xf>
    <xf numFmtId="4" fontId="261" fillId="100" borderId="0" xfId="2092" applyNumberFormat="1" applyFont="1" applyFill="1" applyProtection="1">
      <protection locked="0"/>
    </xf>
    <xf numFmtId="4" fontId="75" fillId="100" borderId="15" xfId="2092" applyNumberFormat="1" applyFont="1" applyFill="1" applyBorder="1" applyProtection="1">
      <protection locked="0"/>
    </xf>
    <xf numFmtId="4" fontId="75" fillId="0" borderId="99" xfId="2092" applyNumberFormat="1" applyFont="1" applyBorder="1" applyProtection="1">
      <protection locked="0"/>
    </xf>
    <xf numFmtId="49" fontId="75" fillId="0" borderId="0" xfId="2092" applyNumberFormat="1" applyFont="1" applyAlignment="1" applyProtection="1">
      <alignment horizontal="left"/>
      <protection locked="0"/>
    </xf>
    <xf numFmtId="0" fontId="261" fillId="100" borderId="0" xfId="2092" applyFont="1" applyFill="1" applyProtection="1">
      <protection locked="0"/>
    </xf>
    <xf numFmtId="4" fontId="75" fillId="0" borderId="0" xfId="2092" applyNumberFormat="1" applyFont="1" applyProtection="1">
      <protection locked="0"/>
    </xf>
    <xf numFmtId="49" fontId="84" fillId="0" borderId="0" xfId="2092" applyNumberFormat="1" applyFont="1" applyAlignment="1" applyProtection="1">
      <alignment horizontal="left"/>
      <protection locked="0"/>
    </xf>
    <xf numFmtId="0" fontId="84" fillId="0" borderId="0" xfId="2092" applyFont="1" applyAlignment="1" applyProtection="1">
      <alignment horizontal="center"/>
      <protection locked="0"/>
    </xf>
    <xf numFmtId="2" fontId="84" fillId="0" borderId="0" xfId="2092" applyNumberFormat="1" applyFont="1" applyAlignment="1" applyProtection="1">
      <alignment horizontal="right"/>
      <protection locked="0"/>
    </xf>
    <xf numFmtId="235" fontId="262" fillId="0" borderId="0" xfId="2092" applyNumberFormat="1" applyFont="1" applyAlignment="1" applyProtection="1">
      <alignment horizontal="center"/>
      <protection locked="0"/>
    </xf>
    <xf numFmtId="235" fontId="262" fillId="100" borderId="0" xfId="2092" applyNumberFormat="1" applyFont="1" applyFill="1" applyAlignment="1" applyProtection="1">
      <alignment horizontal="center"/>
      <protection locked="0"/>
    </xf>
    <xf numFmtId="2" fontId="84" fillId="0" borderId="0" xfId="2092" applyNumberFormat="1" applyFont="1" applyProtection="1">
      <protection locked="0"/>
    </xf>
    <xf numFmtId="0" fontId="14" fillId="0" borderId="102" xfId="2092" applyBorder="1" applyAlignment="1">
      <alignment horizontal="center"/>
    </xf>
    <xf numFmtId="49" fontId="262" fillId="0" borderId="103" xfId="2092" applyNumberFormat="1" applyFont="1" applyBorder="1" applyAlignment="1" applyProtection="1">
      <alignment horizontal="left"/>
      <protection locked="0"/>
    </xf>
    <xf numFmtId="0" fontId="262" fillId="0" borderId="103" xfId="2092" applyFont="1" applyBorder="1" applyAlignment="1" applyProtection="1">
      <alignment horizontal="center"/>
      <protection locked="0"/>
    </xf>
    <xf numFmtId="0" fontId="262" fillId="100" borderId="104" xfId="2092" applyFont="1" applyFill="1" applyBorder="1" applyAlignment="1" applyProtection="1">
      <alignment horizontal="center"/>
      <protection locked="0"/>
    </xf>
    <xf numFmtId="2" fontId="262" fillId="0" borderId="3" xfId="2092" applyNumberFormat="1" applyFont="1" applyBorder="1" applyAlignment="1" applyProtection="1">
      <alignment horizontal="center"/>
      <protection locked="0"/>
    </xf>
    <xf numFmtId="2" fontId="262" fillId="0" borderId="3" xfId="2092" applyNumberFormat="1" applyFont="1" applyBorder="1" applyAlignment="1" applyProtection="1">
      <alignment horizontal="center" wrapText="1"/>
      <protection locked="0"/>
    </xf>
    <xf numFmtId="0" fontId="38" fillId="0" borderId="0" xfId="2092" applyFont="1"/>
    <xf numFmtId="197" fontId="38" fillId="0" borderId="0" xfId="2092" applyNumberFormat="1" applyFont="1" applyProtection="1">
      <protection hidden="1"/>
    </xf>
    <xf numFmtId="0" fontId="14" fillId="0" borderId="105" xfId="2092" applyBorder="1" applyAlignment="1">
      <alignment horizontal="center"/>
    </xf>
    <xf numFmtId="49" fontId="262" fillId="0" borderId="106" xfId="2092" applyNumberFormat="1" applyFont="1" applyBorder="1" applyAlignment="1" applyProtection="1">
      <alignment horizontal="left"/>
      <protection locked="0"/>
    </xf>
    <xf numFmtId="0" fontId="262" fillId="0" borderId="106" xfId="2092" applyFont="1" applyBorder="1" applyAlignment="1" applyProtection="1">
      <alignment horizontal="center"/>
      <protection locked="0"/>
    </xf>
    <xf numFmtId="0" fontId="262" fillId="100" borderId="106" xfId="2092" applyFont="1" applyFill="1" applyBorder="1" applyAlignment="1" applyProtection="1">
      <alignment horizontal="center"/>
      <protection locked="0"/>
    </xf>
    <xf numFmtId="0" fontId="262" fillId="100" borderId="3" xfId="2092" applyFont="1" applyFill="1" applyBorder="1" applyAlignment="1" applyProtection="1">
      <alignment horizontal="center" wrapText="1"/>
      <protection locked="0"/>
    </xf>
    <xf numFmtId="1" fontId="263" fillId="0" borderId="107" xfId="2092" applyNumberFormat="1" applyFont="1" applyBorder="1" applyAlignment="1">
      <alignment horizontal="center"/>
    </xf>
    <xf numFmtId="49" fontId="84" fillId="0" borderId="3" xfId="2092" applyNumberFormat="1" applyFont="1" applyBorder="1" applyAlignment="1" applyProtection="1">
      <alignment horizontal="left"/>
      <protection locked="0"/>
    </xf>
    <xf numFmtId="0" fontId="84" fillId="0" borderId="3" xfId="2092" applyFont="1" applyBorder="1" applyAlignment="1" applyProtection="1">
      <alignment horizontal="center"/>
      <protection locked="0"/>
    </xf>
    <xf numFmtId="0" fontId="84" fillId="100" borderId="3" xfId="2092" applyFont="1" applyFill="1" applyBorder="1" applyAlignment="1" applyProtection="1">
      <alignment horizontal="center"/>
      <protection locked="0"/>
    </xf>
    <xf numFmtId="4" fontId="84" fillId="0" borderId="3" xfId="2092" applyNumberFormat="1" applyFont="1" applyBorder="1" applyAlignment="1" applyProtection="1">
      <alignment horizontal="right" wrapText="1"/>
      <protection locked="0"/>
    </xf>
    <xf numFmtId="4" fontId="84" fillId="0" borderId="3" xfId="2092" applyNumberFormat="1" applyFont="1" applyBorder="1" applyAlignment="1" applyProtection="1">
      <alignment horizontal="right"/>
      <protection locked="0"/>
    </xf>
    <xf numFmtId="4" fontId="84" fillId="100" borderId="3" xfId="2092" applyNumberFormat="1" applyFont="1" applyFill="1" applyBorder="1" applyAlignment="1" applyProtection="1">
      <alignment horizontal="right" wrapText="1"/>
      <protection locked="0"/>
    </xf>
    <xf numFmtId="49" fontId="84" fillId="0" borderId="1" xfId="2092" applyNumberFormat="1" applyFont="1" applyBorder="1" applyAlignment="1" applyProtection="1">
      <alignment horizontal="left"/>
      <protection locked="0"/>
    </xf>
    <xf numFmtId="0" fontId="84" fillId="0" borderId="108" xfId="2092" applyFont="1" applyBorder="1" applyAlignment="1" applyProtection="1">
      <alignment horizontal="center"/>
      <protection locked="0"/>
    </xf>
    <xf numFmtId="49" fontId="84" fillId="0" borderId="109" xfId="2092" applyNumberFormat="1" applyFont="1" applyBorder="1" applyAlignment="1">
      <alignment horizontal="left"/>
    </xf>
    <xf numFmtId="4" fontId="84" fillId="0" borderId="110" xfId="2092" applyNumberFormat="1" applyFont="1" applyBorder="1" applyAlignment="1">
      <alignment horizontal="center"/>
    </xf>
    <xf numFmtId="4" fontId="264" fillId="100" borderId="110" xfId="2092" applyNumberFormat="1" applyFont="1" applyFill="1" applyBorder="1" applyAlignment="1">
      <alignment horizontal="center"/>
    </xf>
    <xf numFmtId="4" fontId="84" fillId="0" borderId="110" xfId="2092" applyNumberFormat="1" applyFont="1" applyBorder="1" applyAlignment="1">
      <alignment horizontal="right"/>
    </xf>
    <xf numFmtId="4" fontId="262" fillId="0" borderId="110" xfId="2092" applyNumberFormat="1" applyFont="1" applyBorder="1"/>
    <xf numFmtId="4" fontId="84" fillId="100" borderId="110" xfId="2092" applyNumberFormat="1" applyFont="1" applyFill="1" applyBorder="1"/>
    <xf numFmtId="4" fontId="262" fillId="0" borderId="111" xfId="2092" applyNumberFormat="1" applyFont="1" applyBorder="1"/>
    <xf numFmtId="49" fontId="84" fillId="0" borderId="112" xfId="2092" applyNumberFormat="1" applyFont="1" applyBorder="1" applyAlignment="1">
      <alignment horizontal="left"/>
    </xf>
    <xf numFmtId="9" fontId="84" fillId="0" borderId="3" xfId="2092" applyNumberFormat="1" applyFont="1" applyBorder="1"/>
    <xf numFmtId="0" fontId="84" fillId="100" borderId="3" xfId="2092" applyFont="1" applyFill="1" applyBorder="1" applyAlignment="1">
      <alignment horizontal="center"/>
    </xf>
    <xf numFmtId="4" fontId="84" fillId="0" borderId="3" xfId="2092" applyNumberFormat="1" applyFont="1" applyBorder="1" applyAlignment="1">
      <alignment horizontal="right"/>
    </xf>
    <xf numFmtId="4" fontId="84" fillId="0" borderId="3" xfId="2092" applyNumberFormat="1" applyFont="1" applyBorder="1"/>
    <xf numFmtId="4" fontId="84" fillId="100" borderId="3" xfId="2092" applyNumberFormat="1" applyFont="1" applyFill="1" applyBorder="1"/>
    <xf numFmtId="4" fontId="84" fillId="0" borderId="113" xfId="2092" applyNumberFormat="1" applyFont="1" applyBorder="1"/>
    <xf numFmtId="49" fontId="84" fillId="0" borderId="114" xfId="2092" applyNumberFormat="1" applyFont="1" applyBorder="1" applyAlignment="1">
      <alignment horizontal="left"/>
    </xf>
    <xf numFmtId="9" fontId="84" fillId="0" borderId="115" xfId="2092" applyNumberFormat="1" applyFont="1" applyBorder="1"/>
    <xf numFmtId="0" fontId="84" fillId="100" borderId="115" xfId="2092" applyFont="1" applyFill="1" applyBorder="1" applyAlignment="1">
      <alignment horizontal="center"/>
    </xf>
    <xf numFmtId="4" fontId="84" fillId="0" borderId="115" xfId="2092" applyNumberFormat="1" applyFont="1" applyBorder="1" applyAlignment="1">
      <alignment horizontal="right"/>
    </xf>
    <xf numFmtId="4" fontId="84" fillId="0" borderId="115" xfId="2092" applyNumberFormat="1" applyFont="1" applyBorder="1"/>
    <xf numFmtId="4" fontId="84" fillId="100" borderId="115" xfId="2092" applyNumberFormat="1" applyFont="1" applyFill="1" applyBorder="1"/>
    <xf numFmtId="4" fontId="265" fillId="0" borderId="116" xfId="2092" applyNumberFormat="1" applyFont="1" applyBorder="1"/>
    <xf numFmtId="9" fontId="84" fillId="0" borderId="0" xfId="2092" applyNumberFormat="1" applyFont="1" applyProtection="1">
      <protection locked="0"/>
    </xf>
    <xf numFmtId="4" fontId="264" fillId="100" borderId="0" xfId="2092" applyNumberFormat="1" applyFont="1" applyFill="1" applyAlignment="1" applyProtection="1">
      <alignment horizontal="center"/>
      <protection locked="0"/>
    </xf>
    <xf numFmtId="4" fontId="84" fillId="0" borderId="0" xfId="2092" applyNumberFormat="1" applyFont="1" applyAlignment="1" applyProtection="1">
      <alignment horizontal="right"/>
      <protection locked="0"/>
    </xf>
    <xf numFmtId="4" fontId="84" fillId="0" borderId="0" xfId="2092" applyNumberFormat="1" applyFont="1" applyProtection="1">
      <protection locked="0"/>
    </xf>
    <xf numFmtId="4" fontId="84" fillId="100" borderId="0" xfId="2092" applyNumberFormat="1" applyFont="1" applyFill="1" applyProtection="1">
      <protection locked="0"/>
    </xf>
    <xf numFmtId="4" fontId="84" fillId="0" borderId="0" xfId="2092" applyNumberFormat="1" applyFont="1"/>
    <xf numFmtId="49" fontId="262" fillId="0" borderId="3" xfId="2092" applyNumberFormat="1" applyFont="1" applyBorder="1" applyAlignment="1" applyProtection="1">
      <alignment horizontal="left" wrapText="1"/>
      <protection locked="0"/>
    </xf>
    <xf numFmtId="0" fontId="263" fillId="0" borderId="107" xfId="2092" applyFont="1" applyBorder="1" applyAlignment="1">
      <alignment horizontal="center"/>
    </xf>
    <xf numFmtId="49" fontId="84" fillId="0" borderId="3" xfId="2092" applyNumberFormat="1" applyFont="1" applyBorder="1" applyAlignment="1" applyProtection="1">
      <alignment horizontal="left" wrapText="1"/>
      <protection locked="0"/>
    </xf>
    <xf numFmtId="0" fontId="266" fillId="0" borderId="107" xfId="2092" applyFont="1" applyBorder="1" applyAlignment="1">
      <alignment wrapText="1"/>
    </xf>
    <xf numFmtId="49" fontId="262" fillId="0" borderId="3" xfId="2092" applyNumberFormat="1" applyFont="1" applyBorder="1" applyAlignment="1">
      <alignment horizontal="left" wrapText="1"/>
    </xf>
    <xf numFmtId="0" fontId="84" fillId="0" borderId="3" xfId="2092" applyFont="1" applyBorder="1" applyAlignment="1">
      <alignment horizontal="center"/>
    </xf>
    <xf numFmtId="4" fontId="84" fillId="0" borderId="3" xfId="2092" applyNumberFormat="1" applyFont="1" applyBorder="1" applyAlignment="1">
      <alignment horizontal="right" wrapText="1"/>
    </xf>
    <xf numFmtId="4" fontId="84" fillId="100" borderId="3" xfId="2092" applyNumberFormat="1" applyFont="1" applyFill="1" applyBorder="1" applyAlignment="1">
      <alignment horizontal="right" wrapText="1"/>
    </xf>
    <xf numFmtId="0" fontId="84" fillId="0" borderId="106" xfId="2092" applyFont="1" applyBorder="1" applyAlignment="1">
      <alignment horizontal="center"/>
    </xf>
    <xf numFmtId="0" fontId="84" fillId="100" borderId="106" xfId="2092" applyFont="1" applyFill="1" applyBorder="1" applyAlignment="1">
      <alignment horizontal="center"/>
    </xf>
    <xf numFmtId="49" fontId="262" fillId="0" borderId="103" xfId="2092" applyNumberFormat="1" applyFont="1" applyBorder="1" applyAlignment="1">
      <alignment horizontal="left" wrapText="1"/>
    </xf>
    <xf numFmtId="0" fontId="263" fillId="0" borderId="117" xfId="2092" applyFont="1" applyBorder="1" applyAlignment="1">
      <alignment horizontal="center"/>
    </xf>
    <xf numFmtId="0" fontId="266" fillId="0" borderId="1" xfId="2092" applyFont="1" applyBorder="1"/>
    <xf numFmtId="0" fontId="84" fillId="0" borderId="118" xfId="2092" applyFont="1" applyBorder="1" applyAlignment="1">
      <alignment horizontal="center"/>
    </xf>
    <xf numFmtId="49" fontId="84" fillId="0" borderId="106" xfId="2092" applyNumberFormat="1" applyFont="1" applyBorder="1" applyAlignment="1">
      <alignment horizontal="left"/>
    </xf>
    <xf numFmtId="49" fontId="84" fillId="0" borderId="119" xfId="2092" applyNumberFormat="1" applyFont="1" applyBorder="1" applyAlignment="1">
      <alignment horizontal="left"/>
    </xf>
    <xf numFmtId="4" fontId="84" fillId="0" borderId="120" xfId="2092" applyNumberFormat="1" applyFont="1" applyBorder="1" applyAlignment="1">
      <alignment horizontal="center"/>
    </xf>
    <xf numFmtId="4" fontId="264" fillId="100" borderId="120" xfId="2092" applyNumberFormat="1" applyFont="1" applyFill="1" applyBorder="1" applyAlignment="1">
      <alignment horizontal="center"/>
    </xf>
    <xf numFmtId="4" fontId="84" fillId="0" borderId="120" xfId="2092" applyNumberFormat="1" applyFont="1" applyBorder="1" applyAlignment="1">
      <alignment horizontal="right"/>
    </xf>
    <xf numFmtId="4" fontId="265" fillId="0" borderId="120" xfId="2092" applyNumberFormat="1" applyFont="1" applyBorder="1"/>
    <xf numFmtId="4" fontId="84" fillId="100" borderId="120" xfId="2092" applyNumberFormat="1" applyFont="1" applyFill="1" applyBorder="1"/>
    <xf numFmtId="4" fontId="84" fillId="0" borderId="121" xfId="2092" applyNumberFormat="1" applyFont="1" applyBorder="1"/>
    <xf numFmtId="0" fontId="84" fillId="0" borderId="0" xfId="2092" applyFont="1" applyAlignment="1">
      <alignment horizontal="center"/>
    </xf>
    <xf numFmtId="0" fontId="84" fillId="100" borderId="0" xfId="2092" applyFont="1" applyFill="1" applyAlignment="1">
      <alignment horizontal="center"/>
    </xf>
    <xf numFmtId="2" fontId="84" fillId="0" borderId="0" xfId="2092" applyNumberFormat="1" applyFont="1" applyAlignment="1">
      <alignment horizontal="right"/>
    </xf>
    <xf numFmtId="2" fontId="84" fillId="0" borderId="0" xfId="2092" applyNumberFormat="1" applyFont="1"/>
    <xf numFmtId="0" fontId="84" fillId="100" borderId="0" xfId="2092" applyFont="1" applyFill="1"/>
    <xf numFmtId="0" fontId="268" fillId="0" borderId="0" xfId="2092" applyFont="1"/>
    <xf numFmtId="0" fontId="269" fillId="0" borderId="0" xfId="2092" applyFont="1"/>
    <xf numFmtId="49" fontId="84" fillId="0" borderId="0" xfId="2092" applyNumberFormat="1" applyFont="1" applyAlignment="1">
      <alignment horizontal="left"/>
    </xf>
    <xf numFmtId="168" fontId="0" fillId="101" borderId="23" xfId="1277" applyNumberFormat="1" applyFont="1" applyFill="1" applyBorder="1"/>
    <xf numFmtId="167" fontId="9" fillId="101" borderId="0" xfId="1513" applyNumberFormat="1" applyFill="1"/>
    <xf numFmtId="49" fontId="84" fillId="0" borderId="107" xfId="2092" applyNumberFormat="1" applyFont="1" applyBorder="1" applyAlignment="1" applyProtection="1">
      <alignment horizontal="left" wrapText="1"/>
      <protection locked="0"/>
    </xf>
    <xf numFmtId="49" fontId="84" fillId="0" borderId="103" xfId="2092" applyNumberFormat="1" applyFont="1" applyBorder="1" applyAlignment="1" applyProtection="1">
      <alignment horizontal="left"/>
      <protection locked="0"/>
    </xf>
    <xf numFmtId="49" fontId="267" fillId="0" borderId="3" xfId="2092" applyNumberFormat="1" applyFont="1" applyBorder="1" applyAlignment="1" applyProtection="1">
      <alignment horizontal="left" wrapText="1"/>
      <protection locked="0"/>
    </xf>
    <xf numFmtId="0" fontId="28" fillId="0" borderId="0" xfId="1554" applyFont="1" applyAlignment="1">
      <alignment horizontal="justify" wrapText="1"/>
    </xf>
    <xf numFmtId="0" fontId="3" fillId="0" borderId="0" xfId="1554" applyFont="1" applyAlignment="1">
      <alignment horizontal="left"/>
    </xf>
    <xf numFmtId="0" fontId="16" fillId="62" borderId="44" xfId="1554" applyFont="1" applyFill="1" applyBorder="1" applyAlignment="1">
      <alignment horizontal="left" vertical="center" wrapText="1"/>
    </xf>
    <xf numFmtId="0" fontId="17" fillId="62" borderId="44" xfId="1554" applyFont="1" applyFill="1" applyBorder="1" applyAlignment="1">
      <alignment wrapText="1"/>
    </xf>
    <xf numFmtId="0" fontId="17" fillId="62" borderId="45" xfId="1554" applyFont="1" applyFill="1" applyBorder="1" applyAlignment="1">
      <alignment wrapText="1"/>
    </xf>
    <xf numFmtId="0" fontId="27" fillId="62" borderId="46" xfId="1554" applyFont="1" applyFill="1" applyBorder="1" applyAlignment="1">
      <alignment horizontal="center" vertical="center" textRotation="90"/>
    </xf>
    <xf numFmtId="0" fontId="27" fillId="62" borderId="47" xfId="1554" applyFont="1" applyFill="1" applyBorder="1" applyAlignment="1">
      <alignment horizontal="center" vertical="center" textRotation="90"/>
    </xf>
    <xf numFmtId="0" fontId="27" fillId="62" borderId="48" xfId="1554" applyFont="1" applyFill="1" applyBorder="1" applyAlignment="1">
      <alignment horizontal="center" vertical="center" textRotation="90"/>
    </xf>
    <xf numFmtId="0" fontId="16" fillId="0" borderId="0" xfId="1554" applyFont="1" applyAlignment="1">
      <alignment horizontal="left" vertical="center"/>
    </xf>
    <xf numFmtId="0" fontId="16" fillId="63" borderId="44" xfId="1554" applyFont="1" applyFill="1" applyBorder="1" applyAlignment="1">
      <alignment horizontal="left" vertical="center" wrapText="1"/>
    </xf>
    <xf numFmtId="0" fontId="17" fillId="63" borderId="44" xfId="1554" applyFont="1" applyFill="1" applyBorder="1" applyAlignment="1">
      <alignment wrapText="1"/>
    </xf>
    <xf numFmtId="0" fontId="17" fillId="63" borderId="45" xfId="1554" applyFont="1" applyFill="1" applyBorder="1" applyAlignment="1">
      <alignment wrapText="1"/>
    </xf>
    <xf numFmtId="0" fontId="27" fillId="63" borderId="46" xfId="1554" applyFont="1" applyFill="1" applyBorder="1" applyAlignment="1">
      <alignment horizontal="center" vertical="center" textRotation="90"/>
    </xf>
    <xf numFmtId="0" fontId="27" fillId="63" borderId="47" xfId="1554" applyFont="1" applyFill="1" applyBorder="1" applyAlignment="1">
      <alignment horizontal="center" vertical="center" textRotation="90"/>
    </xf>
    <xf numFmtId="0" fontId="27" fillId="63" borderId="48" xfId="1554" applyFont="1" applyFill="1" applyBorder="1" applyAlignment="1">
      <alignment horizontal="center" vertical="center" textRotation="90"/>
    </xf>
    <xf numFmtId="0" fontId="16" fillId="64" borderId="44" xfId="1554" applyFont="1" applyFill="1" applyBorder="1" applyAlignment="1">
      <alignment horizontal="left" vertical="center" wrapText="1"/>
    </xf>
    <xf numFmtId="0" fontId="17" fillId="64" borderId="44" xfId="1554" applyFont="1" applyFill="1" applyBorder="1" applyAlignment="1">
      <alignment wrapText="1"/>
    </xf>
    <xf numFmtId="0" fontId="17" fillId="64" borderId="45" xfId="1554" applyFont="1" applyFill="1" applyBorder="1" applyAlignment="1">
      <alignment wrapText="1"/>
    </xf>
    <xf numFmtId="0" fontId="27" fillId="64" borderId="46" xfId="1554" applyFont="1" applyFill="1" applyBorder="1" applyAlignment="1">
      <alignment horizontal="center" vertical="center" textRotation="90"/>
    </xf>
    <xf numFmtId="0" fontId="27" fillId="64" borderId="47" xfId="1554" applyFont="1" applyFill="1" applyBorder="1" applyAlignment="1">
      <alignment horizontal="center" vertical="center" textRotation="90"/>
    </xf>
    <xf numFmtId="0" fontId="16" fillId="98" borderId="44" xfId="1554" applyFont="1" applyFill="1" applyBorder="1" applyAlignment="1">
      <alignment horizontal="left" vertical="center" wrapText="1"/>
    </xf>
    <xf numFmtId="0" fontId="17" fillId="98" borderId="44" xfId="1554" applyFont="1" applyFill="1" applyBorder="1" applyAlignment="1">
      <alignment wrapText="1"/>
    </xf>
    <xf numFmtId="0" fontId="17" fillId="98" borderId="45" xfId="1554" applyFont="1" applyFill="1" applyBorder="1" applyAlignment="1">
      <alignment wrapText="1"/>
    </xf>
    <xf numFmtId="0" fontId="27" fillId="98" borderId="65" xfId="1554" applyFont="1" applyFill="1" applyBorder="1" applyAlignment="1">
      <alignment horizontal="center" vertical="center" textRotation="90"/>
    </xf>
    <xf numFmtId="0" fontId="27" fillId="98" borderId="66" xfId="1554" applyFont="1" applyFill="1" applyBorder="1" applyAlignment="1">
      <alignment horizontal="center" vertical="center" textRotation="90"/>
    </xf>
    <xf numFmtId="0" fontId="27" fillId="98" borderId="63" xfId="1554" applyFont="1" applyFill="1" applyBorder="1" applyAlignment="1">
      <alignment horizontal="center" vertical="center" textRotation="90"/>
    </xf>
    <xf numFmtId="0" fontId="249" fillId="0" borderId="0" xfId="1718" applyFont="1" applyAlignment="1">
      <alignment horizontal="left" vertical="center" wrapText="1"/>
    </xf>
    <xf numFmtId="0" fontId="20" fillId="0" borderId="0" xfId="1718" applyAlignment="1">
      <alignment vertical="center"/>
    </xf>
    <xf numFmtId="0" fontId="248" fillId="0" borderId="0" xfId="1718" applyFont="1" applyAlignment="1">
      <alignment horizontal="left" vertical="center" wrapText="1"/>
    </xf>
    <xf numFmtId="0" fontId="248" fillId="0" borderId="0" xfId="1718" applyFont="1" applyAlignment="1">
      <alignment horizontal="left" vertical="center"/>
    </xf>
    <xf numFmtId="0" fontId="245" fillId="99" borderId="0" xfId="1718" applyFont="1" applyFill="1" applyAlignment="1">
      <alignment horizontal="center" vertical="center"/>
    </xf>
    <xf numFmtId="0" fontId="20" fillId="0" borderId="0" xfId="1718"/>
    <xf numFmtId="0" fontId="31" fillId="71" borderId="0" xfId="1718" applyFont="1" applyFill="1" applyAlignment="1" applyProtection="1">
      <alignment horizontal="left" vertical="center"/>
      <protection locked="0"/>
    </xf>
    <xf numFmtId="0" fontId="31" fillId="0" borderId="0" xfId="1718" applyFont="1" applyAlignment="1">
      <alignment horizontal="left" vertical="center"/>
    </xf>
    <xf numFmtId="0" fontId="31" fillId="0" borderId="0" xfId="1718" applyFont="1" applyAlignment="1">
      <alignment horizontal="left" vertical="center" wrapText="1"/>
    </xf>
    <xf numFmtId="0" fontId="9" fillId="0" borderId="62" xfId="1513" applyBorder="1" applyAlignment="1">
      <alignment horizontal="center"/>
    </xf>
    <xf numFmtId="0" fontId="9" fillId="0" borderId="21" xfId="1513" applyBorder="1" applyAlignment="1">
      <alignment horizontal="center"/>
    </xf>
    <xf numFmtId="0" fontId="43" fillId="40" borderId="50" xfId="1513" applyFont="1" applyFill="1" applyBorder="1" applyAlignment="1">
      <alignment horizontal="center"/>
    </xf>
    <xf numFmtId="0" fontId="43" fillId="40" borderId="14" xfId="1513" applyFont="1" applyFill="1" applyBorder="1"/>
    <xf numFmtId="44" fontId="43" fillId="40" borderId="53" xfId="1277" applyFont="1" applyFill="1" applyBorder="1" applyAlignment="1">
      <alignment horizontal="center"/>
    </xf>
    <xf numFmtId="44" fontId="43" fillId="40" borderId="54" xfId="1277" applyFont="1" applyFill="1" applyBorder="1" applyAlignment="1">
      <alignment horizontal="center"/>
    </xf>
    <xf numFmtId="44" fontId="43" fillId="40" borderId="55" xfId="1277" applyFont="1" applyFill="1" applyBorder="1" applyAlignment="1">
      <alignment horizontal="center"/>
    </xf>
    <xf numFmtId="0" fontId="43" fillId="0" borderId="49" xfId="1513" applyFont="1" applyBorder="1" applyAlignment="1">
      <alignment horizontal="justify"/>
    </xf>
    <xf numFmtId="0" fontId="43" fillId="0" borderId="32" xfId="1513" applyFont="1" applyBorder="1" applyAlignment="1">
      <alignment horizontal="justify"/>
    </xf>
    <xf numFmtId="0" fontId="41" fillId="0" borderId="23" xfId="1513" applyFont="1" applyBorder="1" applyAlignment="1">
      <alignment horizontal="justify" vertical="justify" wrapText="1"/>
    </xf>
    <xf numFmtId="0" fontId="41" fillId="0" borderId="0" xfId="1513" applyFont="1" applyAlignment="1">
      <alignment horizontal="justify" vertical="justify" wrapText="1"/>
    </xf>
    <xf numFmtId="0" fontId="43" fillId="0" borderId="23" xfId="1513" applyFont="1" applyBorder="1" applyAlignment="1">
      <alignment horizontal="justify" wrapText="1"/>
    </xf>
    <xf numFmtId="0" fontId="43" fillId="0" borderId="0" xfId="1513" applyFont="1" applyAlignment="1">
      <alignment horizontal="justify" wrapText="1"/>
    </xf>
    <xf numFmtId="0" fontId="9" fillId="0" borderId="23" xfId="1513" applyBorder="1" applyAlignment="1">
      <alignment horizontal="justify" vertical="justify" wrapText="1"/>
    </xf>
    <xf numFmtId="0" fontId="9" fillId="0" borderId="0" xfId="1513" applyAlignment="1">
      <alignment horizontal="justify" vertical="justify" wrapText="1"/>
    </xf>
    <xf numFmtId="0" fontId="9" fillId="0" borderId="61" xfId="1513" applyBorder="1" applyAlignment="1">
      <alignment horizontal="justify" vertical="justify" wrapText="1"/>
    </xf>
    <xf numFmtId="0" fontId="9" fillId="0" borderId="23" xfId="1513" applyBorder="1" applyAlignment="1">
      <alignment horizontal="left"/>
    </xf>
    <xf numFmtId="0" fontId="9" fillId="0" borderId="0" xfId="1513" applyAlignment="1">
      <alignment horizontal="left"/>
    </xf>
    <xf numFmtId="0" fontId="9" fillId="0" borderId="61" xfId="1513" applyBorder="1" applyAlignment="1">
      <alignment horizontal="left"/>
    </xf>
    <xf numFmtId="0" fontId="9" fillId="0" borderId="23" xfId="1513" applyBorder="1" applyAlignment="1">
      <alignment horizontal="justify" vertical="justify"/>
    </xf>
    <xf numFmtId="0" fontId="9" fillId="0" borderId="0" xfId="1513" applyAlignment="1">
      <alignment horizontal="justify" vertical="justify"/>
    </xf>
    <xf numFmtId="0" fontId="9" fillId="0" borderId="61" xfId="1513" applyBorder="1" applyAlignment="1">
      <alignment horizontal="justify" vertical="justify"/>
    </xf>
    <xf numFmtId="0" fontId="13" fillId="0" borderId="0" xfId="1513" applyFont="1" applyAlignment="1">
      <alignment wrapText="1"/>
    </xf>
    <xf numFmtId="2" fontId="262" fillId="0" borderId="3" xfId="2092" applyNumberFormat="1" applyFont="1" applyBorder="1" applyAlignment="1" applyProtection="1">
      <alignment horizontal="center"/>
      <protection locked="0"/>
    </xf>
    <xf numFmtId="2" fontId="262" fillId="0" borderId="3" xfId="2092" applyNumberFormat="1" applyFont="1" applyBorder="1" applyAlignment="1" applyProtection="1">
      <alignment horizontal="center" wrapText="1"/>
      <protection locked="0"/>
    </xf>
  </cellXfs>
  <cellStyles count="2093">
    <cellStyle name="_1.1_Stavební část1" xfId="1" xr:uid="{00000000-0005-0000-0000-000000000000}"/>
    <cellStyle name="_2004_04_08_komplet" xfId="2" xr:uid="{00000000-0005-0000-0000-000001000000}"/>
    <cellStyle name="_2006 HiPath 3800 A.Budova Petrof HK1" xfId="3" xr:uid="{00000000-0005-0000-0000-000002000000}"/>
    <cellStyle name="_ASEC_Koleje_PPVVUTSLP_zmena_22_3_2004" xfId="4" xr:uid="{00000000-0005-0000-0000-000003000000}"/>
    <cellStyle name="_ASEC_Koleje_PPVVUTSLP_zmena_22_3_2004 2" xfId="5" xr:uid="{00000000-0005-0000-0000-000004000000}"/>
    <cellStyle name="_ASEC_Nabidka_SK_zmena_22_3_2004" xfId="6" xr:uid="{00000000-0005-0000-0000-000005000000}"/>
    <cellStyle name="_ASEC_Nabidka_SK_zmena_22_3_2004 2" xfId="7" xr:uid="{00000000-0005-0000-0000-000006000000}"/>
    <cellStyle name="_BOQ_KE 001" xfId="8" xr:uid="{00000000-0005-0000-0000-000007000000}"/>
    <cellStyle name="_BOQ_KE 001 2" xfId="9" xr:uid="{00000000-0005-0000-0000-000008000000}"/>
    <cellStyle name="_BOQ_KE 001-2004.12.14" xfId="10" xr:uid="{00000000-0005-0000-0000-000009000000}"/>
    <cellStyle name="_BOQ_KE 001-2004.12.14 2" xfId="11" xr:uid="{00000000-0005-0000-0000-00000A000000}"/>
    <cellStyle name="_C_SO231" xfId="12" xr:uid="{00000000-0005-0000-0000-00000B000000}"/>
    <cellStyle name="_C_SO231 2" xfId="13" xr:uid="{00000000-0005-0000-0000-00000C000000}"/>
    <cellStyle name="_C_SO720" xfId="14" xr:uid="{00000000-0005-0000-0000-00000D000000}"/>
    <cellStyle name="_C_SO720 2" xfId="15" xr:uid="{00000000-0005-0000-0000-00000E000000}"/>
    <cellStyle name="_C_SO720B" xfId="16" xr:uid="{00000000-0005-0000-0000-00000F000000}"/>
    <cellStyle name="_C_SO720B 2" xfId="17" xr:uid="{00000000-0005-0000-0000-000010000000}"/>
    <cellStyle name="_C_SO720C" xfId="18" xr:uid="{00000000-0005-0000-0000-000011000000}"/>
    <cellStyle name="_C_SO720C 2" xfId="19" xr:uid="{00000000-0005-0000-0000-000012000000}"/>
    <cellStyle name="_CCTV" xfId="20" xr:uid="{00000000-0005-0000-0000-000013000000}"/>
    <cellStyle name="_cenova_nabidka_tendrova_navysena" xfId="21" xr:uid="{00000000-0005-0000-0000-000014000000}"/>
    <cellStyle name="_cenova_nabidka_tendrova_navysena 2" xfId="22" xr:uid="{00000000-0005-0000-0000-000015000000}"/>
    <cellStyle name="_CTP_skrobarny_EPS_EZS_objekt_15" xfId="23" xr:uid="{00000000-0005-0000-0000-000016000000}"/>
    <cellStyle name="_CTP_skrobarny_EPS_EZS_objekt_15 2" xfId="24" xr:uid="{00000000-0005-0000-0000-000017000000}"/>
    <cellStyle name="_D 7.1_silnoproud" xfId="25" xr:uid="{00000000-0005-0000-0000-000018000000}"/>
    <cellStyle name="_Direct Cost BOQ_KE 04.12.151" xfId="26" xr:uid="{00000000-0005-0000-0000-000019000000}"/>
    <cellStyle name="_Direct Cost BOQ_KE 04.12.151 2" xfId="27" xr:uid="{00000000-0005-0000-0000-00001A000000}"/>
    <cellStyle name="_Direct Cost BOQ_KE 04.12.151 2 2" xfId="28" xr:uid="{00000000-0005-0000-0000-00001B000000}"/>
    <cellStyle name="_Direct Cost BOQ_KE 04.12.151 3" xfId="29" xr:uid="{00000000-0005-0000-0000-00001C000000}"/>
    <cellStyle name="_DT" xfId="30" xr:uid="{00000000-0005-0000-0000-00001D000000}"/>
    <cellStyle name="_e) Silnoproud" xfId="31" xr:uid="{00000000-0005-0000-0000-00001E000000}"/>
    <cellStyle name="_EBC_vykaz_vymer" xfId="32" xr:uid="{00000000-0005-0000-0000-00001F000000}"/>
    <cellStyle name="_EZS" xfId="33" xr:uid="{00000000-0005-0000-0000-000020000000}"/>
    <cellStyle name="_f) Slaboproud" xfId="34" xr:uid="{00000000-0005-0000-0000-000021000000}"/>
    <cellStyle name="_FORMULAR SV" xfId="35" xr:uid="{00000000-0005-0000-0000-000022000000}"/>
    <cellStyle name="_g) Hromosvod" xfId="36" xr:uid="{00000000-0005-0000-0000-000023000000}"/>
    <cellStyle name="_Inotex1" xfId="37" xr:uid="{00000000-0005-0000-0000-000024000000}"/>
    <cellStyle name="_Inotex1c" xfId="38" xr:uid="{00000000-0005-0000-0000-000025000000}"/>
    <cellStyle name="_Inotex2" xfId="39" xr:uid="{00000000-0005-0000-0000-000026000000}"/>
    <cellStyle name="_l) Technologické soubory - Park.systém+STA" xfId="40" xr:uid="{00000000-0005-0000-0000-000027000000}"/>
    <cellStyle name="_Ladronka_2_VV-DVD_kontrola_FINAL" xfId="41" xr:uid="{00000000-0005-0000-0000-000028000000}"/>
    <cellStyle name="_N020198A" xfId="42" xr:uid="{00000000-0005-0000-0000-000029000000}"/>
    <cellStyle name="_N02117-ELSYCO SK Socialnu Poistvnu Zilina SK" xfId="43" xr:uid="{00000000-0005-0000-0000-00002A000000}"/>
    <cellStyle name="_N02129-Johnson Controls-EUROPAPIR Bratislava" xfId="44" xr:uid="{00000000-0005-0000-0000-00002B000000}"/>
    <cellStyle name="_N02132-Johnson Controls-UNIPHARMA Bratislava - CCTV, ACCES" xfId="45" xr:uid="{00000000-0005-0000-0000-00002C000000}"/>
    <cellStyle name="_N0214X-ROSS-EUROPAPIR Bratislava" xfId="46" xr:uid="{00000000-0005-0000-0000-00002D000000}"/>
    <cellStyle name="_N06022-VATECH, Hotel Diplomat Plzeň" xfId="47" xr:uid="{00000000-0005-0000-0000-00002E000000}"/>
    <cellStyle name="_N06156-1-Zimní stadion, Uherský Ostroh" xfId="48" xr:uid="{00000000-0005-0000-0000-00002F000000}"/>
    <cellStyle name="_N07086-ESTE,ASKO Praha-Štěrboholy, slaboproud" xfId="49" xr:uid="{00000000-0005-0000-0000-000030000000}"/>
    <cellStyle name="_N0XXXX-Nabídky-vzor- new" xfId="50" xr:uid="{00000000-0005-0000-0000-000031000000}"/>
    <cellStyle name="_Nabídka KV SiPass" xfId="51" xr:uid="{00000000-0005-0000-0000-000032000000}"/>
    <cellStyle name="_Nabídka KV SiPass 2" xfId="52" xr:uid="{00000000-0005-0000-0000-000033000000}"/>
    <cellStyle name="_Nase_nabidka_EZS_Interkom_CCTV" xfId="53" xr:uid="{00000000-0005-0000-0000-000034000000}"/>
    <cellStyle name="_Nase_nabidka_EZS_Interkom_CCTV 2" xfId="54" xr:uid="{00000000-0005-0000-0000-000035000000}"/>
    <cellStyle name="_Nase_nabidka_EZS_objekt_18" xfId="55" xr:uid="{00000000-0005-0000-0000-000036000000}"/>
    <cellStyle name="_Nase_nabidka_EZS_objekt_18 2" xfId="56" xr:uid="{00000000-0005-0000-0000-000037000000}"/>
    <cellStyle name="_Nase_nabidka_Flexi_II_ACS_EZS_CCTV" xfId="57" xr:uid="{00000000-0005-0000-0000-000038000000}"/>
    <cellStyle name="_Nase_nabidka_Flexi_II_ACS_EZS_CCTV 2" xfId="58" xr:uid="{00000000-0005-0000-0000-000039000000}"/>
    <cellStyle name="_Nase_nabidka_O6R" xfId="59" xr:uid="{00000000-0005-0000-0000-00003A000000}"/>
    <cellStyle name="_Nase_nabidka_O6R 2" xfId="60" xr:uid="{00000000-0005-0000-0000-00003B000000}"/>
    <cellStyle name="_Np_00110a" xfId="61" xr:uid="{00000000-0005-0000-0000-00003C000000}"/>
    <cellStyle name="_Np_00118a" xfId="62" xr:uid="{00000000-0005-0000-0000-00003D000000}"/>
    <cellStyle name="_Np_00159" xfId="63" xr:uid="{00000000-0005-0000-0000-00003E000000}"/>
    <cellStyle name="_Np_00164a" xfId="64" xr:uid="{00000000-0005-0000-0000-00003F000000}"/>
    <cellStyle name="_NXXXXX-Johnson Controls -vzor cen pro SK, EZS, EPS" xfId="65" xr:uid="{00000000-0005-0000-0000-000040000000}"/>
    <cellStyle name="_PERSONAL" xfId="66" xr:uid="{00000000-0005-0000-0000-000041000000}"/>
    <cellStyle name="_PERSONAL_1" xfId="67" xr:uid="{00000000-0005-0000-0000-000042000000}"/>
    <cellStyle name="_Q-Sadovky-výkaz-2003-07-01" xfId="68" xr:uid="{00000000-0005-0000-0000-000043000000}"/>
    <cellStyle name="_Q-Sadovky-výkaz-2003-07-01_1" xfId="69" xr:uid="{00000000-0005-0000-0000-000044000000}"/>
    <cellStyle name="_Q-Sadovky-výkaz-2003-07-01_1 2" xfId="70" xr:uid="{00000000-0005-0000-0000-000045000000}"/>
    <cellStyle name="_Q-Sadovky-výkaz-2003-07-01_1 2 2" xfId="71" xr:uid="{00000000-0005-0000-0000-000046000000}"/>
    <cellStyle name="_Q-Sadovky-výkaz-2003-07-01_1 3" xfId="72" xr:uid="{00000000-0005-0000-0000-000047000000}"/>
    <cellStyle name="_Q-Sadovky-výkaz-2003-07-01_2" xfId="73" xr:uid="{00000000-0005-0000-0000-000048000000}"/>
    <cellStyle name="_Q-Sadovky-výkaz-2003-07-01_3" xfId="74" xr:uid="{00000000-0005-0000-0000-000049000000}"/>
    <cellStyle name="_Q-Sadovky-výkaz-2003-07-01_3 2" xfId="75" xr:uid="{00000000-0005-0000-0000-00004A000000}"/>
    <cellStyle name="_Q-Sadovky-výkaz-2003-07-01_3 2 2" xfId="76" xr:uid="{00000000-0005-0000-0000-00004B000000}"/>
    <cellStyle name="_Q-Sadovky-výkaz-2003-07-01_3 3" xfId="77" xr:uid="{00000000-0005-0000-0000-00004C000000}"/>
    <cellStyle name="_rekapitulace ELEKTRO-Imperial" xfId="78" xr:uid="{00000000-0005-0000-0000-00004D000000}"/>
    <cellStyle name="_River Diamond_D-Polyfunkční dům_VV_2.kolo_změny040820051" xfId="79" xr:uid="{00000000-0005-0000-0000-00004E000000}"/>
    <cellStyle name="_SLP_B_elektro_vykaz" xfId="80" xr:uid="{00000000-0005-0000-0000-00004F000000}"/>
    <cellStyle name="_SLP_B_elektro_vykaz 2" xfId="81" xr:uid="{00000000-0005-0000-0000-000050000000}"/>
    <cellStyle name="_SLP_C_elektro_vykaz" xfId="82" xr:uid="{00000000-0005-0000-0000-000051000000}"/>
    <cellStyle name="_SLP_C_elektro_vykaz 2" xfId="83" xr:uid="{00000000-0005-0000-0000-000052000000}"/>
    <cellStyle name="_SLP_Venkovni_rozvody_uprava " xfId="84" xr:uid="{00000000-0005-0000-0000-000053000000}"/>
    <cellStyle name="_SLP_Venkovni_rozvody_uprava  2" xfId="85" xr:uid="{00000000-0005-0000-0000-000054000000}"/>
    <cellStyle name="_SO 01c_ESO_specifikace" xfId="86" xr:uid="{00000000-0005-0000-0000-000055000000}"/>
    <cellStyle name="_SO710_R" xfId="87" xr:uid="{00000000-0005-0000-0000-000056000000}"/>
    <cellStyle name="_SO710_R 2" xfId="88" xr:uid="{00000000-0005-0000-0000-000057000000}"/>
    <cellStyle name="_SO720_VV_A" xfId="89" xr:uid="{00000000-0005-0000-0000-000058000000}"/>
    <cellStyle name="_SO720_VV_A 2" xfId="90" xr:uid="{00000000-0005-0000-0000-000059000000}"/>
    <cellStyle name="_stav" xfId="91" xr:uid="{00000000-0005-0000-0000-00005A000000}"/>
    <cellStyle name="_u) Areálové osvětlení" xfId="92" xr:uid="{00000000-0005-0000-0000-00005B000000}"/>
    <cellStyle name="_v) Veřejné osvětlení" xfId="93" xr:uid="{00000000-0005-0000-0000-00005C000000}"/>
    <cellStyle name="_Vatech_Palladium_SLP" xfId="94" xr:uid="{00000000-0005-0000-0000-00005D000000}"/>
    <cellStyle name="_Vatech_Palladium_SLP 2" xfId="95" xr:uid="{00000000-0005-0000-0000-00005E000000}"/>
    <cellStyle name="_VATECH_SLP_Nák_centr_Prostejov" xfId="96" xr:uid="{00000000-0005-0000-0000-00005F000000}"/>
    <cellStyle name="_VATECH_SLP_Nák_centr_Prostejov 2" xfId="97" xr:uid="{00000000-0005-0000-0000-000060000000}"/>
    <cellStyle name="_vyhodnocení-1.kolo" xfId="98" xr:uid="{00000000-0005-0000-0000-000061000000}"/>
    <cellStyle name="_vyhodnocení-2.kolo" xfId="99" xr:uid="{00000000-0005-0000-0000-000062000000}"/>
    <cellStyle name="_vyhodnocení-3.kolo " xfId="100" xr:uid="{00000000-0005-0000-0000-000063000000}"/>
    <cellStyle name="_vyhodnocení-3.kolo _1" xfId="101" xr:uid="{00000000-0005-0000-0000-000064000000}"/>
    <cellStyle name="_vyhodnocení-3.kolo _1_0-SZ-rozpočet" xfId="102" xr:uid="{00000000-0005-0000-0000-000065000000}"/>
    <cellStyle name="_vyhodnocení-3.kolo _1_0-SZ-rozpočet_0-SZ-SO08.2-Rozpočet" xfId="103" xr:uid="{00000000-0005-0000-0000-000066000000}"/>
    <cellStyle name="_vyhodnocení-3.kolo _1_0-SZ-rozpočet_0-SZ-SO08.2-Rozpočet_D1.01.4803-SZ-Rozpočet" xfId="104" xr:uid="{00000000-0005-0000-0000-000067000000}"/>
    <cellStyle name="_Z_00159A" xfId="105" xr:uid="{00000000-0005-0000-0000-000068000000}"/>
    <cellStyle name="_Zprac_Dusan_tendrova_navysena_060509" xfId="106" xr:uid="{00000000-0005-0000-0000-000069000000}"/>
    <cellStyle name="_Zprac_Dusan_tendrova_navysena_060509 2" xfId="107" xr:uid="{00000000-0005-0000-0000-00006A000000}"/>
    <cellStyle name="=C:\WINDOWS\SYSTEM32\COMMAND.COM" xfId="108" xr:uid="{00000000-0005-0000-0000-00006B000000}"/>
    <cellStyle name="=C:\WINDOWS\SYSTEM32\COMMAND.COM 2" xfId="109" xr:uid="{00000000-0005-0000-0000-00006C000000}"/>
    <cellStyle name="•W_laroux" xfId="110" xr:uid="{00000000-0005-0000-0000-00006D000000}"/>
    <cellStyle name="0,0_x000d__x000a_NA_x000d__x000a_" xfId="111" xr:uid="{00000000-0005-0000-0000-00006E000000}"/>
    <cellStyle name="1" xfId="112" xr:uid="{00000000-0005-0000-0000-00006F000000}"/>
    <cellStyle name="1 000 Kč_~4285817" xfId="113" xr:uid="{00000000-0005-0000-0000-000070000000}"/>
    <cellStyle name="1 10" xfId="114" xr:uid="{00000000-0005-0000-0000-000071000000}"/>
    <cellStyle name="1 11" xfId="115" xr:uid="{00000000-0005-0000-0000-000072000000}"/>
    <cellStyle name="1 2" xfId="116" xr:uid="{00000000-0005-0000-0000-000073000000}"/>
    <cellStyle name="1 2 2" xfId="117" xr:uid="{00000000-0005-0000-0000-000074000000}"/>
    <cellStyle name="1 2_Xl0000028" xfId="118" xr:uid="{00000000-0005-0000-0000-000075000000}"/>
    <cellStyle name="1 3" xfId="119" xr:uid="{00000000-0005-0000-0000-000076000000}"/>
    <cellStyle name="1 3 2" xfId="120" xr:uid="{00000000-0005-0000-0000-000077000000}"/>
    <cellStyle name="1 3_Xl0000028" xfId="121" xr:uid="{00000000-0005-0000-0000-000078000000}"/>
    <cellStyle name="1 4" xfId="122" xr:uid="{00000000-0005-0000-0000-000079000000}"/>
    <cellStyle name="1 5" xfId="123" xr:uid="{00000000-0005-0000-0000-00007A000000}"/>
    <cellStyle name="1 6" xfId="124" xr:uid="{00000000-0005-0000-0000-00007B000000}"/>
    <cellStyle name="1 7" xfId="125" xr:uid="{00000000-0005-0000-0000-00007C000000}"/>
    <cellStyle name="1 8" xfId="126" xr:uid="{00000000-0005-0000-0000-00007D000000}"/>
    <cellStyle name="1 9" xfId="127" xr:uid="{00000000-0005-0000-0000-00007E000000}"/>
    <cellStyle name="1_004_Vykaz_vymer_ZTI" xfId="128" xr:uid="{00000000-0005-0000-0000-00007F000000}"/>
    <cellStyle name="1_4 ZTI" xfId="129" xr:uid="{00000000-0005-0000-0000-000080000000}"/>
    <cellStyle name="1_4 ZTI_Xl0000028" xfId="130" xr:uid="{00000000-0005-0000-0000-000081000000}"/>
    <cellStyle name="1_IO 06_5_1_Silnoproud" xfId="131" xr:uid="{00000000-0005-0000-0000-000082000000}"/>
    <cellStyle name="1_IO 06_5_1_Silnoproud_Xl0000028" xfId="132" xr:uid="{00000000-0005-0000-0000-000083000000}"/>
    <cellStyle name="1_Xl0000028" xfId="133" xr:uid="{00000000-0005-0000-0000-000084000000}"/>
    <cellStyle name="1_Xl0000039" xfId="134" xr:uid="{00000000-0005-0000-0000-000085000000}"/>
    <cellStyle name="1_Xl0000039_20111111_-_VZT_výkaz_výměr" xfId="135" xr:uid="{00000000-0005-0000-0000-000086000000}"/>
    <cellStyle name="1_Xl0000039_20111111_-_VZT_výkaz_výměr_Xl0000028" xfId="136" xr:uid="{00000000-0005-0000-0000-000087000000}"/>
    <cellStyle name="1_Xl0000039_3 VZT" xfId="137" xr:uid="{00000000-0005-0000-0000-000088000000}"/>
    <cellStyle name="1_Xl0000039_3 VZT_Xl0000028" xfId="138" xr:uid="{00000000-0005-0000-0000-000089000000}"/>
    <cellStyle name="1_Xl0000039_MWC_ESI_VV_23092013_1" xfId="139" xr:uid="{00000000-0005-0000-0000-00008A000000}"/>
    <cellStyle name="1ZN" xfId="140" xr:uid="{00000000-0005-0000-0000-00008B000000}"/>
    <cellStyle name="1ZN 2" xfId="141" xr:uid="{00000000-0005-0000-0000-00008C000000}"/>
    <cellStyle name="20 % – Zvýraznění 1" xfId="142" xr:uid="{00000000-0005-0000-0000-00008D000000}"/>
    <cellStyle name="20 % – Zvýraznění 1 2" xfId="143" xr:uid="{00000000-0005-0000-0000-00008E000000}"/>
    <cellStyle name="20 % – Zvýraznění 2" xfId="144" xr:uid="{00000000-0005-0000-0000-00008F000000}"/>
    <cellStyle name="20 % – Zvýraznění 2 2" xfId="145" xr:uid="{00000000-0005-0000-0000-000090000000}"/>
    <cellStyle name="20 % – Zvýraznění 3" xfId="146" xr:uid="{00000000-0005-0000-0000-000091000000}"/>
    <cellStyle name="20 % – Zvýraznění 3 2" xfId="147" xr:uid="{00000000-0005-0000-0000-000092000000}"/>
    <cellStyle name="20 % – Zvýraznění 4" xfId="148" xr:uid="{00000000-0005-0000-0000-000093000000}"/>
    <cellStyle name="20 % – Zvýraznění 4 2" xfId="149" xr:uid="{00000000-0005-0000-0000-000094000000}"/>
    <cellStyle name="20 % – Zvýraznění 5" xfId="150" xr:uid="{00000000-0005-0000-0000-000095000000}"/>
    <cellStyle name="20 % – Zvýraznění 5 2" xfId="151" xr:uid="{00000000-0005-0000-0000-000096000000}"/>
    <cellStyle name="20 % – Zvýraznění 6" xfId="152" xr:uid="{00000000-0005-0000-0000-000097000000}"/>
    <cellStyle name="20 % – Zvýraznění 6 2" xfId="153" xr:uid="{00000000-0005-0000-0000-000098000000}"/>
    <cellStyle name="20 % – Zvýraznění1 2" xfId="154" xr:uid="{00000000-0005-0000-0000-000099000000}"/>
    <cellStyle name="20 % – Zvýraznění1 2 2" xfId="155" xr:uid="{00000000-0005-0000-0000-00009A000000}"/>
    <cellStyle name="20 % – Zvýraznění1 2 2 2" xfId="156" xr:uid="{00000000-0005-0000-0000-00009B000000}"/>
    <cellStyle name="20 % – Zvýraznění1 2 3" xfId="157" xr:uid="{00000000-0005-0000-0000-00009C000000}"/>
    <cellStyle name="20 % – Zvýraznění1 3" xfId="158" xr:uid="{00000000-0005-0000-0000-00009D000000}"/>
    <cellStyle name="20 % – Zvýraznění1 4" xfId="159" xr:uid="{00000000-0005-0000-0000-00009E000000}"/>
    <cellStyle name="20 % – Zvýraznění2 2" xfId="160" xr:uid="{00000000-0005-0000-0000-00009F000000}"/>
    <cellStyle name="20 % – Zvýraznění2 2 2" xfId="161" xr:uid="{00000000-0005-0000-0000-0000A0000000}"/>
    <cellStyle name="20 % – Zvýraznění2 2 2 2" xfId="162" xr:uid="{00000000-0005-0000-0000-0000A1000000}"/>
    <cellStyle name="20 % – Zvýraznění2 2 3" xfId="163" xr:uid="{00000000-0005-0000-0000-0000A2000000}"/>
    <cellStyle name="20 % – Zvýraznění2 3" xfId="164" xr:uid="{00000000-0005-0000-0000-0000A3000000}"/>
    <cellStyle name="20 % – Zvýraznění2 4" xfId="165" xr:uid="{00000000-0005-0000-0000-0000A4000000}"/>
    <cellStyle name="20 % – Zvýraznění3 2" xfId="166" xr:uid="{00000000-0005-0000-0000-0000A5000000}"/>
    <cellStyle name="20 % – Zvýraznění3 2 2" xfId="167" xr:uid="{00000000-0005-0000-0000-0000A6000000}"/>
    <cellStyle name="20 % – Zvýraznění3 2 2 2" xfId="168" xr:uid="{00000000-0005-0000-0000-0000A7000000}"/>
    <cellStyle name="20 % – Zvýraznění3 2 3" xfId="169" xr:uid="{00000000-0005-0000-0000-0000A8000000}"/>
    <cellStyle name="20 % – Zvýraznění3 3" xfId="170" xr:uid="{00000000-0005-0000-0000-0000A9000000}"/>
    <cellStyle name="20 % – Zvýraznění3 4" xfId="171" xr:uid="{00000000-0005-0000-0000-0000AA000000}"/>
    <cellStyle name="20 % – Zvýraznění4 2" xfId="172" xr:uid="{00000000-0005-0000-0000-0000AB000000}"/>
    <cellStyle name="20 % – Zvýraznění4 2 2" xfId="173" xr:uid="{00000000-0005-0000-0000-0000AC000000}"/>
    <cellStyle name="20 % – Zvýraznění4 2 2 2" xfId="174" xr:uid="{00000000-0005-0000-0000-0000AD000000}"/>
    <cellStyle name="20 % – Zvýraznění4 2 3" xfId="175" xr:uid="{00000000-0005-0000-0000-0000AE000000}"/>
    <cellStyle name="20 % – Zvýraznění4 3" xfId="176" xr:uid="{00000000-0005-0000-0000-0000AF000000}"/>
    <cellStyle name="20 % – Zvýraznění4 4" xfId="177" xr:uid="{00000000-0005-0000-0000-0000B0000000}"/>
    <cellStyle name="20 % – Zvýraznění5 2" xfId="178" xr:uid="{00000000-0005-0000-0000-0000B1000000}"/>
    <cellStyle name="20 % – Zvýraznění5 2 2" xfId="179" xr:uid="{00000000-0005-0000-0000-0000B2000000}"/>
    <cellStyle name="20 % – Zvýraznění5 2 2 2" xfId="180" xr:uid="{00000000-0005-0000-0000-0000B3000000}"/>
    <cellStyle name="20 % – Zvýraznění5 2 3" xfId="181" xr:uid="{00000000-0005-0000-0000-0000B4000000}"/>
    <cellStyle name="20 % – Zvýraznění5 3" xfId="182" xr:uid="{00000000-0005-0000-0000-0000B5000000}"/>
    <cellStyle name="20 % – Zvýraznění5 4" xfId="183" xr:uid="{00000000-0005-0000-0000-0000B6000000}"/>
    <cellStyle name="20 % – Zvýraznění6 2" xfId="184" xr:uid="{00000000-0005-0000-0000-0000B7000000}"/>
    <cellStyle name="20 % – Zvýraznění6 2 2" xfId="185" xr:uid="{00000000-0005-0000-0000-0000B8000000}"/>
    <cellStyle name="20 % – Zvýraznění6 2 2 2" xfId="186" xr:uid="{00000000-0005-0000-0000-0000B9000000}"/>
    <cellStyle name="20 % – Zvýraznění6 2 3" xfId="187" xr:uid="{00000000-0005-0000-0000-0000BA000000}"/>
    <cellStyle name="20 % – Zvýraznění6 3" xfId="188" xr:uid="{00000000-0005-0000-0000-0000BB000000}"/>
    <cellStyle name="20 % – Zvýraznění6 4" xfId="189" xr:uid="{00000000-0005-0000-0000-0000BC000000}"/>
    <cellStyle name="20% - Accent1" xfId="190" xr:uid="{00000000-0005-0000-0000-0000BD000000}"/>
    <cellStyle name="20% - Accent2" xfId="191" xr:uid="{00000000-0005-0000-0000-0000BE000000}"/>
    <cellStyle name="20% - Accent3" xfId="192" xr:uid="{00000000-0005-0000-0000-0000BF000000}"/>
    <cellStyle name="20% - Accent4" xfId="193" xr:uid="{00000000-0005-0000-0000-0000C0000000}"/>
    <cellStyle name="20% - Accent5" xfId="194" xr:uid="{00000000-0005-0000-0000-0000C1000000}"/>
    <cellStyle name="20% - Accent6" xfId="195" xr:uid="{00000000-0005-0000-0000-0000C2000000}"/>
    <cellStyle name="20% - Akzent1 2" xfId="196" xr:uid="{00000000-0005-0000-0000-0000C3000000}"/>
    <cellStyle name="20% - Akzent2 2" xfId="197" xr:uid="{00000000-0005-0000-0000-0000C4000000}"/>
    <cellStyle name="20% - Akzent3 2" xfId="198" xr:uid="{00000000-0005-0000-0000-0000C5000000}"/>
    <cellStyle name="20% - Akzent4 2" xfId="199" xr:uid="{00000000-0005-0000-0000-0000C6000000}"/>
    <cellStyle name="20% - Akzent5 2" xfId="200" xr:uid="{00000000-0005-0000-0000-0000C7000000}"/>
    <cellStyle name="20% - Akzent6 2" xfId="201" xr:uid="{00000000-0005-0000-0000-0000C8000000}"/>
    <cellStyle name="40 % – Zvýraznění 1" xfId="202" xr:uid="{00000000-0005-0000-0000-0000C9000000}"/>
    <cellStyle name="40 % – Zvýraznění 1 2" xfId="203" xr:uid="{00000000-0005-0000-0000-0000CA000000}"/>
    <cellStyle name="40 % – Zvýraznění 2" xfId="204" xr:uid="{00000000-0005-0000-0000-0000CB000000}"/>
    <cellStyle name="40 % – Zvýraznění 2 2" xfId="205" xr:uid="{00000000-0005-0000-0000-0000CC000000}"/>
    <cellStyle name="40 % – Zvýraznění 3" xfId="206" xr:uid="{00000000-0005-0000-0000-0000CD000000}"/>
    <cellStyle name="40 % – Zvýraznění 3 2" xfId="207" xr:uid="{00000000-0005-0000-0000-0000CE000000}"/>
    <cellStyle name="40 % – Zvýraznění 4" xfId="208" xr:uid="{00000000-0005-0000-0000-0000CF000000}"/>
    <cellStyle name="40 % – Zvýraznění 4 2" xfId="209" xr:uid="{00000000-0005-0000-0000-0000D0000000}"/>
    <cellStyle name="40 % – Zvýraznění 5" xfId="210" xr:uid="{00000000-0005-0000-0000-0000D1000000}"/>
    <cellStyle name="40 % – Zvýraznění 5 2" xfId="211" xr:uid="{00000000-0005-0000-0000-0000D2000000}"/>
    <cellStyle name="40 % – Zvýraznění 6" xfId="212" xr:uid="{00000000-0005-0000-0000-0000D3000000}"/>
    <cellStyle name="40 % – Zvýraznění 6 2" xfId="213" xr:uid="{00000000-0005-0000-0000-0000D4000000}"/>
    <cellStyle name="40 % – Zvýraznění1 2" xfId="214" xr:uid="{00000000-0005-0000-0000-0000D5000000}"/>
    <cellStyle name="40 % – Zvýraznění1 2 2" xfId="215" xr:uid="{00000000-0005-0000-0000-0000D6000000}"/>
    <cellStyle name="40 % – Zvýraznění1 2 2 2" xfId="216" xr:uid="{00000000-0005-0000-0000-0000D7000000}"/>
    <cellStyle name="40 % – Zvýraznění1 2 3" xfId="217" xr:uid="{00000000-0005-0000-0000-0000D8000000}"/>
    <cellStyle name="40 % – Zvýraznění1 3" xfId="218" xr:uid="{00000000-0005-0000-0000-0000D9000000}"/>
    <cellStyle name="40 % – Zvýraznění1 4" xfId="219" xr:uid="{00000000-0005-0000-0000-0000DA000000}"/>
    <cellStyle name="40 % – Zvýraznění2 2" xfId="220" xr:uid="{00000000-0005-0000-0000-0000DB000000}"/>
    <cellStyle name="40 % – Zvýraznění2 2 2" xfId="221" xr:uid="{00000000-0005-0000-0000-0000DC000000}"/>
    <cellStyle name="40 % – Zvýraznění2 2 2 2" xfId="222" xr:uid="{00000000-0005-0000-0000-0000DD000000}"/>
    <cellStyle name="40 % – Zvýraznění2 2 3" xfId="223" xr:uid="{00000000-0005-0000-0000-0000DE000000}"/>
    <cellStyle name="40 % – Zvýraznění2 3" xfId="224" xr:uid="{00000000-0005-0000-0000-0000DF000000}"/>
    <cellStyle name="40 % – Zvýraznění2 4" xfId="225" xr:uid="{00000000-0005-0000-0000-0000E0000000}"/>
    <cellStyle name="40 % – Zvýraznění3 2" xfId="226" xr:uid="{00000000-0005-0000-0000-0000E1000000}"/>
    <cellStyle name="40 % – Zvýraznění3 2 2" xfId="227" xr:uid="{00000000-0005-0000-0000-0000E2000000}"/>
    <cellStyle name="40 % – Zvýraznění3 2 2 2" xfId="228" xr:uid="{00000000-0005-0000-0000-0000E3000000}"/>
    <cellStyle name="40 % – Zvýraznění3 2 3" xfId="229" xr:uid="{00000000-0005-0000-0000-0000E4000000}"/>
    <cellStyle name="40 % – Zvýraznění3 3" xfId="230" xr:uid="{00000000-0005-0000-0000-0000E5000000}"/>
    <cellStyle name="40 % – Zvýraznění3 4" xfId="231" xr:uid="{00000000-0005-0000-0000-0000E6000000}"/>
    <cellStyle name="40 % – Zvýraznění4 2" xfId="232" xr:uid="{00000000-0005-0000-0000-0000E7000000}"/>
    <cellStyle name="40 % – Zvýraznění4 2 2" xfId="233" xr:uid="{00000000-0005-0000-0000-0000E8000000}"/>
    <cellStyle name="40 % – Zvýraznění4 2 2 2" xfId="234" xr:uid="{00000000-0005-0000-0000-0000E9000000}"/>
    <cellStyle name="40 % – Zvýraznění4 2 3" xfId="235" xr:uid="{00000000-0005-0000-0000-0000EA000000}"/>
    <cellStyle name="40 % – Zvýraznění4 3" xfId="236" xr:uid="{00000000-0005-0000-0000-0000EB000000}"/>
    <cellStyle name="40 % – Zvýraznění4 4" xfId="237" xr:uid="{00000000-0005-0000-0000-0000EC000000}"/>
    <cellStyle name="40 % – Zvýraznění5 2" xfId="238" xr:uid="{00000000-0005-0000-0000-0000ED000000}"/>
    <cellStyle name="40 % – Zvýraznění5 2 2" xfId="239" xr:uid="{00000000-0005-0000-0000-0000EE000000}"/>
    <cellStyle name="40 % – Zvýraznění5 2 2 2" xfId="240" xr:uid="{00000000-0005-0000-0000-0000EF000000}"/>
    <cellStyle name="40 % – Zvýraznění5 2 3" xfId="241" xr:uid="{00000000-0005-0000-0000-0000F0000000}"/>
    <cellStyle name="40 % – Zvýraznění5 3" xfId="242" xr:uid="{00000000-0005-0000-0000-0000F1000000}"/>
    <cellStyle name="40 % – Zvýraznění5 4" xfId="243" xr:uid="{00000000-0005-0000-0000-0000F2000000}"/>
    <cellStyle name="40 % – Zvýraznění6 2" xfId="244" xr:uid="{00000000-0005-0000-0000-0000F3000000}"/>
    <cellStyle name="40 % – Zvýraznění6 2 2" xfId="245" xr:uid="{00000000-0005-0000-0000-0000F4000000}"/>
    <cellStyle name="40 % – Zvýraznění6 2 2 2" xfId="246" xr:uid="{00000000-0005-0000-0000-0000F5000000}"/>
    <cellStyle name="40 % – Zvýraznění6 2 3" xfId="247" xr:uid="{00000000-0005-0000-0000-0000F6000000}"/>
    <cellStyle name="40 % – Zvýraznění6 3" xfId="248" xr:uid="{00000000-0005-0000-0000-0000F7000000}"/>
    <cellStyle name="40 % – Zvýraznění6 4" xfId="249" xr:uid="{00000000-0005-0000-0000-0000F8000000}"/>
    <cellStyle name="40% - Accent1" xfId="250" xr:uid="{00000000-0005-0000-0000-0000F9000000}"/>
    <cellStyle name="40% - Accent2" xfId="251" xr:uid="{00000000-0005-0000-0000-0000FA000000}"/>
    <cellStyle name="40% - Accent3" xfId="252" xr:uid="{00000000-0005-0000-0000-0000FB000000}"/>
    <cellStyle name="40% - Accent4" xfId="253" xr:uid="{00000000-0005-0000-0000-0000FC000000}"/>
    <cellStyle name="40% - Accent5" xfId="254" xr:uid="{00000000-0005-0000-0000-0000FD000000}"/>
    <cellStyle name="40% - Accent6" xfId="255" xr:uid="{00000000-0005-0000-0000-0000FE000000}"/>
    <cellStyle name="40% - Akzent1 2" xfId="256" xr:uid="{00000000-0005-0000-0000-0000FF000000}"/>
    <cellStyle name="40% - Akzent2 2" xfId="257" xr:uid="{00000000-0005-0000-0000-000000010000}"/>
    <cellStyle name="40% - Akzent3 2" xfId="258" xr:uid="{00000000-0005-0000-0000-000001010000}"/>
    <cellStyle name="40% - Akzent4 2" xfId="259" xr:uid="{00000000-0005-0000-0000-000002010000}"/>
    <cellStyle name="40% - Akzent5 2" xfId="260" xr:uid="{00000000-0005-0000-0000-000003010000}"/>
    <cellStyle name="40% - Akzent6 2" xfId="261" xr:uid="{00000000-0005-0000-0000-000004010000}"/>
    <cellStyle name="5" xfId="262" xr:uid="{00000000-0005-0000-0000-000005010000}"/>
    <cellStyle name="5 10" xfId="263" xr:uid="{00000000-0005-0000-0000-000006010000}"/>
    <cellStyle name="5 10 2" xfId="264" xr:uid="{00000000-0005-0000-0000-000007010000}"/>
    <cellStyle name="5 10 2 2" xfId="265" xr:uid="{00000000-0005-0000-0000-000008010000}"/>
    <cellStyle name="5 10 3" xfId="266" xr:uid="{00000000-0005-0000-0000-000009010000}"/>
    <cellStyle name="5 11" xfId="267" xr:uid="{00000000-0005-0000-0000-00000A010000}"/>
    <cellStyle name="5 11 2" xfId="268" xr:uid="{00000000-0005-0000-0000-00000B010000}"/>
    <cellStyle name="5 11 2 2" xfId="269" xr:uid="{00000000-0005-0000-0000-00000C010000}"/>
    <cellStyle name="5 11 3" xfId="270" xr:uid="{00000000-0005-0000-0000-00000D010000}"/>
    <cellStyle name="5 12" xfId="271" xr:uid="{00000000-0005-0000-0000-00000E010000}"/>
    <cellStyle name="5 12 2" xfId="272" xr:uid="{00000000-0005-0000-0000-00000F010000}"/>
    <cellStyle name="5 12 2 2" xfId="273" xr:uid="{00000000-0005-0000-0000-000010010000}"/>
    <cellStyle name="5 12 3" xfId="274" xr:uid="{00000000-0005-0000-0000-000011010000}"/>
    <cellStyle name="5 13" xfId="275" xr:uid="{00000000-0005-0000-0000-000012010000}"/>
    <cellStyle name="5 13 2" xfId="276" xr:uid="{00000000-0005-0000-0000-000013010000}"/>
    <cellStyle name="5 13 2 2" xfId="277" xr:uid="{00000000-0005-0000-0000-000014010000}"/>
    <cellStyle name="5 13 3" xfId="278" xr:uid="{00000000-0005-0000-0000-000015010000}"/>
    <cellStyle name="5 14" xfId="279" xr:uid="{00000000-0005-0000-0000-000016010000}"/>
    <cellStyle name="5 14 2" xfId="280" xr:uid="{00000000-0005-0000-0000-000017010000}"/>
    <cellStyle name="5 14 2 2" xfId="281" xr:uid="{00000000-0005-0000-0000-000018010000}"/>
    <cellStyle name="5 14 3" xfId="282" xr:uid="{00000000-0005-0000-0000-000019010000}"/>
    <cellStyle name="5 15" xfId="283" xr:uid="{00000000-0005-0000-0000-00001A010000}"/>
    <cellStyle name="5 15 2" xfId="284" xr:uid="{00000000-0005-0000-0000-00001B010000}"/>
    <cellStyle name="5 15 2 2" xfId="285" xr:uid="{00000000-0005-0000-0000-00001C010000}"/>
    <cellStyle name="5 15 3" xfId="286" xr:uid="{00000000-0005-0000-0000-00001D010000}"/>
    <cellStyle name="5 16" xfId="287" xr:uid="{00000000-0005-0000-0000-00001E010000}"/>
    <cellStyle name="5 16 2" xfId="288" xr:uid="{00000000-0005-0000-0000-00001F010000}"/>
    <cellStyle name="5 16 2 2" xfId="289" xr:uid="{00000000-0005-0000-0000-000020010000}"/>
    <cellStyle name="5 16 3" xfId="290" xr:uid="{00000000-0005-0000-0000-000021010000}"/>
    <cellStyle name="5 17" xfId="291" xr:uid="{00000000-0005-0000-0000-000022010000}"/>
    <cellStyle name="5 17 2" xfId="292" xr:uid="{00000000-0005-0000-0000-000023010000}"/>
    <cellStyle name="5 17 2 2" xfId="293" xr:uid="{00000000-0005-0000-0000-000024010000}"/>
    <cellStyle name="5 17 3" xfId="294" xr:uid="{00000000-0005-0000-0000-000025010000}"/>
    <cellStyle name="5 18" xfId="295" xr:uid="{00000000-0005-0000-0000-000026010000}"/>
    <cellStyle name="5 18 2" xfId="296" xr:uid="{00000000-0005-0000-0000-000027010000}"/>
    <cellStyle name="5 18 2 2" xfId="297" xr:uid="{00000000-0005-0000-0000-000028010000}"/>
    <cellStyle name="5 18 3" xfId="298" xr:uid="{00000000-0005-0000-0000-000029010000}"/>
    <cellStyle name="5 19" xfId="299" xr:uid="{00000000-0005-0000-0000-00002A010000}"/>
    <cellStyle name="5 19 2" xfId="300" xr:uid="{00000000-0005-0000-0000-00002B010000}"/>
    <cellStyle name="5 19 2 2" xfId="301" xr:uid="{00000000-0005-0000-0000-00002C010000}"/>
    <cellStyle name="5 19 3" xfId="302" xr:uid="{00000000-0005-0000-0000-00002D010000}"/>
    <cellStyle name="5 2" xfId="303" xr:uid="{00000000-0005-0000-0000-00002E010000}"/>
    <cellStyle name="5 2 2" xfId="304" xr:uid="{00000000-0005-0000-0000-00002F010000}"/>
    <cellStyle name="5 2 2 2" xfId="305" xr:uid="{00000000-0005-0000-0000-000030010000}"/>
    <cellStyle name="5 2 3" xfId="306" xr:uid="{00000000-0005-0000-0000-000031010000}"/>
    <cellStyle name="5 20" xfId="307" xr:uid="{00000000-0005-0000-0000-000032010000}"/>
    <cellStyle name="5 20 2" xfId="308" xr:uid="{00000000-0005-0000-0000-000033010000}"/>
    <cellStyle name="5 20 2 2" xfId="309" xr:uid="{00000000-0005-0000-0000-000034010000}"/>
    <cellStyle name="5 20 3" xfId="310" xr:uid="{00000000-0005-0000-0000-000035010000}"/>
    <cellStyle name="5 21" xfId="311" xr:uid="{00000000-0005-0000-0000-000036010000}"/>
    <cellStyle name="5 21 2" xfId="312" xr:uid="{00000000-0005-0000-0000-000037010000}"/>
    <cellStyle name="5 21 2 2" xfId="313" xr:uid="{00000000-0005-0000-0000-000038010000}"/>
    <cellStyle name="5 21 3" xfId="314" xr:uid="{00000000-0005-0000-0000-000039010000}"/>
    <cellStyle name="5 22" xfId="315" xr:uid="{00000000-0005-0000-0000-00003A010000}"/>
    <cellStyle name="5 22 2" xfId="316" xr:uid="{00000000-0005-0000-0000-00003B010000}"/>
    <cellStyle name="5 22 2 2" xfId="317" xr:uid="{00000000-0005-0000-0000-00003C010000}"/>
    <cellStyle name="5 22 3" xfId="318" xr:uid="{00000000-0005-0000-0000-00003D010000}"/>
    <cellStyle name="5 23" xfId="319" xr:uid="{00000000-0005-0000-0000-00003E010000}"/>
    <cellStyle name="5 23 2" xfId="320" xr:uid="{00000000-0005-0000-0000-00003F010000}"/>
    <cellStyle name="5 23 2 2" xfId="321" xr:uid="{00000000-0005-0000-0000-000040010000}"/>
    <cellStyle name="5 23 3" xfId="322" xr:uid="{00000000-0005-0000-0000-000041010000}"/>
    <cellStyle name="5 24" xfId="323" xr:uid="{00000000-0005-0000-0000-000042010000}"/>
    <cellStyle name="5 24 2" xfId="324" xr:uid="{00000000-0005-0000-0000-000043010000}"/>
    <cellStyle name="5 24 2 2" xfId="325" xr:uid="{00000000-0005-0000-0000-000044010000}"/>
    <cellStyle name="5 24 3" xfId="326" xr:uid="{00000000-0005-0000-0000-000045010000}"/>
    <cellStyle name="5 25" xfId="327" xr:uid="{00000000-0005-0000-0000-000046010000}"/>
    <cellStyle name="5 25 2" xfId="328" xr:uid="{00000000-0005-0000-0000-000047010000}"/>
    <cellStyle name="5 25 2 2" xfId="329" xr:uid="{00000000-0005-0000-0000-000048010000}"/>
    <cellStyle name="5 25 3" xfId="330" xr:uid="{00000000-0005-0000-0000-000049010000}"/>
    <cellStyle name="5 26" xfId="331" xr:uid="{00000000-0005-0000-0000-00004A010000}"/>
    <cellStyle name="5 26 2" xfId="332" xr:uid="{00000000-0005-0000-0000-00004B010000}"/>
    <cellStyle name="5 26 2 2" xfId="333" xr:uid="{00000000-0005-0000-0000-00004C010000}"/>
    <cellStyle name="5 26 3" xfId="334" xr:uid="{00000000-0005-0000-0000-00004D010000}"/>
    <cellStyle name="5 27" xfId="335" xr:uid="{00000000-0005-0000-0000-00004E010000}"/>
    <cellStyle name="5 27 2" xfId="336" xr:uid="{00000000-0005-0000-0000-00004F010000}"/>
    <cellStyle name="5 27 2 2" xfId="337" xr:uid="{00000000-0005-0000-0000-000050010000}"/>
    <cellStyle name="5 27 3" xfId="338" xr:uid="{00000000-0005-0000-0000-000051010000}"/>
    <cellStyle name="5 28" xfId="339" xr:uid="{00000000-0005-0000-0000-000052010000}"/>
    <cellStyle name="5 28 2" xfId="340" xr:uid="{00000000-0005-0000-0000-000053010000}"/>
    <cellStyle name="5 28 2 2" xfId="341" xr:uid="{00000000-0005-0000-0000-000054010000}"/>
    <cellStyle name="5 28 3" xfId="342" xr:uid="{00000000-0005-0000-0000-000055010000}"/>
    <cellStyle name="5 29" xfId="343" xr:uid="{00000000-0005-0000-0000-000056010000}"/>
    <cellStyle name="5 29 2" xfId="344" xr:uid="{00000000-0005-0000-0000-000057010000}"/>
    <cellStyle name="5 29 2 2" xfId="345" xr:uid="{00000000-0005-0000-0000-000058010000}"/>
    <cellStyle name="5 29 3" xfId="346" xr:uid="{00000000-0005-0000-0000-000059010000}"/>
    <cellStyle name="5 3" xfId="347" xr:uid="{00000000-0005-0000-0000-00005A010000}"/>
    <cellStyle name="5 3 2" xfId="348" xr:uid="{00000000-0005-0000-0000-00005B010000}"/>
    <cellStyle name="5 3 2 2" xfId="349" xr:uid="{00000000-0005-0000-0000-00005C010000}"/>
    <cellStyle name="5 3 3" xfId="350" xr:uid="{00000000-0005-0000-0000-00005D010000}"/>
    <cellStyle name="5 30" xfId="351" xr:uid="{00000000-0005-0000-0000-00005E010000}"/>
    <cellStyle name="5 30 2" xfId="352" xr:uid="{00000000-0005-0000-0000-00005F010000}"/>
    <cellStyle name="5 30 2 2" xfId="353" xr:uid="{00000000-0005-0000-0000-000060010000}"/>
    <cellStyle name="5 30 3" xfId="354" xr:uid="{00000000-0005-0000-0000-000061010000}"/>
    <cellStyle name="5 31" xfId="355" xr:uid="{00000000-0005-0000-0000-000062010000}"/>
    <cellStyle name="5 31 2" xfId="356" xr:uid="{00000000-0005-0000-0000-000063010000}"/>
    <cellStyle name="5 31 2 2" xfId="357" xr:uid="{00000000-0005-0000-0000-000064010000}"/>
    <cellStyle name="5 31 3" xfId="358" xr:uid="{00000000-0005-0000-0000-000065010000}"/>
    <cellStyle name="5 32" xfId="359" xr:uid="{00000000-0005-0000-0000-000066010000}"/>
    <cellStyle name="5 32 2" xfId="360" xr:uid="{00000000-0005-0000-0000-000067010000}"/>
    <cellStyle name="5 32 2 2" xfId="361" xr:uid="{00000000-0005-0000-0000-000068010000}"/>
    <cellStyle name="5 32 3" xfId="362" xr:uid="{00000000-0005-0000-0000-000069010000}"/>
    <cellStyle name="5 33" xfId="363" xr:uid="{00000000-0005-0000-0000-00006A010000}"/>
    <cellStyle name="5 33 2" xfId="364" xr:uid="{00000000-0005-0000-0000-00006B010000}"/>
    <cellStyle name="5 33 2 2" xfId="365" xr:uid="{00000000-0005-0000-0000-00006C010000}"/>
    <cellStyle name="5 33 3" xfId="366" xr:uid="{00000000-0005-0000-0000-00006D010000}"/>
    <cellStyle name="5 34" xfId="367" xr:uid="{00000000-0005-0000-0000-00006E010000}"/>
    <cellStyle name="5 34 2" xfId="368" xr:uid="{00000000-0005-0000-0000-00006F010000}"/>
    <cellStyle name="5 34 2 2" xfId="369" xr:uid="{00000000-0005-0000-0000-000070010000}"/>
    <cellStyle name="5 34 3" xfId="370" xr:uid="{00000000-0005-0000-0000-000071010000}"/>
    <cellStyle name="5 35" xfId="371" xr:uid="{00000000-0005-0000-0000-000072010000}"/>
    <cellStyle name="5 35 2" xfId="372" xr:uid="{00000000-0005-0000-0000-000073010000}"/>
    <cellStyle name="5 35 2 2" xfId="373" xr:uid="{00000000-0005-0000-0000-000074010000}"/>
    <cellStyle name="5 35 3" xfId="374" xr:uid="{00000000-0005-0000-0000-000075010000}"/>
    <cellStyle name="5 36" xfId="375" xr:uid="{00000000-0005-0000-0000-000076010000}"/>
    <cellStyle name="5 36 2" xfId="376" xr:uid="{00000000-0005-0000-0000-000077010000}"/>
    <cellStyle name="5 36 2 2" xfId="377" xr:uid="{00000000-0005-0000-0000-000078010000}"/>
    <cellStyle name="5 36 3" xfId="378" xr:uid="{00000000-0005-0000-0000-000079010000}"/>
    <cellStyle name="5 37" xfId="379" xr:uid="{00000000-0005-0000-0000-00007A010000}"/>
    <cellStyle name="5 37 2" xfId="380" xr:uid="{00000000-0005-0000-0000-00007B010000}"/>
    <cellStyle name="5 37 2 2" xfId="381" xr:uid="{00000000-0005-0000-0000-00007C010000}"/>
    <cellStyle name="5 37 3" xfId="382" xr:uid="{00000000-0005-0000-0000-00007D010000}"/>
    <cellStyle name="5 38" xfId="383" xr:uid="{00000000-0005-0000-0000-00007E010000}"/>
    <cellStyle name="5 38 2" xfId="384" xr:uid="{00000000-0005-0000-0000-00007F010000}"/>
    <cellStyle name="5 38 2 2" xfId="385" xr:uid="{00000000-0005-0000-0000-000080010000}"/>
    <cellStyle name="5 38 3" xfId="386" xr:uid="{00000000-0005-0000-0000-000081010000}"/>
    <cellStyle name="5 39" xfId="387" xr:uid="{00000000-0005-0000-0000-000082010000}"/>
    <cellStyle name="5 39 2" xfId="388" xr:uid="{00000000-0005-0000-0000-000083010000}"/>
    <cellStyle name="5 39 2 2" xfId="389" xr:uid="{00000000-0005-0000-0000-000084010000}"/>
    <cellStyle name="5 39 3" xfId="390" xr:uid="{00000000-0005-0000-0000-000085010000}"/>
    <cellStyle name="5 4" xfId="391" xr:uid="{00000000-0005-0000-0000-000086010000}"/>
    <cellStyle name="5 4 2" xfId="392" xr:uid="{00000000-0005-0000-0000-000087010000}"/>
    <cellStyle name="5 4 2 2" xfId="393" xr:uid="{00000000-0005-0000-0000-000088010000}"/>
    <cellStyle name="5 4 3" xfId="394" xr:uid="{00000000-0005-0000-0000-000089010000}"/>
    <cellStyle name="5 40" xfId="395" xr:uid="{00000000-0005-0000-0000-00008A010000}"/>
    <cellStyle name="5 40 2" xfId="396" xr:uid="{00000000-0005-0000-0000-00008B010000}"/>
    <cellStyle name="5 41" xfId="397" xr:uid="{00000000-0005-0000-0000-00008C010000}"/>
    <cellStyle name="5 41 2" xfId="398" xr:uid="{00000000-0005-0000-0000-00008D010000}"/>
    <cellStyle name="5 42" xfId="399" xr:uid="{00000000-0005-0000-0000-00008E010000}"/>
    <cellStyle name="5 5" xfId="400" xr:uid="{00000000-0005-0000-0000-00008F010000}"/>
    <cellStyle name="5 5 2" xfId="401" xr:uid="{00000000-0005-0000-0000-000090010000}"/>
    <cellStyle name="5 5 2 2" xfId="402" xr:uid="{00000000-0005-0000-0000-000091010000}"/>
    <cellStyle name="5 5 3" xfId="403" xr:uid="{00000000-0005-0000-0000-000092010000}"/>
    <cellStyle name="5 6" xfId="404" xr:uid="{00000000-0005-0000-0000-000093010000}"/>
    <cellStyle name="5 6 2" xfId="405" xr:uid="{00000000-0005-0000-0000-000094010000}"/>
    <cellStyle name="5 6 2 2" xfId="406" xr:uid="{00000000-0005-0000-0000-000095010000}"/>
    <cellStyle name="5 6 3" xfId="407" xr:uid="{00000000-0005-0000-0000-000096010000}"/>
    <cellStyle name="5 7" xfId="408" xr:uid="{00000000-0005-0000-0000-000097010000}"/>
    <cellStyle name="5 7 2" xfId="409" xr:uid="{00000000-0005-0000-0000-000098010000}"/>
    <cellStyle name="5 7 2 2" xfId="410" xr:uid="{00000000-0005-0000-0000-000099010000}"/>
    <cellStyle name="5 7 3" xfId="411" xr:uid="{00000000-0005-0000-0000-00009A010000}"/>
    <cellStyle name="5 8" xfId="412" xr:uid="{00000000-0005-0000-0000-00009B010000}"/>
    <cellStyle name="5 8 2" xfId="413" xr:uid="{00000000-0005-0000-0000-00009C010000}"/>
    <cellStyle name="5 8 2 2" xfId="414" xr:uid="{00000000-0005-0000-0000-00009D010000}"/>
    <cellStyle name="5 8 3" xfId="415" xr:uid="{00000000-0005-0000-0000-00009E010000}"/>
    <cellStyle name="5 9" xfId="416" xr:uid="{00000000-0005-0000-0000-00009F010000}"/>
    <cellStyle name="5 9 2" xfId="417" xr:uid="{00000000-0005-0000-0000-0000A0010000}"/>
    <cellStyle name="5 9 2 2" xfId="418" xr:uid="{00000000-0005-0000-0000-0000A1010000}"/>
    <cellStyle name="5 9 3" xfId="419" xr:uid="{00000000-0005-0000-0000-0000A2010000}"/>
    <cellStyle name="60 % – Zvýraznění 1" xfId="420" xr:uid="{00000000-0005-0000-0000-0000A3010000}"/>
    <cellStyle name="60 % – Zvýraznění 1 2" xfId="421" xr:uid="{00000000-0005-0000-0000-0000A4010000}"/>
    <cellStyle name="60 % – Zvýraznění 2" xfId="422" xr:uid="{00000000-0005-0000-0000-0000A5010000}"/>
    <cellStyle name="60 % – Zvýraznění 2 2" xfId="423" xr:uid="{00000000-0005-0000-0000-0000A6010000}"/>
    <cellStyle name="60 % – Zvýraznění 3" xfId="424" xr:uid="{00000000-0005-0000-0000-0000A7010000}"/>
    <cellStyle name="60 % – Zvýraznění 3 2" xfId="425" xr:uid="{00000000-0005-0000-0000-0000A8010000}"/>
    <cellStyle name="60 % – Zvýraznění 4" xfId="426" xr:uid="{00000000-0005-0000-0000-0000A9010000}"/>
    <cellStyle name="60 % – Zvýraznění 4 2" xfId="427" xr:uid="{00000000-0005-0000-0000-0000AA010000}"/>
    <cellStyle name="60 % – Zvýraznění 5" xfId="428" xr:uid="{00000000-0005-0000-0000-0000AB010000}"/>
    <cellStyle name="60 % – Zvýraznění 5 2" xfId="429" xr:uid="{00000000-0005-0000-0000-0000AC010000}"/>
    <cellStyle name="60 % – Zvýraznění 6" xfId="430" xr:uid="{00000000-0005-0000-0000-0000AD010000}"/>
    <cellStyle name="60 % – Zvýraznění 6 2" xfId="431" xr:uid="{00000000-0005-0000-0000-0000AE010000}"/>
    <cellStyle name="60 % – Zvýraznění1 2" xfId="432" xr:uid="{00000000-0005-0000-0000-0000AF010000}"/>
    <cellStyle name="60 % – Zvýraznění1 3" xfId="433" xr:uid="{00000000-0005-0000-0000-0000B0010000}"/>
    <cellStyle name="60 % – Zvýraznění1 4" xfId="434" xr:uid="{00000000-0005-0000-0000-0000B1010000}"/>
    <cellStyle name="60 % – Zvýraznění2 2" xfId="435" xr:uid="{00000000-0005-0000-0000-0000B2010000}"/>
    <cellStyle name="60 % – Zvýraznění2 3" xfId="436" xr:uid="{00000000-0005-0000-0000-0000B3010000}"/>
    <cellStyle name="60 % – Zvýraznění2 4" xfId="437" xr:uid="{00000000-0005-0000-0000-0000B4010000}"/>
    <cellStyle name="60 % – Zvýraznění3 2" xfId="438" xr:uid="{00000000-0005-0000-0000-0000B5010000}"/>
    <cellStyle name="60 % – Zvýraznění3 3" xfId="439" xr:uid="{00000000-0005-0000-0000-0000B6010000}"/>
    <cellStyle name="60 % – Zvýraznění3 4" xfId="440" xr:uid="{00000000-0005-0000-0000-0000B7010000}"/>
    <cellStyle name="60 % – Zvýraznění4 2" xfId="441" xr:uid="{00000000-0005-0000-0000-0000B8010000}"/>
    <cellStyle name="60 % – Zvýraznění4 3" xfId="442" xr:uid="{00000000-0005-0000-0000-0000B9010000}"/>
    <cellStyle name="60 % – Zvýraznění4 4" xfId="443" xr:uid="{00000000-0005-0000-0000-0000BA010000}"/>
    <cellStyle name="60 % – Zvýraznění5 2" xfId="444" xr:uid="{00000000-0005-0000-0000-0000BB010000}"/>
    <cellStyle name="60 % – Zvýraznění5 3" xfId="445" xr:uid="{00000000-0005-0000-0000-0000BC010000}"/>
    <cellStyle name="60 % – Zvýraznění5 4" xfId="446" xr:uid="{00000000-0005-0000-0000-0000BD010000}"/>
    <cellStyle name="60 % – Zvýraznění6 2" xfId="447" xr:uid="{00000000-0005-0000-0000-0000BE010000}"/>
    <cellStyle name="60 % – Zvýraznění6 3" xfId="448" xr:uid="{00000000-0005-0000-0000-0000BF010000}"/>
    <cellStyle name="60 % – Zvýraznění6 4" xfId="449" xr:uid="{00000000-0005-0000-0000-0000C0010000}"/>
    <cellStyle name="60% - Accent1" xfId="450" xr:uid="{00000000-0005-0000-0000-0000C1010000}"/>
    <cellStyle name="60% - Accent2" xfId="451" xr:uid="{00000000-0005-0000-0000-0000C2010000}"/>
    <cellStyle name="60% - Accent3" xfId="452" xr:uid="{00000000-0005-0000-0000-0000C3010000}"/>
    <cellStyle name="60% - Accent4" xfId="453" xr:uid="{00000000-0005-0000-0000-0000C4010000}"/>
    <cellStyle name="60% - Accent5" xfId="454" xr:uid="{00000000-0005-0000-0000-0000C5010000}"/>
    <cellStyle name="60% - Accent6" xfId="455" xr:uid="{00000000-0005-0000-0000-0000C6010000}"/>
    <cellStyle name="60% - Akzent1 2" xfId="456" xr:uid="{00000000-0005-0000-0000-0000C7010000}"/>
    <cellStyle name="60% - Akzent2 2" xfId="457" xr:uid="{00000000-0005-0000-0000-0000C8010000}"/>
    <cellStyle name="60% - Akzent3 2" xfId="458" xr:uid="{00000000-0005-0000-0000-0000C9010000}"/>
    <cellStyle name="60% - Akzent4 2" xfId="459" xr:uid="{00000000-0005-0000-0000-0000CA010000}"/>
    <cellStyle name="60% - Akzent5 2" xfId="460" xr:uid="{00000000-0005-0000-0000-0000CB010000}"/>
    <cellStyle name="60% - Akzent6 2" xfId="461" xr:uid="{00000000-0005-0000-0000-0000CC010000}"/>
    <cellStyle name="Äåíåæíûé [0]_PERSONAL" xfId="462" xr:uid="{00000000-0005-0000-0000-0000CD010000}"/>
    <cellStyle name="Äåíåæíûé_PERSONAL" xfId="463" xr:uid="{00000000-0005-0000-0000-0000CE010000}"/>
    <cellStyle name="Accent1" xfId="464" xr:uid="{00000000-0005-0000-0000-0000CF010000}"/>
    <cellStyle name="Accent2" xfId="465" xr:uid="{00000000-0005-0000-0000-0000D0010000}"/>
    <cellStyle name="Accent3" xfId="466" xr:uid="{00000000-0005-0000-0000-0000D1010000}"/>
    <cellStyle name="Accent4" xfId="467" xr:uid="{00000000-0005-0000-0000-0000D2010000}"/>
    <cellStyle name="Accent5" xfId="468" xr:uid="{00000000-0005-0000-0000-0000D3010000}"/>
    <cellStyle name="Accent6" xfId="469" xr:uid="{00000000-0005-0000-0000-0000D4010000}"/>
    <cellStyle name="ÅëÈ­ [0]_laroux" xfId="470" xr:uid="{00000000-0005-0000-0000-0000D5010000}"/>
    <cellStyle name="ÅëÈ­_laroux" xfId="471" xr:uid="{00000000-0005-0000-0000-0000D6010000}"/>
    <cellStyle name="Akzent1 2" xfId="472" xr:uid="{00000000-0005-0000-0000-0000D7010000}"/>
    <cellStyle name="Akzent2 2" xfId="473" xr:uid="{00000000-0005-0000-0000-0000D8010000}"/>
    <cellStyle name="Akzent3 2" xfId="474" xr:uid="{00000000-0005-0000-0000-0000D9010000}"/>
    <cellStyle name="Akzent4 2" xfId="475" xr:uid="{00000000-0005-0000-0000-0000DA010000}"/>
    <cellStyle name="Akzent5 2" xfId="476" xr:uid="{00000000-0005-0000-0000-0000DB010000}"/>
    <cellStyle name="Akzent6 2" xfId="477" xr:uid="{00000000-0005-0000-0000-0000DC010000}"/>
    <cellStyle name="args.style" xfId="478" xr:uid="{00000000-0005-0000-0000-0000DD010000}"/>
    <cellStyle name="args.style 2" xfId="479" xr:uid="{00000000-0005-0000-0000-0000DE010000}"/>
    <cellStyle name="args.style 2 2" xfId="480" xr:uid="{00000000-0005-0000-0000-0000DF010000}"/>
    <cellStyle name="args.style 3" xfId="481" xr:uid="{00000000-0005-0000-0000-0000E0010000}"/>
    <cellStyle name="ÄÞ¸¶ [0]_laroux" xfId="482" xr:uid="{00000000-0005-0000-0000-0000E1010000}"/>
    <cellStyle name="ÄÞ¸¶_laroux" xfId="483" xr:uid="{00000000-0005-0000-0000-0000E2010000}"/>
    <cellStyle name="Ausgabe 2" xfId="484" xr:uid="{00000000-0005-0000-0000-0000E3010000}"/>
    <cellStyle name="Bad" xfId="485" xr:uid="{00000000-0005-0000-0000-0000E4010000}"/>
    <cellStyle name="balicek" xfId="486" xr:uid="{00000000-0005-0000-0000-0000E5010000}"/>
    <cellStyle name="Berechnung 2" xfId="487" xr:uid="{00000000-0005-0000-0000-0000E6010000}"/>
    <cellStyle name="Besuchter Hyperlink" xfId="488" xr:uid="{00000000-0005-0000-0000-0000E7010000}"/>
    <cellStyle name="bezčárky_" xfId="489" xr:uid="{00000000-0005-0000-0000-0000E8010000}"/>
    <cellStyle name="blok_cen" xfId="490" xr:uid="{00000000-0005-0000-0000-0000E9010000}"/>
    <cellStyle name="blokcen" xfId="491" xr:uid="{00000000-0005-0000-0000-0000EA010000}"/>
    <cellStyle name="blokcen 2" xfId="492" xr:uid="{00000000-0005-0000-0000-0000EB010000}"/>
    <cellStyle name="Body" xfId="493" xr:uid="{00000000-0005-0000-0000-0000EC010000}"/>
    <cellStyle name="Bold 11" xfId="494" xr:uid="{00000000-0005-0000-0000-0000ED010000}"/>
    <cellStyle name="Ç¥ÁØ_ÀÎÀç°³¹ß¿ø" xfId="495" xr:uid="{00000000-0005-0000-0000-0000EE010000}"/>
    <cellStyle name="Calc Currency (0)" xfId="496" xr:uid="{00000000-0005-0000-0000-0000EF010000}"/>
    <cellStyle name="Calc Currency (0) 2" xfId="497" xr:uid="{00000000-0005-0000-0000-0000F0010000}"/>
    <cellStyle name="Calc Currency (0) 2 2" xfId="498" xr:uid="{00000000-0005-0000-0000-0000F1010000}"/>
    <cellStyle name="Calc Currency (0) 3" xfId="499" xr:uid="{00000000-0005-0000-0000-0000F2010000}"/>
    <cellStyle name="Calc Currency (2)" xfId="500" xr:uid="{00000000-0005-0000-0000-0000F3010000}"/>
    <cellStyle name="Calc Currency (2) 2" xfId="501" xr:uid="{00000000-0005-0000-0000-0000F4010000}"/>
    <cellStyle name="Calc Currency (2) 3" xfId="502" xr:uid="{00000000-0005-0000-0000-0000F5010000}"/>
    <cellStyle name="Calc Percent (0)" xfId="503" xr:uid="{00000000-0005-0000-0000-0000F6010000}"/>
    <cellStyle name="Calc Percent (0) 2" xfId="504" xr:uid="{00000000-0005-0000-0000-0000F7010000}"/>
    <cellStyle name="Calc Percent (0) 3" xfId="505" xr:uid="{00000000-0005-0000-0000-0000F8010000}"/>
    <cellStyle name="Calc Percent (1)" xfId="506" xr:uid="{00000000-0005-0000-0000-0000F9010000}"/>
    <cellStyle name="Calc Percent (1) 2" xfId="507" xr:uid="{00000000-0005-0000-0000-0000FA010000}"/>
    <cellStyle name="Calc Percent (1) 2 2" xfId="508" xr:uid="{00000000-0005-0000-0000-0000FB010000}"/>
    <cellStyle name="Calc Percent (1) 3" xfId="509" xr:uid="{00000000-0005-0000-0000-0000FC010000}"/>
    <cellStyle name="Calc Percent (1) 3 2" xfId="510" xr:uid="{00000000-0005-0000-0000-0000FD010000}"/>
    <cellStyle name="Calc Percent (1) 4" xfId="511" xr:uid="{00000000-0005-0000-0000-0000FE010000}"/>
    <cellStyle name="Calc Percent (2)" xfId="512" xr:uid="{00000000-0005-0000-0000-0000FF010000}"/>
    <cellStyle name="Calc Percent (2) 2" xfId="513" xr:uid="{00000000-0005-0000-0000-000000020000}"/>
    <cellStyle name="Calc Percent (2) 2 2" xfId="514" xr:uid="{00000000-0005-0000-0000-000001020000}"/>
    <cellStyle name="Calc Percent (2) 3" xfId="515" xr:uid="{00000000-0005-0000-0000-000002020000}"/>
    <cellStyle name="Calc Percent (2) 3 2" xfId="516" xr:uid="{00000000-0005-0000-0000-000003020000}"/>
    <cellStyle name="Calc Percent (2) 4" xfId="517" xr:uid="{00000000-0005-0000-0000-000004020000}"/>
    <cellStyle name="Calc Units (0)" xfId="518" xr:uid="{00000000-0005-0000-0000-000005020000}"/>
    <cellStyle name="Calc Units (0) 2" xfId="519" xr:uid="{00000000-0005-0000-0000-000006020000}"/>
    <cellStyle name="Calc Units (0) 3" xfId="520" xr:uid="{00000000-0005-0000-0000-000007020000}"/>
    <cellStyle name="Calc Units (1)" xfId="521" xr:uid="{00000000-0005-0000-0000-000008020000}"/>
    <cellStyle name="Calc Units (1) 2" xfId="522" xr:uid="{00000000-0005-0000-0000-000009020000}"/>
    <cellStyle name="Calc Units (1) 3" xfId="523" xr:uid="{00000000-0005-0000-0000-00000A020000}"/>
    <cellStyle name="Calc Units (2)" xfId="524" xr:uid="{00000000-0005-0000-0000-00000B020000}"/>
    <cellStyle name="Calc Units (2) 2" xfId="525" xr:uid="{00000000-0005-0000-0000-00000C020000}"/>
    <cellStyle name="Calc Units (2) 3" xfId="526" xr:uid="{00000000-0005-0000-0000-00000D020000}"/>
    <cellStyle name="Calculation" xfId="527" xr:uid="{00000000-0005-0000-0000-00000E020000}"/>
    <cellStyle name="cárkyd" xfId="528" xr:uid="{00000000-0005-0000-0000-00000F020000}"/>
    <cellStyle name="cary" xfId="529" xr:uid="{00000000-0005-0000-0000-000010020000}"/>
    <cellStyle name="Celkem 2" xfId="530" xr:uid="{00000000-0005-0000-0000-000011020000}"/>
    <cellStyle name="Celkem 2 2" xfId="531" xr:uid="{00000000-0005-0000-0000-000012020000}"/>
    <cellStyle name="Celkem 3" xfId="532" xr:uid="{00000000-0005-0000-0000-000013020000}"/>
    <cellStyle name="Celkem 4" xfId="533" xr:uid="{00000000-0005-0000-0000-000014020000}"/>
    <cellStyle name="Cena" xfId="534" xr:uid="{00000000-0005-0000-0000-000015020000}"/>
    <cellStyle name="cena 2" xfId="535" xr:uid="{00000000-0005-0000-0000-000016020000}"/>
    <cellStyle name="cena 3" xfId="536" xr:uid="{00000000-0005-0000-0000-000017020000}"/>
    <cellStyle name="cena 4" xfId="537" xr:uid="{00000000-0005-0000-0000-000018020000}"/>
    <cellStyle name="Cena 5" xfId="538" xr:uid="{00000000-0005-0000-0000-000019020000}"/>
    <cellStyle name="cena celkem" xfId="539" xr:uid="{00000000-0005-0000-0000-00001A020000}"/>
    <cellStyle name="cena celkem 2" xfId="540" xr:uid="{00000000-0005-0000-0000-00001B020000}"/>
    <cellStyle name="cena celkem 3" xfId="541" xr:uid="{00000000-0005-0000-0000-00001C020000}"/>
    <cellStyle name="cena součet" xfId="542" xr:uid="{00000000-0005-0000-0000-00001D020000}"/>
    <cellStyle name="cena_EPS" xfId="543" xr:uid="{00000000-0005-0000-0000-00001E020000}"/>
    <cellStyle name="ceník" xfId="544" xr:uid="{00000000-0005-0000-0000-00001F020000}"/>
    <cellStyle name="ceník 10" xfId="545" xr:uid="{00000000-0005-0000-0000-000020020000}"/>
    <cellStyle name="ceník 10 2" xfId="546" xr:uid="{00000000-0005-0000-0000-000021020000}"/>
    <cellStyle name="ceník 11" xfId="547" xr:uid="{00000000-0005-0000-0000-000022020000}"/>
    <cellStyle name="ceník 2" xfId="548" xr:uid="{00000000-0005-0000-0000-000023020000}"/>
    <cellStyle name="ceník 2 10" xfId="549" xr:uid="{00000000-0005-0000-0000-000024020000}"/>
    <cellStyle name="ceník 2 2" xfId="550" xr:uid="{00000000-0005-0000-0000-000025020000}"/>
    <cellStyle name="ceník 2 2 2" xfId="551" xr:uid="{00000000-0005-0000-0000-000026020000}"/>
    <cellStyle name="ceník 2 2 2 2" xfId="552" xr:uid="{00000000-0005-0000-0000-000027020000}"/>
    <cellStyle name="ceník 2 2 2 2 2" xfId="553" xr:uid="{00000000-0005-0000-0000-000028020000}"/>
    <cellStyle name="ceník 2 2 2 2 2 2" xfId="554" xr:uid="{00000000-0005-0000-0000-000029020000}"/>
    <cellStyle name="ceník 2 2 2 2 2 2 2" xfId="555" xr:uid="{00000000-0005-0000-0000-00002A020000}"/>
    <cellStyle name="ceník 2 2 2 2 2 3" xfId="556" xr:uid="{00000000-0005-0000-0000-00002B020000}"/>
    <cellStyle name="ceník 2 2 2 2 3" xfId="557" xr:uid="{00000000-0005-0000-0000-00002C020000}"/>
    <cellStyle name="ceník 2 2 2 2 3 2" xfId="558" xr:uid="{00000000-0005-0000-0000-00002D020000}"/>
    <cellStyle name="ceník 2 2 2 2 3 2 2" xfId="559" xr:uid="{00000000-0005-0000-0000-00002E020000}"/>
    <cellStyle name="ceník 2 2 2 2 3 3" xfId="560" xr:uid="{00000000-0005-0000-0000-00002F020000}"/>
    <cellStyle name="ceník 2 2 2 2 4" xfId="561" xr:uid="{00000000-0005-0000-0000-000030020000}"/>
    <cellStyle name="ceník 2 2 2 2 4 2" xfId="562" xr:uid="{00000000-0005-0000-0000-000031020000}"/>
    <cellStyle name="ceník 2 2 2 2 5" xfId="563" xr:uid="{00000000-0005-0000-0000-000032020000}"/>
    <cellStyle name="ceník 2 2 2 2 5 2" xfId="564" xr:uid="{00000000-0005-0000-0000-000033020000}"/>
    <cellStyle name="ceník 2 2 2 2 6" xfId="565" xr:uid="{00000000-0005-0000-0000-000034020000}"/>
    <cellStyle name="ceník 2 2 2 3" xfId="566" xr:uid="{00000000-0005-0000-0000-000035020000}"/>
    <cellStyle name="ceník 2 2 2 3 2" xfId="567" xr:uid="{00000000-0005-0000-0000-000036020000}"/>
    <cellStyle name="ceník 2 2 2 3 2 2" xfId="568" xr:uid="{00000000-0005-0000-0000-000037020000}"/>
    <cellStyle name="ceník 2 2 2 3 3" xfId="569" xr:uid="{00000000-0005-0000-0000-000038020000}"/>
    <cellStyle name="ceník 2 2 2 4" xfId="570" xr:uid="{00000000-0005-0000-0000-000039020000}"/>
    <cellStyle name="ceník 2 2 2 4 2" xfId="571" xr:uid="{00000000-0005-0000-0000-00003A020000}"/>
    <cellStyle name="ceník 2 2 2 4 2 2" xfId="572" xr:uid="{00000000-0005-0000-0000-00003B020000}"/>
    <cellStyle name="ceník 2 2 2 4 3" xfId="573" xr:uid="{00000000-0005-0000-0000-00003C020000}"/>
    <cellStyle name="ceník 2 2 2 5" xfId="574" xr:uid="{00000000-0005-0000-0000-00003D020000}"/>
    <cellStyle name="ceník 2 2 2 5 2" xfId="575" xr:uid="{00000000-0005-0000-0000-00003E020000}"/>
    <cellStyle name="ceník 2 2 2 6" xfId="576" xr:uid="{00000000-0005-0000-0000-00003F020000}"/>
    <cellStyle name="ceník 2 2 2 6 2" xfId="577" xr:uid="{00000000-0005-0000-0000-000040020000}"/>
    <cellStyle name="ceník 2 2 2 7" xfId="578" xr:uid="{00000000-0005-0000-0000-000041020000}"/>
    <cellStyle name="ceník 2 2 3" xfId="579" xr:uid="{00000000-0005-0000-0000-000042020000}"/>
    <cellStyle name="ceník 2 2 3 2" xfId="580" xr:uid="{00000000-0005-0000-0000-000043020000}"/>
    <cellStyle name="ceník 2 2 3 2 2" xfId="581" xr:uid="{00000000-0005-0000-0000-000044020000}"/>
    <cellStyle name="ceník 2 2 3 2 2 2" xfId="582" xr:uid="{00000000-0005-0000-0000-000045020000}"/>
    <cellStyle name="ceník 2 2 3 2 3" xfId="583" xr:uid="{00000000-0005-0000-0000-000046020000}"/>
    <cellStyle name="ceník 2 2 3 3" xfId="584" xr:uid="{00000000-0005-0000-0000-000047020000}"/>
    <cellStyle name="ceník 2 2 3 3 2" xfId="585" xr:uid="{00000000-0005-0000-0000-000048020000}"/>
    <cellStyle name="ceník 2 2 3 3 2 2" xfId="586" xr:uid="{00000000-0005-0000-0000-000049020000}"/>
    <cellStyle name="ceník 2 2 3 3 3" xfId="587" xr:uid="{00000000-0005-0000-0000-00004A020000}"/>
    <cellStyle name="ceník 2 2 3 4" xfId="588" xr:uid="{00000000-0005-0000-0000-00004B020000}"/>
    <cellStyle name="ceník 2 2 3 4 2" xfId="589" xr:uid="{00000000-0005-0000-0000-00004C020000}"/>
    <cellStyle name="ceník 2 2 3 5" xfId="590" xr:uid="{00000000-0005-0000-0000-00004D020000}"/>
    <cellStyle name="ceník 2 2 3 5 2" xfId="591" xr:uid="{00000000-0005-0000-0000-00004E020000}"/>
    <cellStyle name="ceník 2 2 3 6" xfId="592" xr:uid="{00000000-0005-0000-0000-00004F020000}"/>
    <cellStyle name="ceník 2 2 4" xfId="593" xr:uid="{00000000-0005-0000-0000-000050020000}"/>
    <cellStyle name="ceník 2 2 4 2" xfId="594" xr:uid="{00000000-0005-0000-0000-000051020000}"/>
    <cellStyle name="ceník 2 2 4 2 2" xfId="595" xr:uid="{00000000-0005-0000-0000-000052020000}"/>
    <cellStyle name="ceník 2 2 4 3" xfId="596" xr:uid="{00000000-0005-0000-0000-000053020000}"/>
    <cellStyle name="ceník 2 2 5" xfId="597" xr:uid="{00000000-0005-0000-0000-000054020000}"/>
    <cellStyle name="ceník 2 2 5 2" xfId="598" xr:uid="{00000000-0005-0000-0000-000055020000}"/>
    <cellStyle name="ceník 2 2 5 2 2" xfId="599" xr:uid="{00000000-0005-0000-0000-000056020000}"/>
    <cellStyle name="ceník 2 2 5 3" xfId="600" xr:uid="{00000000-0005-0000-0000-000057020000}"/>
    <cellStyle name="ceník 2 2 6" xfId="601" xr:uid="{00000000-0005-0000-0000-000058020000}"/>
    <cellStyle name="ceník 2 2 6 2" xfId="602" xr:uid="{00000000-0005-0000-0000-000059020000}"/>
    <cellStyle name="ceník 2 2 7" xfId="603" xr:uid="{00000000-0005-0000-0000-00005A020000}"/>
    <cellStyle name="ceník 2 2 7 2" xfId="604" xr:uid="{00000000-0005-0000-0000-00005B020000}"/>
    <cellStyle name="ceník 2 2 8" xfId="605" xr:uid="{00000000-0005-0000-0000-00005C020000}"/>
    <cellStyle name="ceník 2 3" xfId="606" xr:uid="{00000000-0005-0000-0000-00005D020000}"/>
    <cellStyle name="ceník 2 3 2" xfId="607" xr:uid="{00000000-0005-0000-0000-00005E020000}"/>
    <cellStyle name="ceník 2 3 2 2" xfId="608" xr:uid="{00000000-0005-0000-0000-00005F020000}"/>
    <cellStyle name="ceník 2 3 2 2 2" xfId="609" xr:uid="{00000000-0005-0000-0000-000060020000}"/>
    <cellStyle name="ceník 2 3 2 2 2 2" xfId="610" xr:uid="{00000000-0005-0000-0000-000061020000}"/>
    <cellStyle name="ceník 2 3 2 2 2 2 2" xfId="611" xr:uid="{00000000-0005-0000-0000-000062020000}"/>
    <cellStyle name="ceník 2 3 2 2 2 3" xfId="612" xr:uid="{00000000-0005-0000-0000-000063020000}"/>
    <cellStyle name="ceník 2 3 2 2 3" xfId="613" xr:uid="{00000000-0005-0000-0000-000064020000}"/>
    <cellStyle name="ceník 2 3 2 2 3 2" xfId="614" xr:uid="{00000000-0005-0000-0000-000065020000}"/>
    <cellStyle name="ceník 2 3 2 2 3 2 2" xfId="615" xr:uid="{00000000-0005-0000-0000-000066020000}"/>
    <cellStyle name="ceník 2 3 2 2 3 3" xfId="616" xr:uid="{00000000-0005-0000-0000-000067020000}"/>
    <cellStyle name="ceník 2 3 2 2 4" xfId="617" xr:uid="{00000000-0005-0000-0000-000068020000}"/>
    <cellStyle name="ceník 2 3 2 2 4 2" xfId="618" xr:uid="{00000000-0005-0000-0000-000069020000}"/>
    <cellStyle name="ceník 2 3 2 2 5" xfId="619" xr:uid="{00000000-0005-0000-0000-00006A020000}"/>
    <cellStyle name="ceník 2 3 2 2 5 2" xfId="620" xr:uid="{00000000-0005-0000-0000-00006B020000}"/>
    <cellStyle name="ceník 2 3 2 2 6" xfId="621" xr:uid="{00000000-0005-0000-0000-00006C020000}"/>
    <cellStyle name="ceník 2 3 2 3" xfId="622" xr:uid="{00000000-0005-0000-0000-00006D020000}"/>
    <cellStyle name="ceník 2 3 2 3 2" xfId="623" xr:uid="{00000000-0005-0000-0000-00006E020000}"/>
    <cellStyle name="ceník 2 3 2 3 2 2" xfId="624" xr:uid="{00000000-0005-0000-0000-00006F020000}"/>
    <cellStyle name="ceník 2 3 2 3 3" xfId="625" xr:uid="{00000000-0005-0000-0000-000070020000}"/>
    <cellStyle name="ceník 2 3 2 4" xfId="626" xr:uid="{00000000-0005-0000-0000-000071020000}"/>
    <cellStyle name="ceník 2 3 2 4 2" xfId="627" xr:uid="{00000000-0005-0000-0000-000072020000}"/>
    <cellStyle name="ceník 2 3 2 4 2 2" xfId="628" xr:uid="{00000000-0005-0000-0000-000073020000}"/>
    <cellStyle name="ceník 2 3 2 4 3" xfId="629" xr:uid="{00000000-0005-0000-0000-000074020000}"/>
    <cellStyle name="ceník 2 3 2 5" xfId="630" xr:uid="{00000000-0005-0000-0000-000075020000}"/>
    <cellStyle name="ceník 2 3 2 5 2" xfId="631" xr:uid="{00000000-0005-0000-0000-000076020000}"/>
    <cellStyle name="ceník 2 3 2 6" xfId="632" xr:uid="{00000000-0005-0000-0000-000077020000}"/>
    <cellStyle name="ceník 2 3 2 6 2" xfId="633" xr:uid="{00000000-0005-0000-0000-000078020000}"/>
    <cellStyle name="ceník 2 3 2 7" xfId="634" xr:uid="{00000000-0005-0000-0000-000079020000}"/>
    <cellStyle name="ceník 2 3 3" xfId="635" xr:uid="{00000000-0005-0000-0000-00007A020000}"/>
    <cellStyle name="ceník 2 3 3 2" xfId="636" xr:uid="{00000000-0005-0000-0000-00007B020000}"/>
    <cellStyle name="ceník 2 3 3 2 2" xfId="637" xr:uid="{00000000-0005-0000-0000-00007C020000}"/>
    <cellStyle name="ceník 2 3 3 2 2 2" xfId="638" xr:uid="{00000000-0005-0000-0000-00007D020000}"/>
    <cellStyle name="ceník 2 3 3 2 3" xfId="639" xr:uid="{00000000-0005-0000-0000-00007E020000}"/>
    <cellStyle name="ceník 2 3 3 3" xfId="640" xr:uid="{00000000-0005-0000-0000-00007F020000}"/>
    <cellStyle name="ceník 2 3 3 3 2" xfId="641" xr:uid="{00000000-0005-0000-0000-000080020000}"/>
    <cellStyle name="ceník 2 3 3 3 2 2" xfId="642" xr:uid="{00000000-0005-0000-0000-000081020000}"/>
    <cellStyle name="ceník 2 3 3 3 3" xfId="643" xr:uid="{00000000-0005-0000-0000-000082020000}"/>
    <cellStyle name="ceník 2 3 3 4" xfId="644" xr:uid="{00000000-0005-0000-0000-000083020000}"/>
    <cellStyle name="ceník 2 3 3 4 2" xfId="645" xr:uid="{00000000-0005-0000-0000-000084020000}"/>
    <cellStyle name="ceník 2 3 3 5" xfId="646" xr:uid="{00000000-0005-0000-0000-000085020000}"/>
    <cellStyle name="ceník 2 3 3 5 2" xfId="647" xr:uid="{00000000-0005-0000-0000-000086020000}"/>
    <cellStyle name="ceník 2 3 3 6" xfId="648" xr:uid="{00000000-0005-0000-0000-000087020000}"/>
    <cellStyle name="ceník 2 3 4" xfId="649" xr:uid="{00000000-0005-0000-0000-000088020000}"/>
    <cellStyle name="ceník 2 3 4 2" xfId="650" xr:uid="{00000000-0005-0000-0000-000089020000}"/>
    <cellStyle name="ceník 2 3 4 2 2" xfId="651" xr:uid="{00000000-0005-0000-0000-00008A020000}"/>
    <cellStyle name="ceník 2 3 4 3" xfId="652" xr:uid="{00000000-0005-0000-0000-00008B020000}"/>
    <cellStyle name="ceník 2 3 5" xfId="653" xr:uid="{00000000-0005-0000-0000-00008C020000}"/>
    <cellStyle name="ceník 2 3 5 2" xfId="654" xr:uid="{00000000-0005-0000-0000-00008D020000}"/>
    <cellStyle name="ceník 2 3 5 2 2" xfId="655" xr:uid="{00000000-0005-0000-0000-00008E020000}"/>
    <cellStyle name="ceník 2 3 5 3" xfId="656" xr:uid="{00000000-0005-0000-0000-00008F020000}"/>
    <cellStyle name="ceník 2 3 6" xfId="657" xr:uid="{00000000-0005-0000-0000-000090020000}"/>
    <cellStyle name="ceník 2 3 6 2" xfId="658" xr:uid="{00000000-0005-0000-0000-000091020000}"/>
    <cellStyle name="ceník 2 3 7" xfId="659" xr:uid="{00000000-0005-0000-0000-000092020000}"/>
    <cellStyle name="ceník 2 3 7 2" xfId="660" xr:uid="{00000000-0005-0000-0000-000093020000}"/>
    <cellStyle name="ceník 2 3 8" xfId="661" xr:uid="{00000000-0005-0000-0000-000094020000}"/>
    <cellStyle name="ceník 2 4" xfId="662" xr:uid="{00000000-0005-0000-0000-000095020000}"/>
    <cellStyle name="ceník 2 4 2" xfId="663" xr:uid="{00000000-0005-0000-0000-000096020000}"/>
    <cellStyle name="ceník 2 4 2 2" xfId="664" xr:uid="{00000000-0005-0000-0000-000097020000}"/>
    <cellStyle name="ceník 2 4 2 2 2" xfId="665" xr:uid="{00000000-0005-0000-0000-000098020000}"/>
    <cellStyle name="ceník 2 4 2 2 2 2" xfId="666" xr:uid="{00000000-0005-0000-0000-000099020000}"/>
    <cellStyle name="ceník 2 4 2 2 3" xfId="667" xr:uid="{00000000-0005-0000-0000-00009A020000}"/>
    <cellStyle name="ceník 2 4 2 3" xfId="668" xr:uid="{00000000-0005-0000-0000-00009B020000}"/>
    <cellStyle name="ceník 2 4 2 3 2" xfId="669" xr:uid="{00000000-0005-0000-0000-00009C020000}"/>
    <cellStyle name="ceník 2 4 2 3 2 2" xfId="670" xr:uid="{00000000-0005-0000-0000-00009D020000}"/>
    <cellStyle name="ceník 2 4 2 3 3" xfId="671" xr:uid="{00000000-0005-0000-0000-00009E020000}"/>
    <cellStyle name="ceník 2 4 2 4" xfId="672" xr:uid="{00000000-0005-0000-0000-00009F020000}"/>
    <cellStyle name="ceník 2 4 2 4 2" xfId="673" xr:uid="{00000000-0005-0000-0000-0000A0020000}"/>
    <cellStyle name="ceník 2 4 2 5" xfId="674" xr:uid="{00000000-0005-0000-0000-0000A1020000}"/>
    <cellStyle name="ceník 2 4 2 5 2" xfId="675" xr:uid="{00000000-0005-0000-0000-0000A2020000}"/>
    <cellStyle name="ceník 2 4 2 6" xfId="676" xr:uid="{00000000-0005-0000-0000-0000A3020000}"/>
    <cellStyle name="ceník 2 4 3" xfId="677" xr:uid="{00000000-0005-0000-0000-0000A4020000}"/>
    <cellStyle name="ceník 2 4 3 2" xfId="678" xr:uid="{00000000-0005-0000-0000-0000A5020000}"/>
    <cellStyle name="ceník 2 4 3 2 2" xfId="679" xr:uid="{00000000-0005-0000-0000-0000A6020000}"/>
    <cellStyle name="ceník 2 4 3 3" xfId="680" xr:uid="{00000000-0005-0000-0000-0000A7020000}"/>
    <cellStyle name="ceník 2 4 4" xfId="681" xr:uid="{00000000-0005-0000-0000-0000A8020000}"/>
    <cellStyle name="ceník 2 4 4 2" xfId="682" xr:uid="{00000000-0005-0000-0000-0000A9020000}"/>
    <cellStyle name="ceník 2 4 4 2 2" xfId="683" xr:uid="{00000000-0005-0000-0000-0000AA020000}"/>
    <cellStyle name="ceník 2 4 4 3" xfId="684" xr:uid="{00000000-0005-0000-0000-0000AB020000}"/>
    <cellStyle name="ceník 2 4 5" xfId="685" xr:uid="{00000000-0005-0000-0000-0000AC020000}"/>
    <cellStyle name="ceník 2 4 5 2" xfId="686" xr:uid="{00000000-0005-0000-0000-0000AD020000}"/>
    <cellStyle name="ceník 2 4 6" xfId="687" xr:uid="{00000000-0005-0000-0000-0000AE020000}"/>
    <cellStyle name="ceník 2 4 6 2" xfId="688" xr:uid="{00000000-0005-0000-0000-0000AF020000}"/>
    <cellStyle name="ceník 2 4 7" xfId="689" xr:uid="{00000000-0005-0000-0000-0000B0020000}"/>
    <cellStyle name="ceník 2 5" xfId="690" xr:uid="{00000000-0005-0000-0000-0000B1020000}"/>
    <cellStyle name="ceník 2 5 2" xfId="691" xr:uid="{00000000-0005-0000-0000-0000B2020000}"/>
    <cellStyle name="ceník 2 5 2 2" xfId="692" xr:uid="{00000000-0005-0000-0000-0000B3020000}"/>
    <cellStyle name="ceník 2 5 2 2 2" xfId="693" xr:uid="{00000000-0005-0000-0000-0000B4020000}"/>
    <cellStyle name="ceník 2 5 2 3" xfId="694" xr:uid="{00000000-0005-0000-0000-0000B5020000}"/>
    <cellStyle name="ceník 2 5 3" xfId="695" xr:uid="{00000000-0005-0000-0000-0000B6020000}"/>
    <cellStyle name="ceník 2 5 3 2" xfId="696" xr:uid="{00000000-0005-0000-0000-0000B7020000}"/>
    <cellStyle name="ceník 2 5 3 2 2" xfId="697" xr:uid="{00000000-0005-0000-0000-0000B8020000}"/>
    <cellStyle name="ceník 2 5 3 3" xfId="698" xr:uid="{00000000-0005-0000-0000-0000B9020000}"/>
    <cellStyle name="ceník 2 5 4" xfId="699" xr:uid="{00000000-0005-0000-0000-0000BA020000}"/>
    <cellStyle name="ceník 2 5 4 2" xfId="700" xr:uid="{00000000-0005-0000-0000-0000BB020000}"/>
    <cellStyle name="ceník 2 5 5" xfId="701" xr:uid="{00000000-0005-0000-0000-0000BC020000}"/>
    <cellStyle name="ceník 2 5 5 2" xfId="702" xr:uid="{00000000-0005-0000-0000-0000BD020000}"/>
    <cellStyle name="ceník 2 5 6" xfId="703" xr:uid="{00000000-0005-0000-0000-0000BE020000}"/>
    <cellStyle name="ceník 2 6" xfId="704" xr:uid="{00000000-0005-0000-0000-0000BF020000}"/>
    <cellStyle name="ceník 2 6 2" xfId="705" xr:uid="{00000000-0005-0000-0000-0000C0020000}"/>
    <cellStyle name="ceník 2 6 2 2" xfId="706" xr:uid="{00000000-0005-0000-0000-0000C1020000}"/>
    <cellStyle name="ceník 2 6 3" xfId="707" xr:uid="{00000000-0005-0000-0000-0000C2020000}"/>
    <cellStyle name="ceník 2 7" xfId="708" xr:uid="{00000000-0005-0000-0000-0000C3020000}"/>
    <cellStyle name="ceník 2 7 2" xfId="709" xr:uid="{00000000-0005-0000-0000-0000C4020000}"/>
    <cellStyle name="ceník 2 7 2 2" xfId="710" xr:uid="{00000000-0005-0000-0000-0000C5020000}"/>
    <cellStyle name="ceník 2 7 3" xfId="711" xr:uid="{00000000-0005-0000-0000-0000C6020000}"/>
    <cellStyle name="ceník 2 8" xfId="712" xr:uid="{00000000-0005-0000-0000-0000C7020000}"/>
    <cellStyle name="ceník 2 8 2" xfId="713" xr:uid="{00000000-0005-0000-0000-0000C8020000}"/>
    <cellStyle name="ceník 2 9" xfId="714" xr:uid="{00000000-0005-0000-0000-0000C9020000}"/>
    <cellStyle name="ceník 2 9 2" xfId="715" xr:uid="{00000000-0005-0000-0000-0000CA020000}"/>
    <cellStyle name="ceník 3" xfId="716" xr:uid="{00000000-0005-0000-0000-0000CB020000}"/>
    <cellStyle name="ceník 3 2" xfId="717" xr:uid="{00000000-0005-0000-0000-0000CC020000}"/>
    <cellStyle name="ceník 3 2 2" xfId="718" xr:uid="{00000000-0005-0000-0000-0000CD020000}"/>
    <cellStyle name="ceník 3 2 2 2" xfId="719" xr:uid="{00000000-0005-0000-0000-0000CE020000}"/>
    <cellStyle name="ceník 3 2 2 2 2" xfId="720" xr:uid="{00000000-0005-0000-0000-0000CF020000}"/>
    <cellStyle name="ceník 3 2 2 2 2 2" xfId="721" xr:uid="{00000000-0005-0000-0000-0000D0020000}"/>
    <cellStyle name="ceník 3 2 2 2 3" xfId="722" xr:uid="{00000000-0005-0000-0000-0000D1020000}"/>
    <cellStyle name="ceník 3 2 2 3" xfId="723" xr:uid="{00000000-0005-0000-0000-0000D2020000}"/>
    <cellStyle name="ceník 3 2 2 3 2" xfId="724" xr:uid="{00000000-0005-0000-0000-0000D3020000}"/>
    <cellStyle name="ceník 3 2 2 3 2 2" xfId="725" xr:uid="{00000000-0005-0000-0000-0000D4020000}"/>
    <cellStyle name="ceník 3 2 2 3 3" xfId="726" xr:uid="{00000000-0005-0000-0000-0000D5020000}"/>
    <cellStyle name="ceník 3 2 2 4" xfId="727" xr:uid="{00000000-0005-0000-0000-0000D6020000}"/>
    <cellStyle name="ceník 3 2 2 4 2" xfId="728" xr:uid="{00000000-0005-0000-0000-0000D7020000}"/>
    <cellStyle name="ceník 3 2 2 5" xfId="729" xr:uid="{00000000-0005-0000-0000-0000D8020000}"/>
    <cellStyle name="ceník 3 2 2 5 2" xfId="730" xr:uid="{00000000-0005-0000-0000-0000D9020000}"/>
    <cellStyle name="ceník 3 2 2 6" xfId="731" xr:uid="{00000000-0005-0000-0000-0000DA020000}"/>
    <cellStyle name="ceník 3 2 3" xfId="732" xr:uid="{00000000-0005-0000-0000-0000DB020000}"/>
    <cellStyle name="ceník 3 2 3 2" xfId="733" xr:uid="{00000000-0005-0000-0000-0000DC020000}"/>
    <cellStyle name="ceník 3 2 3 2 2" xfId="734" xr:uid="{00000000-0005-0000-0000-0000DD020000}"/>
    <cellStyle name="ceník 3 2 3 3" xfId="735" xr:uid="{00000000-0005-0000-0000-0000DE020000}"/>
    <cellStyle name="ceník 3 2 4" xfId="736" xr:uid="{00000000-0005-0000-0000-0000DF020000}"/>
    <cellStyle name="ceník 3 2 4 2" xfId="737" xr:uid="{00000000-0005-0000-0000-0000E0020000}"/>
    <cellStyle name="ceník 3 2 4 2 2" xfId="738" xr:uid="{00000000-0005-0000-0000-0000E1020000}"/>
    <cellStyle name="ceník 3 2 4 3" xfId="739" xr:uid="{00000000-0005-0000-0000-0000E2020000}"/>
    <cellStyle name="ceník 3 2 5" xfId="740" xr:uid="{00000000-0005-0000-0000-0000E3020000}"/>
    <cellStyle name="ceník 3 2 5 2" xfId="741" xr:uid="{00000000-0005-0000-0000-0000E4020000}"/>
    <cellStyle name="ceník 3 2 6" xfId="742" xr:uid="{00000000-0005-0000-0000-0000E5020000}"/>
    <cellStyle name="ceník 3 2 6 2" xfId="743" xr:uid="{00000000-0005-0000-0000-0000E6020000}"/>
    <cellStyle name="ceník 3 2 7" xfId="744" xr:uid="{00000000-0005-0000-0000-0000E7020000}"/>
    <cellStyle name="ceník 3 3" xfId="745" xr:uid="{00000000-0005-0000-0000-0000E8020000}"/>
    <cellStyle name="ceník 3 3 2" xfId="746" xr:uid="{00000000-0005-0000-0000-0000E9020000}"/>
    <cellStyle name="ceník 3 3 2 2" xfId="747" xr:uid="{00000000-0005-0000-0000-0000EA020000}"/>
    <cellStyle name="ceník 3 3 2 2 2" xfId="748" xr:uid="{00000000-0005-0000-0000-0000EB020000}"/>
    <cellStyle name="ceník 3 3 2 3" xfId="749" xr:uid="{00000000-0005-0000-0000-0000EC020000}"/>
    <cellStyle name="ceník 3 3 3" xfId="750" xr:uid="{00000000-0005-0000-0000-0000ED020000}"/>
    <cellStyle name="ceník 3 3 3 2" xfId="751" xr:uid="{00000000-0005-0000-0000-0000EE020000}"/>
    <cellStyle name="ceník 3 3 3 2 2" xfId="752" xr:uid="{00000000-0005-0000-0000-0000EF020000}"/>
    <cellStyle name="ceník 3 3 3 3" xfId="753" xr:uid="{00000000-0005-0000-0000-0000F0020000}"/>
    <cellStyle name="ceník 3 3 4" xfId="754" xr:uid="{00000000-0005-0000-0000-0000F1020000}"/>
    <cellStyle name="ceník 3 3 4 2" xfId="755" xr:uid="{00000000-0005-0000-0000-0000F2020000}"/>
    <cellStyle name="ceník 3 3 5" xfId="756" xr:uid="{00000000-0005-0000-0000-0000F3020000}"/>
    <cellStyle name="ceník 3 3 5 2" xfId="757" xr:uid="{00000000-0005-0000-0000-0000F4020000}"/>
    <cellStyle name="ceník 3 3 6" xfId="758" xr:uid="{00000000-0005-0000-0000-0000F5020000}"/>
    <cellStyle name="ceník 3 4" xfId="759" xr:uid="{00000000-0005-0000-0000-0000F6020000}"/>
    <cellStyle name="ceník 3 4 2" xfId="760" xr:uid="{00000000-0005-0000-0000-0000F7020000}"/>
    <cellStyle name="ceník 3 4 2 2" xfId="761" xr:uid="{00000000-0005-0000-0000-0000F8020000}"/>
    <cellStyle name="ceník 3 4 3" xfId="762" xr:uid="{00000000-0005-0000-0000-0000F9020000}"/>
    <cellStyle name="ceník 3 5" xfId="763" xr:uid="{00000000-0005-0000-0000-0000FA020000}"/>
    <cellStyle name="ceník 3 5 2" xfId="764" xr:uid="{00000000-0005-0000-0000-0000FB020000}"/>
    <cellStyle name="ceník 3 5 2 2" xfId="765" xr:uid="{00000000-0005-0000-0000-0000FC020000}"/>
    <cellStyle name="ceník 3 5 3" xfId="766" xr:uid="{00000000-0005-0000-0000-0000FD020000}"/>
    <cellStyle name="ceník 3 6" xfId="767" xr:uid="{00000000-0005-0000-0000-0000FE020000}"/>
    <cellStyle name="ceník 3 6 2" xfId="768" xr:uid="{00000000-0005-0000-0000-0000FF020000}"/>
    <cellStyle name="ceník 3 7" xfId="769" xr:uid="{00000000-0005-0000-0000-000000030000}"/>
    <cellStyle name="ceník 3 7 2" xfId="770" xr:uid="{00000000-0005-0000-0000-000001030000}"/>
    <cellStyle name="ceník 3 8" xfId="771" xr:uid="{00000000-0005-0000-0000-000002030000}"/>
    <cellStyle name="ceník 4" xfId="772" xr:uid="{00000000-0005-0000-0000-000003030000}"/>
    <cellStyle name="ceník 4 2" xfId="773" xr:uid="{00000000-0005-0000-0000-000004030000}"/>
    <cellStyle name="ceník 4 2 2" xfId="774" xr:uid="{00000000-0005-0000-0000-000005030000}"/>
    <cellStyle name="ceník 4 2 2 2" xfId="775" xr:uid="{00000000-0005-0000-0000-000006030000}"/>
    <cellStyle name="ceník 4 2 2 2 2" xfId="776" xr:uid="{00000000-0005-0000-0000-000007030000}"/>
    <cellStyle name="ceník 4 2 2 2 2 2" xfId="777" xr:uid="{00000000-0005-0000-0000-000008030000}"/>
    <cellStyle name="ceník 4 2 2 2 3" xfId="778" xr:uid="{00000000-0005-0000-0000-000009030000}"/>
    <cellStyle name="ceník 4 2 2 3" xfId="779" xr:uid="{00000000-0005-0000-0000-00000A030000}"/>
    <cellStyle name="ceník 4 2 2 3 2" xfId="780" xr:uid="{00000000-0005-0000-0000-00000B030000}"/>
    <cellStyle name="ceník 4 2 2 3 2 2" xfId="781" xr:uid="{00000000-0005-0000-0000-00000C030000}"/>
    <cellStyle name="ceník 4 2 2 3 3" xfId="782" xr:uid="{00000000-0005-0000-0000-00000D030000}"/>
    <cellStyle name="ceník 4 2 2 4" xfId="783" xr:uid="{00000000-0005-0000-0000-00000E030000}"/>
    <cellStyle name="ceník 4 2 2 4 2" xfId="784" xr:uid="{00000000-0005-0000-0000-00000F030000}"/>
    <cellStyle name="ceník 4 2 2 5" xfId="785" xr:uid="{00000000-0005-0000-0000-000010030000}"/>
    <cellStyle name="ceník 4 2 2 5 2" xfId="786" xr:uid="{00000000-0005-0000-0000-000011030000}"/>
    <cellStyle name="ceník 4 2 2 6" xfId="787" xr:uid="{00000000-0005-0000-0000-000012030000}"/>
    <cellStyle name="ceník 4 2 3" xfId="788" xr:uid="{00000000-0005-0000-0000-000013030000}"/>
    <cellStyle name="ceník 4 2 3 2" xfId="789" xr:uid="{00000000-0005-0000-0000-000014030000}"/>
    <cellStyle name="ceník 4 2 3 2 2" xfId="790" xr:uid="{00000000-0005-0000-0000-000015030000}"/>
    <cellStyle name="ceník 4 2 3 3" xfId="791" xr:uid="{00000000-0005-0000-0000-000016030000}"/>
    <cellStyle name="ceník 4 2 4" xfId="792" xr:uid="{00000000-0005-0000-0000-000017030000}"/>
    <cellStyle name="ceník 4 2 4 2" xfId="793" xr:uid="{00000000-0005-0000-0000-000018030000}"/>
    <cellStyle name="ceník 4 2 4 2 2" xfId="794" xr:uid="{00000000-0005-0000-0000-000019030000}"/>
    <cellStyle name="ceník 4 2 4 3" xfId="795" xr:uid="{00000000-0005-0000-0000-00001A030000}"/>
    <cellStyle name="ceník 4 2 5" xfId="796" xr:uid="{00000000-0005-0000-0000-00001B030000}"/>
    <cellStyle name="ceník 4 2 5 2" xfId="797" xr:uid="{00000000-0005-0000-0000-00001C030000}"/>
    <cellStyle name="ceník 4 2 6" xfId="798" xr:uid="{00000000-0005-0000-0000-00001D030000}"/>
    <cellStyle name="ceník 4 2 6 2" xfId="799" xr:uid="{00000000-0005-0000-0000-00001E030000}"/>
    <cellStyle name="ceník 4 2 7" xfId="800" xr:uid="{00000000-0005-0000-0000-00001F030000}"/>
    <cellStyle name="ceník 4 3" xfId="801" xr:uid="{00000000-0005-0000-0000-000020030000}"/>
    <cellStyle name="ceník 4 3 2" xfId="802" xr:uid="{00000000-0005-0000-0000-000021030000}"/>
    <cellStyle name="ceník 4 3 2 2" xfId="803" xr:uid="{00000000-0005-0000-0000-000022030000}"/>
    <cellStyle name="ceník 4 3 2 2 2" xfId="804" xr:uid="{00000000-0005-0000-0000-000023030000}"/>
    <cellStyle name="ceník 4 3 2 3" xfId="805" xr:uid="{00000000-0005-0000-0000-000024030000}"/>
    <cellStyle name="ceník 4 3 3" xfId="806" xr:uid="{00000000-0005-0000-0000-000025030000}"/>
    <cellStyle name="ceník 4 3 3 2" xfId="807" xr:uid="{00000000-0005-0000-0000-000026030000}"/>
    <cellStyle name="ceník 4 3 3 2 2" xfId="808" xr:uid="{00000000-0005-0000-0000-000027030000}"/>
    <cellStyle name="ceník 4 3 3 3" xfId="809" xr:uid="{00000000-0005-0000-0000-000028030000}"/>
    <cellStyle name="ceník 4 3 4" xfId="810" xr:uid="{00000000-0005-0000-0000-000029030000}"/>
    <cellStyle name="ceník 4 3 4 2" xfId="811" xr:uid="{00000000-0005-0000-0000-00002A030000}"/>
    <cellStyle name="ceník 4 3 5" xfId="812" xr:uid="{00000000-0005-0000-0000-00002B030000}"/>
    <cellStyle name="ceník 4 3 5 2" xfId="813" xr:uid="{00000000-0005-0000-0000-00002C030000}"/>
    <cellStyle name="ceník 4 3 6" xfId="814" xr:uid="{00000000-0005-0000-0000-00002D030000}"/>
    <cellStyle name="ceník 4 4" xfId="815" xr:uid="{00000000-0005-0000-0000-00002E030000}"/>
    <cellStyle name="ceník 4 4 2" xfId="816" xr:uid="{00000000-0005-0000-0000-00002F030000}"/>
    <cellStyle name="ceník 4 4 2 2" xfId="817" xr:uid="{00000000-0005-0000-0000-000030030000}"/>
    <cellStyle name="ceník 4 4 3" xfId="818" xr:uid="{00000000-0005-0000-0000-000031030000}"/>
    <cellStyle name="ceník 4 5" xfId="819" xr:uid="{00000000-0005-0000-0000-000032030000}"/>
    <cellStyle name="ceník 4 5 2" xfId="820" xr:uid="{00000000-0005-0000-0000-000033030000}"/>
    <cellStyle name="ceník 4 5 2 2" xfId="821" xr:uid="{00000000-0005-0000-0000-000034030000}"/>
    <cellStyle name="ceník 4 5 3" xfId="822" xr:uid="{00000000-0005-0000-0000-000035030000}"/>
    <cellStyle name="ceník 4 6" xfId="823" xr:uid="{00000000-0005-0000-0000-000036030000}"/>
    <cellStyle name="ceník 4 6 2" xfId="824" xr:uid="{00000000-0005-0000-0000-000037030000}"/>
    <cellStyle name="ceník 4 7" xfId="825" xr:uid="{00000000-0005-0000-0000-000038030000}"/>
    <cellStyle name="ceník 4 7 2" xfId="826" xr:uid="{00000000-0005-0000-0000-000039030000}"/>
    <cellStyle name="ceník 4 8" xfId="827" xr:uid="{00000000-0005-0000-0000-00003A030000}"/>
    <cellStyle name="ceník 5" xfId="828" xr:uid="{00000000-0005-0000-0000-00003B030000}"/>
    <cellStyle name="ceník 5 2" xfId="829" xr:uid="{00000000-0005-0000-0000-00003C030000}"/>
    <cellStyle name="ceník 5 2 2" xfId="830" xr:uid="{00000000-0005-0000-0000-00003D030000}"/>
    <cellStyle name="ceník 5 2 2 2" xfId="831" xr:uid="{00000000-0005-0000-0000-00003E030000}"/>
    <cellStyle name="ceník 5 2 2 2 2" xfId="832" xr:uid="{00000000-0005-0000-0000-00003F030000}"/>
    <cellStyle name="ceník 5 2 2 3" xfId="833" xr:uid="{00000000-0005-0000-0000-000040030000}"/>
    <cellStyle name="ceník 5 2 3" xfId="834" xr:uid="{00000000-0005-0000-0000-000041030000}"/>
    <cellStyle name="ceník 5 2 3 2" xfId="835" xr:uid="{00000000-0005-0000-0000-000042030000}"/>
    <cellStyle name="ceník 5 2 3 2 2" xfId="836" xr:uid="{00000000-0005-0000-0000-000043030000}"/>
    <cellStyle name="ceník 5 2 3 3" xfId="837" xr:uid="{00000000-0005-0000-0000-000044030000}"/>
    <cellStyle name="ceník 5 2 4" xfId="838" xr:uid="{00000000-0005-0000-0000-000045030000}"/>
    <cellStyle name="ceník 5 2 4 2" xfId="839" xr:uid="{00000000-0005-0000-0000-000046030000}"/>
    <cellStyle name="ceník 5 2 5" xfId="840" xr:uid="{00000000-0005-0000-0000-000047030000}"/>
    <cellStyle name="ceník 5 2 5 2" xfId="841" xr:uid="{00000000-0005-0000-0000-000048030000}"/>
    <cellStyle name="ceník 5 2 6" xfId="842" xr:uid="{00000000-0005-0000-0000-000049030000}"/>
    <cellStyle name="ceník 5 3" xfId="843" xr:uid="{00000000-0005-0000-0000-00004A030000}"/>
    <cellStyle name="ceník 5 3 2" xfId="844" xr:uid="{00000000-0005-0000-0000-00004B030000}"/>
    <cellStyle name="ceník 5 3 2 2" xfId="845" xr:uid="{00000000-0005-0000-0000-00004C030000}"/>
    <cellStyle name="ceník 5 3 3" xfId="846" xr:uid="{00000000-0005-0000-0000-00004D030000}"/>
    <cellStyle name="ceník 5 4" xfId="847" xr:uid="{00000000-0005-0000-0000-00004E030000}"/>
    <cellStyle name="ceník 5 4 2" xfId="848" xr:uid="{00000000-0005-0000-0000-00004F030000}"/>
    <cellStyle name="ceník 5 4 2 2" xfId="849" xr:uid="{00000000-0005-0000-0000-000050030000}"/>
    <cellStyle name="ceník 5 4 3" xfId="850" xr:uid="{00000000-0005-0000-0000-000051030000}"/>
    <cellStyle name="ceník 5 5" xfId="851" xr:uid="{00000000-0005-0000-0000-000052030000}"/>
    <cellStyle name="ceník 5 5 2" xfId="852" xr:uid="{00000000-0005-0000-0000-000053030000}"/>
    <cellStyle name="ceník 5 6" xfId="853" xr:uid="{00000000-0005-0000-0000-000054030000}"/>
    <cellStyle name="ceník 5 6 2" xfId="854" xr:uid="{00000000-0005-0000-0000-000055030000}"/>
    <cellStyle name="ceník 5 7" xfId="855" xr:uid="{00000000-0005-0000-0000-000056030000}"/>
    <cellStyle name="ceník 6" xfId="856" xr:uid="{00000000-0005-0000-0000-000057030000}"/>
    <cellStyle name="ceník 6 2" xfId="857" xr:uid="{00000000-0005-0000-0000-000058030000}"/>
    <cellStyle name="ceník 6 2 2" xfId="858" xr:uid="{00000000-0005-0000-0000-000059030000}"/>
    <cellStyle name="ceník 6 2 2 2" xfId="859" xr:uid="{00000000-0005-0000-0000-00005A030000}"/>
    <cellStyle name="ceník 6 2 3" xfId="860" xr:uid="{00000000-0005-0000-0000-00005B030000}"/>
    <cellStyle name="ceník 6 3" xfId="861" xr:uid="{00000000-0005-0000-0000-00005C030000}"/>
    <cellStyle name="ceník 6 3 2" xfId="862" xr:uid="{00000000-0005-0000-0000-00005D030000}"/>
    <cellStyle name="ceník 6 3 2 2" xfId="863" xr:uid="{00000000-0005-0000-0000-00005E030000}"/>
    <cellStyle name="ceník 6 3 3" xfId="864" xr:uid="{00000000-0005-0000-0000-00005F030000}"/>
    <cellStyle name="ceník 6 4" xfId="865" xr:uid="{00000000-0005-0000-0000-000060030000}"/>
    <cellStyle name="ceník 6 4 2" xfId="866" xr:uid="{00000000-0005-0000-0000-000061030000}"/>
    <cellStyle name="ceník 6 5" xfId="867" xr:uid="{00000000-0005-0000-0000-000062030000}"/>
    <cellStyle name="ceník 6 5 2" xfId="868" xr:uid="{00000000-0005-0000-0000-000063030000}"/>
    <cellStyle name="ceník 6 6" xfId="869" xr:uid="{00000000-0005-0000-0000-000064030000}"/>
    <cellStyle name="ceník 7" xfId="870" xr:uid="{00000000-0005-0000-0000-000065030000}"/>
    <cellStyle name="ceník 7 2" xfId="871" xr:uid="{00000000-0005-0000-0000-000066030000}"/>
    <cellStyle name="ceník 7 2 2" xfId="872" xr:uid="{00000000-0005-0000-0000-000067030000}"/>
    <cellStyle name="ceník 7 3" xfId="873" xr:uid="{00000000-0005-0000-0000-000068030000}"/>
    <cellStyle name="ceník 8" xfId="874" xr:uid="{00000000-0005-0000-0000-000069030000}"/>
    <cellStyle name="ceník 8 2" xfId="875" xr:uid="{00000000-0005-0000-0000-00006A030000}"/>
    <cellStyle name="ceník 8 2 2" xfId="876" xr:uid="{00000000-0005-0000-0000-00006B030000}"/>
    <cellStyle name="ceník 8 3" xfId="877" xr:uid="{00000000-0005-0000-0000-00006C030000}"/>
    <cellStyle name="ceník 9" xfId="878" xr:uid="{00000000-0005-0000-0000-00006D030000}"/>
    <cellStyle name="ceník 9 2" xfId="879" xr:uid="{00000000-0005-0000-0000-00006E030000}"/>
    <cellStyle name="Comma  - Style1" xfId="880" xr:uid="{00000000-0005-0000-0000-00006F030000}"/>
    <cellStyle name="Comma  - Style2" xfId="881" xr:uid="{00000000-0005-0000-0000-000070030000}"/>
    <cellStyle name="Comma  - Style3" xfId="882" xr:uid="{00000000-0005-0000-0000-000071030000}"/>
    <cellStyle name="Comma  - Style4" xfId="883" xr:uid="{00000000-0005-0000-0000-000072030000}"/>
    <cellStyle name="Comma  - Style5" xfId="884" xr:uid="{00000000-0005-0000-0000-000073030000}"/>
    <cellStyle name="Comma  - Style6" xfId="885" xr:uid="{00000000-0005-0000-0000-000074030000}"/>
    <cellStyle name="Comma  - Style7" xfId="886" xr:uid="{00000000-0005-0000-0000-000075030000}"/>
    <cellStyle name="Comma  - Style8" xfId="887" xr:uid="{00000000-0005-0000-0000-000076030000}"/>
    <cellStyle name="Comma [0]_!!!GO" xfId="888" xr:uid="{00000000-0005-0000-0000-000077030000}"/>
    <cellStyle name="Comma [00]" xfId="889" xr:uid="{00000000-0005-0000-0000-000078030000}"/>
    <cellStyle name="Comma [00] 2" xfId="890" xr:uid="{00000000-0005-0000-0000-000079030000}"/>
    <cellStyle name="Comma [00] 3" xfId="891" xr:uid="{00000000-0005-0000-0000-00007A030000}"/>
    <cellStyle name="Comma_!!!GO" xfId="892" xr:uid="{00000000-0005-0000-0000-00007B030000}"/>
    <cellStyle name="Copied" xfId="893" xr:uid="{00000000-0005-0000-0000-00007C030000}"/>
    <cellStyle name="Copied 2" xfId="894" xr:uid="{00000000-0005-0000-0000-00007D030000}"/>
    <cellStyle name="COST1" xfId="895" xr:uid="{00000000-0005-0000-0000-00007E030000}"/>
    <cellStyle name="COST1 2" xfId="896" xr:uid="{00000000-0005-0000-0000-00007F030000}"/>
    <cellStyle name="Currency (0)" xfId="897" xr:uid="{00000000-0005-0000-0000-000080030000}"/>
    <cellStyle name="Currency (2)" xfId="898" xr:uid="{00000000-0005-0000-0000-000081030000}"/>
    <cellStyle name="Currency [0]_!!!GO" xfId="899" xr:uid="{00000000-0005-0000-0000-000082030000}"/>
    <cellStyle name="Currency [00]" xfId="900" xr:uid="{00000000-0005-0000-0000-000083030000}"/>
    <cellStyle name="Currency [00] 2" xfId="901" xr:uid="{00000000-0005-0000-0000-000084030000}"/>
    <cellStyle name="Currency [00] 3" xfId="902" xr:uid="{00000000-0005-0000-0000-000085030000}"/>
    <cellStyle name="Currency_!!!GO" xfId="903" xr:uid="{00000000-0005-0000-0000-000086030000}"/>
    <cellStyle name="Currency0" xfId="904" xr:uid="{00000000-0005-0000-0000-000087030000}"/>
    <cellStyle name="Čárka" xfId="905" builtinId="3"/>
    <cellStyle name="Čárka 2" xfId="906" xr:uid="{00000000-0005-0000-0000-000089030000}"/>
    <cellStyle name="Čárka 2 2" xfId="907" xr:uid="{00000000-0005-0000-0000-00008A030000}"/>
    <cellStyle name="Čárka 2 3" xfId="908" xr:uid="{00000000-0005-0000-0000-00008B030000}"/>
    <cellStyle name="čárky [0]_~4285817" xfId="909" xr:uid="{00000000-0005-0000-0000-00008C030000}"/>
    <cellStyle name="čárky 2" xfId="910" xr:uid="{00000000-0005-0000-0000-00008D030000}"/>
    <cellStyle name="čárky 2 10" xfId="911" xr:uid="{00000000-0005-0000-0000-00008E030000}"/>
    <cellStyle name="čárky 2 10 2" xfId="912" xr:uid="{00000000-0005-0000-0000-00008F030000}"/>
    <cellStyle name="čárky 2 10 2 2" xfId="913" xr:uid="{00000000-0005-0000-0000-000090030000}"/>
    <cellStyle name="čárky 2 10 3" xfId="914" xr:uid="{00000000-0005-0000-0000-000091030000}"/>
    <cellStyle name="čárky 2 11" xfId="915" xr:uid="{00000000-0005-0000-0000-000092030000}"/>
    <cellStyle name="čárky 2 11 2" xfId="916" xr:uid="{00000000-0005-0000-0000-000093030000}"/>
    <cellStyle name="čárky 2 11 2 2" xfId="917" xr:uid="{00000000-0005-0000-0000-000094030000}"/>
    <cellStyle name="čárky 2 11 3" xfId="918" xr:uid="{00000000-0005-0000-0000-000095030000}"/>
    <cellStyle name="čárky 2 12" xfId="919" xr:uid="{00000000-0005-0000-0000-000096030000}"/>
    <cellStyle name="čárky 2 12 2" xfId="920" xr:uid="{00000000-0005-0000-0000-000097030000}"/>
    <cellStyle name="čárky 2 12 2 2" xfId="921" xr:uid="{00000000-0005-0000-0000-000098030000}"/>
    <cellStyle name="čárky 2 12 3" xfId="922" xr:uid="{00000000-0005-0000-0000-000099030000}"/>
    <cellStyle name="čárky 2 13" xfId="923" xr:uid="{00000000-0005-0000-0000-00009A030000}"/>
    <cellStyle name="čárky 2 13 2" xfId="924" xr:uid="{00000000-0005-0000-0000-00009B030000}"/>
    <cellStyle name="čárky 2 13 2 2" xfId="925" xr:uid="{00000000-0005-0000-0000-00009C030000}"/>
    <cellStyle name="čárky 2 13 3" xfId="926" xr:uid="{00000000-0005-0000-0000-00009D030000}"/>
    <cellStyle name="čárky 2 14" xfId="927" xr:uid="{00000000-0005-0000-0000-00009E030000}"/>
    <cellStyle name="čárky 2 14 2" xfId="928" xr:uid="{00000000-0005-0000-0000-00009F030000}"/>
    <cellStyle name="čárky 2 14 2 2" xfId="929" xr:uid="{00000000-0005-0000-0000-0000A0030000}"/>
    <cellStyle name="čárky 2 14 3" xfId="930" xr:uid="{00000000-0005-0000-0000-0000A1030000}"/>
    <cellStyle name="čárky 2 15" xfId="931" xr:uid="{00000000-0005-0000-0000-0000A2030000}"/>
    <cellStyle name="čárky 2 15 2" xfId="932" xr:uid="{00000000-0005-0000-0000-0000A3030000}"/>
    <cellStyle name="čárky 2 15 2 2" xfId="933" xr:uid="{00000000-0005-0000-0000-0000A4030000}"/>
    <cellStyle name="čárky 2 15 3" xfId="934" xr:uid="{00000000-0005-0000-0000-0000A5030000}"/>
    <cellStyle name="čárky 2 16" xfId="935" xr:uid="{00000000-0005-0000-0000-0000A6030000}"/>
    <cellStyle name="čárky 2 16 2" xfId="936" xr:uid="{00000000-0005-0000-0000-0000A7030000}"/>
    <cellStyle name="čárky 2 16 2 2" xfId="937" xr:uid="{00000000-0005-0000-0000-0000A8030000}"/>
    <cellStyle name="čárky 2 16 3" xfId="938" xr:uid="{00000000-0005-0000-0000-0000A9030000}"/>
    <cellStyle name="čárky 2 17" xfId="939" xr:uid="{00000000-0005-0000-0000-0000AA030000}"/>
    <cellStyle name="čárky 2 17 2" xfId="940" xr:uid="{00000000-0005-0000-0000-0000AB030000}"/>
    <cellStyle name="čárky 2 17 2 2" xfId="941" xr:uid="{00000000-0005-0000-0000-0000AC030000}"/>
    <cellStyle name="čárky 2 17 3" xfId="942" xr:uid="{00000000-0005-0000-0000-0000AD030000}"/>
    <cellStyle name="čárky 2 18" xfId="943" xr:uid="{00000000-0005-0000-0000-0000AE030000}"/>
    <cellStyle name="čárky 2 18 2" xfId="944" xr:uid="{00000000-0005-0000-0000-0000AF030000}"/>
    <cellStyle name="čárky 2 18 2 2" xfId="945" xr:uid="{00000000-0005-0000-0000-0000B0030000}"/>
    <cellStyle name="čárky 2 18 3" xfId="946" xr:uid="{00000000-0005-0000-0000-0000B1030000}"/>
    <cellStyle name="čárky 2 19" xfId="947" xr:uid="{00000000-0005-0000-0000-0000B2030000}"/>
    <cellStyle name="čárky 2 19 2" xfId="948" xr:uid="{00000000-0005-0000-0000-0000B3030000}"/>
    <cellStyle name="čárky 2 19 2 2" xfId="949" xr:uid="{00000000-0005-0000-0000-0000B4030000}"/>
    <cellStyle name="čárky 2 19 3" xfId="950" xr:uid="{00000000-0005-0000-0000-0000B5030000}"/>
    <cellStyle name="čárky 2 2" xfId="951" xr:uid="{00000000-0005-0000-0000-0000B6030000}"/>
    <cellStyle name="čárky 2 2 2" xfId="952" xr:uid="{00000000-0005-0000-0000-0000B7030000}"/>
    <cellStyle name="čárky 2 2 2 2" xfId="953" xr:uid="{00000000-0005-0000-0000-0000B8030000}"/>
    <cellStyle name="čárky 2 2 3" xfId="954" xr:uid="{00000000-0005-0000-0000-0000B9030000}"/>
    <cellStyle name="čárky 2 2 3 2" xfId="955" xr:uid="{00000000-0005-0000-0000-0000BA030000}"/>
    <cellStyle name="čárky 2 2 4" xfId="956" xr:uid="{00000000-0005-0000-0000-0000BB030000}"/>
    <cellStyle name="čárky 2 20" xfId="957" xr:uid="{00000000-0005-0000-0000-0000BC030000}"/>
    <cellStyle name="čárky 2 20 2" xfId="958" xr:uid="{00000000-0005-0000-0000-0000BD030000}"/>
    <cellStyle name="čárky 2 20 2 2" xfId="959" xr:uid="{00000000-0005-0000-0000-0000BE030000}"/>
    <cellStyle name="čárky 2 20 3" xfId="960" xr:uid="{00000000-0005-0000-0000-0000BF030000}"/>
    <cellStyle name="čárky 2 21" xfId="961" xr:uid="{00000000-0005-0000-0000-0000C0030000}"/>
    <cellStyle name="čárky 2 21 2" xfId="962" xr:uid="{00000000-0005-0000-0000-0000C1030000}"/>
    <cellStyle name="čárky 2 21 2 2" xfId="963" xr:uid="{00000000-0005-0000-0000-0000C2030000}"/>
    <cellStyle name="čárky 2 21 3" xfId="964" xr:uid="{00000000-0005-0000-0000-0000C3030000}"/>
    <cellStyle name="čárky 2 22" xfId="965" xr:uid="{00000000-0005-0000-0000-0000C4030000}"/>
    <cellStyle name="čárky 2 22 2" xfId="966" xr:uid="{00000000-0005-0000-0000-0000C5030000}"/>
    <cellStyle name="čárky 2 22 2 2" xfId="967" xr:uid="{00000000-0005-0000-0000-0000C6030000}"/>
    <cellStyle name="čárky 2 22 3" xfId="968" xr:uid="{00000000-0005-0000-0000-0000C7030000}"/>
    <cellStyle name="čárky 2 23" xfId="969" xr:uid="{00000000-0005-0000-0000-0000C8030000}"/>
    <cellStyle name="čárky 2 23 2" xfId="970" xr:uid="{00000000-0005-0000-0000-0000C9030000}"/>
    <cellStyle name="čárky 2 23 2 2" xfId="971" xr:uid="{00000000-0005-0000-0000-0000CA030000}"/>
    <cellStyle name="čárky 2 23 3" xfId="972" xr:uid="{00000000-0005-0000-0000-0000CB030000}"/>
    <cellStyle name="čárky 2 24" xfId="973" xr:uid="{00000000-0005-0000-0000-0000CC030000}"/>
    <cellStyle name="čárky 2 24 2" xfId="974" xr:uid="{00000000-0005-0000-0000-0000CD030000}"/>
    <cellStyle name="čárky 2 24 2 2" xfId="975" xr:uid="{00000000-0005-0000-0000-0000CE030000}"/>
    <cellStyle name="čárky 2 24 3" xfId="976" xr:uid="{00000000-0005-0000-0000-0000CF030000}"/>
    <cellStyle name="čárky 2 25" xfId="977" xr:uid="{00000000-0005-0000-0000-0000D0030000}"/>
    <cellStyle name="čárky 2 25 2" xfId="978" xr:uid="{00000000-0005-0000-0000-0000D1030000}"/>
    <cellStyle name="čárky 2 25 2 2" xfId="979" xr:uid="{00000000-0005-0000-0000-0000D2030000}"/>
    <cellStyle name="čárky 2 25 3" xfId="980" xr:uid="{00000000-0005-0000-0000-0000D3030000}"/>
    <cellStyle name="čárky 2 26" xfId="981" xr:uid="{00000000-0005-0000-0000-0000D4030000}"/>
    <cellStyle name="čárky 2 26 2" xfId="982" xr:uid="{00000000-0005-0000-0000-0000D5030000}"/>
    <cellStyle name="čárky 2 26 2 2" xfId="983" xr:uid="{00000000-0005-0000-0000-0000D6030000}"/>
    <cellStyle name="čárky 2 26 3" xfId="984" xr:uid="{00000000-0005-0000-0000-0000D7030000}"/>
    <cellStyle name="čárky 2 27" xfId="985" xr:uid="{00000000-0005-0000-0000-0000D8030000}"/>
    <cellStyle name="čárky 2 27 2" xfId="986" xr:uid="{00000000-0005-0000-0000-0000D9030000}"/>
    <cellStyle name="čárky 2 27 2 2" xfId="987" xr:uid="{00000000-0005-0000-0000-0000DA030000}"/>
    <cellStyle name="čárky 2 27 3" xfId="988" xr:uid="{00000000-0005-0000-0000-0000DB030000}"/>
    <cellStyle name="čárky 2 28" xfId="989" xr:uid="{00000000-0005-0000-0000-0000DC030000}"/>
    <cellStyle name="čárky 2 28 2" xfId="990" xr:uid="{00000000-0005-0000-0000-0000DD030000}"/>
    <cellStyle name="čárky 2 28 2 2" xfId="991" xr:uid="{00000000-0005-0000-0000-0000DE030000}"/>
    <cellStyle name="čárky 2 28 3" xfId="992" xr:uid="{00000000-0005-0000-0000-0000DF030000}"/>
    <cellStyle name="čárky 2 29" xfId="993" xr:uid="{00000000-0005-0000-0000-0000E0030000}"/>
    <cellStyle name="čárky 2 29 2" xfId="994" xr:uid="{00000000-0005-0000-0000-0000E1030000}"/>
    <cellStyle name="čárky 2 29 2 2" xfId="995" xr:uid="{00000000-0005-0000-0000-0000E2030000}"/>
    <cellStyle name="čárky 2 29 3" xfId="996" xr:uid="{00000000-0005-0000-0000-0000E3030000}"/>
    <cellStyle name="čárky 2 3" xfId="997" xr:uid="{00000000-0005-0000-0000-0000E4030000}"/>
    <cellStyle name="čárky 2 3 2" xfId="998" xr:uid="{00000000-0005-0000-0000-0000E5030000}"/>
    <cellStyle name="čárky 2 3 2 2" xfId="999" xr:uid="{00000000-0005-0000-0000-0000E6030000}"/>
    <cellStyle name="čárky 2 3 3" xfId="1000" xr:uid="{00000000-0005-0000-0000-0000E7030000}"/>
    <cellStyle name="čárky 2 30" xfId="1001" xr:uid="{00000000-0005-0000-0000-0000E8030000}"/>
    <cellStyle name="čárky 2 30 2" xfId="1002" xr:uid="{00000000-0005-0000-0000-0000E9030000}"/>
    <cellStyle name="čárky 2 30 2 2" xfId="1003" xr:uid="{00000000-0005-0000-0000-0000EA030000}"/>
    <cellStyle name="čárky 2 30 3" xfId="1004" xr:uid="{00000000-0005-0000-0000-0000EB030000}"/>
    <cellStyle name="čárky 2 31" xfId="1005" xr:uid="{00000000-0005-0000-0000-0000EC030000}"/>
    <cellStyle name="čárky 2 31 2" xfId="1006" xr:uid="{00000000-0005-0000-0000-0000ED030000}"/>
    <cellStyle name="čárky 2 31 2 2" xfId="1007" xr:uid="{00000000-0005-0000-0000-0000EE030000}"/>
    <cellStyle name="čárky 2 31 3" xfId="1008" xr:uid="{00000000-0005-0000-0000-0000EF030000}"/>
    <cellStyle name="čárky 2 32" xfId="1009" xr:uid="{00000000-0005-0000-0000-0000F0030000}"/>
    <cellStyle name="čárky 2 32 2" xfId="1010" xr:uid="{00000000-0005-0000-0000-0000F1030000}"/>
    <cellStyle name="čárky 2 32 2 2" xfId="1011" xr:uid="{00000000-0005-0000-0000-0000F2030000}"/>
    <cellStyle name="čárky 2 32 3" xfId="1012" xr:uid="{00000000-0005-0000-0000-0000F3030000}"/>
    <cellStyle name="čárky 2 33" xfId="1013" xr:uid="{00000000-0005-0000-0000-0000F4030000}"/>
    <cellStyle name="čárky 2 33 2" xfId="1014" xr:uid="{00000000-0005-0000-0000-0000F5030000}"/>
    <cellStyle name="čárky 2 33 2 2" xfId="1015" xr:uid="{00000000-0005-0000-0000-0000F6030000}"/>
    <cellStyle name="čárky 2 33 3" xfId="1016" xr:uid="{00000000-0005-0000-0000-0000F7030000}"/>
    <cellStyle name="čárky 2 34" xfId="1017" xr:uid="{00000000-0005-0000-0000-0000F8030000}"/>
    <cellStyle name="čárky 2 34 2" xfId="1018" xr:uid="{00000000-0005-0000-0000-0000F9030000}"/>
    <cellStyle name="čárky 2 34 2 2" xfId="1019" xr:uid="{00000000-0005-0000-0000-0000FA030000}"/>
    <cellStyle name="čárky 2 34 3" xfId="1020" xr:uid="{00000000-0005-0000-0000-0000FB030000}"/>
    <cellStyle name="čárky 2 35" xfId="1021" xr:uid="{00000000-0005-0000-0000-0000FC030000}"/>
    <cellStyle name="čárky 2 35 2" xfId="1022" xr:uid="{00000000-0005-0000-0000-0000FD030000}"/>
    <cellStyle name="čárky 2 35 2 2" xfId="1023" xr:uid="{00000000-0005-0000-0000-0000FE030000}"/>
    <cellStyle name="čárky 2 35 3" xfId="1024" xr:uid="{00000000-0005-0000-0000-0000FF030000}"/>
    <cellStyle name="čárky 2 36" xfId="1025" xr:uid="{00000000-0005-0000-0000-000000040000}"/>
    <cellStyle name="čárky 2 36 2" xfId="1026" xr:uid="{00000000-0005-0000-0000-000001040000}"/>
    <cellStyle name="čárky 2 36 2 2" xfId="1027" xr:uid="{00000000-0005-0000-0000-000002040000}"/>
    <cellStyle name="čárky 2 36 3" xfId="1028" xr:uid="{00000000-0005-0000-0000-000003040000}"/>
    <cellStyle name="čárky 2 37" xfId="1029" xr:uid="{00000000-0005-0000-0000-000004040000}"/>
    <cellStyle name="čárky 2 37 2" xfId="1030" xr:uid="{00000000-0005-0000-0000-000005040000}"/>
    <cellStyle name="čárky 2 37 2 2" xfId="1031" xr:uid="{00000000-0005-0000-0000-000006040000}"/>
    <cellStyle name="čárky 2 37 3" xfId="1032" xr:uid="{00000000-0005-0000-0000-000007040000}"/>
    <cellStyle name="čárky 2 38" xfId="1033" xr:uid="{00000000-0005-0000-0000-000008040000}"/>
    <cellStyle name="čárky 2 38 2" xfId="1034" xr:uid="{00000000-0005-0000-0000-000009040000}"/>
    <cellStyle name="čárky 2 38 2 2" xfId="1035" xr:uid="{00000000-0005-0000-0000-00000A040000}"/>
    <cellStyle name="čárky 2 38 3" xfId="1036" xr:uid="{00000000-0005-0000-0000-00000B040000}"/>
    <cellStyle name="čárky 2 39" xfId="1037" xr:uid="{00000000-0005-0000-0000-00000C040000}"/>
    <cellStyle name="čárky 2 39 2" xfId="1038" xr:uid="{00000000-0005-0000-0000-00000D040000}"/>
    <cellStyle name="čárky 2 39 2 2" xfId="1039" xr:uid="{00000000-0005-0000-0000-00000E040000}"/>
    <cellStyle name="čárky 2 39 3" xfId="1040" xr:uid="{00000000-0005-0000-0000-00000F040000}"/>
    <cellStyle name="čárky 2 4" xfId="1041" xr:uid="{00000000-0005-0000-0000-000010040000}"/>
    <cellStyle name="čárky 2 4 2" xfId="1042" xr:uid="{00000000-0005-0000-0000-000011040000}"/>
    <cellStyle name="čárky 2 4 2 2" xfId="1043" xr:uid="{00000000-0005-0000-0000-000012040000}"/>
    <cellStyle name="čárky 2 4 3" xfId="1044" xr:uid="{00000000-0005-0000-0000-000013040000}"/>
    <cellStyle name="čárky 2 40" xfId="1045" xr:uid="{00000000-0005-0000-0000-000014040000}"/>
    <cellStyle name="čárky 2 40 2" xfId="1046" xr:uid="{00000000-0005-0000-0000-000015040000}"/>
    <cellStyle name="čárky 2 40 2 2" xfId="1047" xr:uid="{00000000-0005-0000-0000-000016040000}"/>
    <cellStyle name="čárky 2 40 3" xfId="1048" xr:uid="{00000000-0005-0000-0000-000017040000}"/>
    <cellStyle name="čárky 2 41" xfId="1049" xr:uid="{00000000-0005-0000-0000-000018040000}"/>
    <cellStyle name="čárky 2 41 2" xfId="1050" xr:uid="{00000000-0005-0000-0000-000019040000}"/>
    <cellStyle name="čárky 2 41 2 2" xfId="1051" xr:uid="{00000000-0005-0000-0000-00001A040000}"/>
    <cellStyle name="čárky 2 41 3" xfId="1052" xr:uid="{00000000-0005-0000-0000-00001B040000}"/>
    <cellStyle name="čárky 2 42" xfId="1053" xr:uid="{00000000-0005-0000-0000-00001C040000}"/>
    <cellStyle name="čárky 2 42 2" xfId="1054" xr:uid="{00000000-0005-0000-0000-00001D040000}"/>
    <cellStyle name="čárky 2 42 2 2" xfId="1055" xr:uid="{00000000-0005-0000-0000-00001E040000}"/>
    <cellStyle name="čárky 2 42 3" xfId="1056" xr:uid="{00000000-0005-0000-0000-00001F040000}"/>
    <cellStyle name="čárky 2 43" xfId="1057" xr:uid="{00000000-0005-0000-0000-000020040000}"/>
    <cellStyle name="čárky 2 43 2" xfId="1058" xr:uid="{00000000-0005-0000-0000-000021040000}"/>
    <cellStyle name="čárky 2 44" xfId="1059" xr:uid="{00000000-0005-0000-0000-000022040000}"/>
    <cellStyle name="čárky 2 44 2" xfId="1060" xr:uid="{00000000-0005-0000-0000-000023040000}"/>
    <cellStyle name="čárky 2 45" xfId="1061" xr:uid="{00000000-0005-0000-0000-000024040000}"/>
    <cellStyle name="čárky 2 5" xfId="1062" xr:uid="{00000000-0005-0000-0000-000025040000}"/>
    <cellStyle name="čárky 2 5 2" xfId="1063" xr:uid="{00000000-0005-0000-0000-000026040000}"/>
    <cellStyle name="čárky 2 5 2 2" xfId="1064" xr:uid="{00000000-0005-0000-0000-000027040000}"/>
    <cellStyle name="čárky 2 5 3" xfId="1065" xr:uid="{00000000-0005-0000-0000-000028040000}"/>
    <cellStyle name="čárky 2 6" xfId="1066" xr:uid="{00000000-0005-0000-0000-000029040000}"/>
    <cellStyle name="čárky 2 6 2" xfId="1067" xr:uid="{00000000-0005-0000-0000-00002A040000}"/>
    <cellStyle name="čárky 2 6 2 2" xfId="1068" xr:uid="{00000000-0005-0000-0000-00002B040000}"/>
    <cellStyle name="čárky 2 6 3" xfId="1069" xr:uid="{00000000-0005-0000-0000-00002C040000}"/>
    <cellStyle name="čárky 2 7" xfId="1070" xr:uid="{00000000-0005-0000-0000-00002D040000}"/>
    <cellStyle name="čárky 2 7 2" xfId="1071" xr:uid="{00000000-0005-0000-0000-00002E040000}"/>
    <cellStyle name="čárky 2 7 2 2" xfId="1072" xr:uid="{00000000-0005-0000-0000-00002F040000}"/>
    <cellStyle name="čárky 2 7 3" xfId="1073" xr:uid="{00000000-0005-0000-0000-000030040000}"/>
    <cellStyle name="čárky 2 8" xfId="1074" xr:uid="{00000000-0005-0000-0000-000031040000}"/>
    <cellStyle name="čárky 2 8 2" xfId="1075" xr:uid="{00000000-0005-0000-0000-000032040000}"/>
    <cellStyle name="čárky 2 8 2 2" xfId="1076" xr:uid="{00000000-0005-0000-0000-000033040000}"/>
    <cellStyle name="čárky 2 8 3" xfId="1077" xr:uid="{00000000-0005-0000-0000-000034040000}"/>
    <cellStyle name="čárky 2 9" xfId="1078" xr:uid="{00000000-0005-0000-0000-000035040000}"/>
    <cellStyle name="čárky 2 9 2" xfId="1079" xr:uid="{00000000-0005-0000-0000-000036040000}"/>
    <cellStyle name="čárky 2 9 2 2" xfId="1080" xr:uid="{00000000-0005-0000-0000-000037040000}"/>
    <cellStyle name="čárky 2 9 3" xfId="1081" xr:uid="{00000000-0005-0000-0000-000038040000}"/>
    <cellStyle name="číslo" xfId="1082" xr:uid="{00000000-0005-0000-0000-000039040000}"/>
    <cellStyle name="číslo.00_" xfId="1083" xr:uid="{00000000-0005-0000-0000-00003A040000}"/>
    <cellStyle name="Date" xfId="1084" xr:uid="{00000000-0005-0000-0000-00003B040000}"/>
    <cellStyle name="Date Short" xfId="1085" xr:uid="{00000000-0005-0000-0000-00003C040000}"/>
    <cellStyle name="Date Short 2" xfId="1086" xr:uid="{00000000-0005-0000-0000-00003D040000}"/>
    <cellStyle name="Date Short 3" xfId="1087" xr:uid="{00000000-0005-0000-0000-00003E040000}"/>
    <cellStyle name="daten" xfId="1088" xr:uid="{00000000-0005-0000-0000-00003F040000}"/>
    <cellStyle name="Date-Time" xfId="1089" xr:uid="{00000000-0005-0000-0000-000040040000}"/>
    <cellStyle name="Decimal 1" xfId="1090" xr:uid="{00000000-0005-0000-0000-000041040000}"/>
    <cellStyle name="Decimal 2" xfId="1091" xr:uid="{00000000-0005-0000-0000-000042040000}"/>
    <cellStyle name="Decimal 3" xfId="1092" xr:uid="{00000000-0005-0000-0000-000043040000}"/>
    <cellStyle name="definity" xfId="1093" xr:uid="{00000000-0005-0000-0000-000044040000}"/>
    <cellStyle name="definity 2" xfId="1094" xr:uid="{00000000-0005-0000-0000-000045040000}"/>
    <cellStyle name="Dolní index" xfId="1095" xr:uid="{00000000-0005-0000-0000-000046040000}"/>
    <cellStyle name="Dolní index 2" xfId="1096" xr:uid="{00000000-0005-0000-0000-000047040000}"/>
    <cellStyle name="Dziesiętny [0]_laroux" xfId="1097" xr:uid="{00000000-0005-0000-0000-000048040000}"/>
    <cellStyle name="Dziesiętny_laroux" xfId="1098" xr:uid="{00000000-0005-0000-0000-000049040000}"/>
    <cellStyle name="Eingabe 2" xfId="1099" xr:uid="{00000000-0005-0000-0000-00004A040000}"/>
    <cellStyle name="Enter Currency (0)" xfId="1100" xr:uid="{00000000-0005-0000-0000-00004B040000}"/>
    <cellStyle name="Enter Currency (0) 2" xfId="1101" xr:uid="{00000000-0005-0000-0000-00004C040000}"/>
    <cellStyle name="Enter Currency (0) 3" xfId="1102" xr:uid="{00000000-0005-0000-0000-00004D040000}"/>
    <cellStyle name="Enter Currency (2)" xfId="1103" xr:uid="{00000000-0005-0000-0000-00004E040000}"/>
    <cellStyle name="Enter Currency (2) 2" xfId="1104" xr:uid="{00000000-0005-0000-0000-00004F040000}"/>
    <cellStyle name="Enter Currency (2) 3" xfId="1105" xr:uid="{00000000-0005-0000-0000-000050040000}"/>
    <cellStyle name="Enter Units (0)" xfId="1106" xr:uid="{00000000-0005-0000-0000-000051040000}"/>
    <cellStyle name="Enter Units (0) 2" xfId="1107" xr:uid="{00000000-0005-0000-0000-000052040000}"/>
    <cellStyle name="Enter Units (0) 3" xfId="1108" xr:uid="{00000000-0005-0000-0000-000053040000}"/>
    <cellStyle name="Enter Units (1)" xfId="1109" xr:uid="{00000000-0005-0000-0000-000054040000}"/>
    <cellStyle name="Enter Units (1) 2" xfId="1110" xr:uid="{00000000-0005-0000-0000-000055040000}"/>
    <cellStyle name="Enter Units (1) 3" xfId="1111" xr:uid="{00000000-0005-0000-0000-000056040000}"/>
    <cellStyle name="Enter Units (2)" xfId="1112" xr:uid="{00000000-0005-0000-0000-000057040000}"/>
    <cellStyle name="Enter Units (2) 2" xfId="1113" xr:uid="{00000000-0005-0000-0000-000058040000}"/>
    <cellStyle name="Enter Units (2) 3" xfId="1114" xr:uid="{00000000-0005-0000-0000-000059040000}"/>
    <cellStyle name="Entered" xfId="1115" xr:uid="{00000000-0005-0000-0000-00005A040000}"/>
    <cellStyle name="Entered 2" xfId="1116" xr:uid="{00000000-0005-0000-0000-00005B040000}"/>
    <cellStyle name="entry box" xfId="1117" xr:uid="{00000000-0005-0000-0000-00005C040000}"/>
    <cellStyle name="Ergebnis 2" xfId="1118" xr:uid="{00000000-0005-0000-0000-00005D040000}"/>
    <cellStyle name="Erklärender Text 2" xfId="1119" xr:uid="{00000000-0005-0000-0000-00005E040000}"/>
    <cellStyle name="Euro" xfId="1120" xr:uid="{00000000-0005-0000-0000-00005F040000}"/>
    <cellStyle name="Excel Built-in Explanatory Text" xfId="1121" xr:uid="{00000000-0005-0000-0000-000060040000}"/>
    <cellStyle name="Excel Built-in Explanatory Text 2" xfId="1122" xr:uid="{00000000-0005-0000-0000-000061040000}"/>
    <cellStyle name="Excel Built-in Normal" xfId="1123" xr:uid="{00000000-0005-0000-0000-000062040000}"/>
    <cellStyle name="Excel Built-in Normal 1" xfId="1124" xr:uid="{00000000-0005-0000-0000-000063040000}"/>
    <cellStyle name="Excel Built-in Normal 1 2" xfId="1125" xr:uid="{00000000-0005-0000-0000-000064040000}"/>
    <cellStyle name="Excel Built-in Title" xfId="1126" xr:uid="{00000000-0005-0000-0000-000065040000}"/>
    <cellStyle name="Excel Built-in Title 2" xfId="1127" xr:uid="{00000000-0005-0000-0000-000066040000}"/>
    <cellStyle name="Explanatory Text" xfId="1128" xr:uid="{00000000-0005-0000-0000-000067040000}"/>
    <cellStyle name="Good" xfId="1129" xr:uid="{00000000-0005-0000-0000-000068040000}"/>
    <cellStyle name="Grey" xfId="1130" xr:uid="{00000000-0005-0000-0000-000069040000}"/>
    <cellStyle name="Grey 2" xfId="1131" xr:uid="{00000000-0005-0000-0000-00006A040000}"/>
    <cellStyle name="Grey 3" xfId="1132" xr:uid="{00000000-0005-0000-0000-00006B040000}"/>
    <cellStyle name="Grey 4" xfId="1133" xr:uid="{00000000-0005-0000-0000-00006C040000}"/>
    <cellStyle name="GroupHead" xfId="1134" xr:uid="{00000000-0005-0000-0000-00006D040000}"/>
    <cellStyle name="Gut 2" xfId="1135" xr:uid="{00000000-0005-0000-0000-00006E040000}"/>
    <cellStyle name="Halere" xfId="1136" xr:uid="{00000000-0005-0000-0000-00006F040000}"/>
    <cellStyle name="Halere 2" xfId="1137" xr:uid="{00000000-0005-0000-0000-000070040000}"/>
    <cellStyle name="Head 1" xfId="1138" xr:uid="{00000000-0005-0000-0000-000071040000}"/>
    <cellStyle name="HEADER" xfId="1139" xr:uid="{00000000-0005-0000-0000-000072040000}"/>
    <cellStyle name="Header1" xfId="1140" xr:uid="{00000000-0005-0000-0000-000073040000}"/>
    <cellStyle name="Header1 2" xfId="1141" xr:uid="{00000000-0005-0000-0000-000074040000}"/>
    <cellStyle name="Header1 2 2" xfId="1142" xr:uid="{00000000-0005-0000-0000-000075040000}"/>
    <cellStyle name="Header1 2 3" xfId="1143" xr:uid="{00000000-0005-0000-0000-000076040000}"/>
    <cellStyle name="Header1 3" xfId="1144" xr:uid="{00000000-0005-0000-0000-000077040000}"/>
    <cellStyle name="Header1 4" xfId="1145" xr:uid="{00000000-0005-0000-0000-000078040000}"/>
    <cellStyle name="Header1 5" xfId="1146" xr:uid="{00000000-0005-0000-0000-000079040000}"/>
    <cellStyle name="Header1 6" xfId="1147" xr:uid="{00000000-0005-0000-0000-00007A040000}"/>
    <cellStyle name="Header2" xfId="1148" xr:uid="{00000000-0005-0000-0000-00007B040000}"/>
    <cellStyle name="Header2 2" xfId="1149" xr:uid="{00000000-0005-0000-0000-00007C040000}"/>
    <cellStyle name="Header2 3" xfId="1150" xr:uid="{00000000-0005-0000-0000-00007D040000}"/>
    <cellStyle name="Header2 4" xfId="1151" xr:uid="{00000000-0005-0000-0000-00007E040000}"/>
    <cellStyle name="Heading" xfId="1152" xr:uid="{00000000-0005-0000-0000-00007F040000}"/>
    <cellStyle name="Heading 1" xfId="1153" xr:uid="{00000000-0005-0000-0000-000080040000}"/>
    <cellStyle name="Heading 2" xfId="1154" xr:uid="{00000000-0005-0000-0000-000081040000}"/>
    <cellStyle name="Heading 3" xfId="1155" xr:uid="{00000000-0005-0000-0000-000082040000}"/>
    <cellStyle name="Heading 4" xfId="1156" xr:uid="{00000000-0005-0000-0000-000083040000}"/>
    <cellStyle name="Heading1" xfId="1157" xr:uid="{00000000-0005-0000-0000-000084040000}"/>
    <cellStyle name="Hlavička" xfId="1158" xr:uid="{00000000-0005-0000-0000-000085040000}"/>
    <cellStyle name="Horní index" xfId="1159" xr:uid="{00000000-0005-0000-0000-000086040000}"/>
    <cellStyle name="Horní index 2" xfId="1160" xr:uid="{00000000-0005-0000-0000-000087040000}"/>
    <cellStyle name="Hyperlink" xfId="1161" xr:uid="{00000000-0005-0000-0000-000088040000}"/>
    <cellStyle name="Hyperlink 2" xfId="1162" xr:uid="{00000000-0005-0000-0000-000089040000}"/>
    <cellStyle name="Hypertextový odkaz 10" xfId="1163" xr:uid="{00000000-0005-0000-0000-00008B040000}"/>
    <cellStyle name="Hypertextový odkaz 11" xfId="1164" xr:uid="{00000000-0005-0000-0000-00008C040000}"/>
    <cellStyle name="Hypertextový odkaz 12" xfId="1165" xr:uid="{00000000-0005-0000-0000-00008D040000}"/>
    <cellStyle name="Hypertextový odkaz 2" xfId="1166" xr:uid="{00000000-0005-0000-0000-00008E040000}"/>
    <cellStyle name="Hypertextový odkaz 2 2" xfId="1167" xr:uid="{00000000-0005-0000-0000-00008F040000}"/>
    <cellStyle name="Hypertextový odkaz 2 3" xfId="1168" xr:uid="{00000000-0005-0000-0000-000090040000}"/>
    <cellStyle name="Hypertextový odkaz 2 4" xfId="1169" xr:uid="{00000000-0005-0000-0000-000091040000}"/>
    <cellStyle name="Hypertextový odkaz 3" xfId="1170" xr:uid="{00000000-0005-0000-0000-000092040000}"/>
    <cellStyle name="Hypertextový odkaz 3 2" xfId="1171" xr:uid="{00000000-0005-0000-0000-000093040000}"/>
    <cellStyle name="Hypertextový odkaz 3_List1" xfId="1172" xr:uid="{00000000-0005-0000-0000-000094040000}"/>
    <cellStyle name="Hypertextový odkaz 4" xfId="1173" xr:uid="{00000000-0005-0000-0000-000095040000}"/>
    <cellStyle name="Hypertextový odkaz 5" xfId="1174" xr:uid="{00000000-0005-0000-0000-000096040000}"/>
    <cellStyle name="Hypertextový odkaz 6" xfId="1175" xr:uid="{00000000-0005-0000-0000-000097040000}"/>
    <cellStyle name="Hypertextový odkaz 7" xfId="1176" xr:uid="{00000000-0005-0000-0000-000098040000}"/>
    <cellStyle name="Hypertextový odkaz 8" xfId="1177" xr:uid="{00000000-0005-0000-0000-000099040000}"/>
    <cellStyle name="Hypertextový odkaz 9" xfId="1178" xr:uid="{00000000-0005-0000-0000-00009A040000}"/>
    <cellStyle name="Check Cell" xfId="1179" xr:uid="{00000000-0005-0000-0000-00009B040000}"/>
    <cellStyle name="Chybně 2" xfId="1180" xr:uid="{00000000-0005-0000-0000-00009C040000}"/>
    <cellStyle name="Chybně 3" xfId="1181" xr:uid="{00000000-0005-0000-0000-00009D040000}"/>
    <cellStyle name="Chybně 4" xfId="1182" xr:uid="{00000000-0005-0000-0000-00009E040000}"/>
    <cellStyle name="Îáû÷íûé_PERSONAL" xfId="1183" xr:uid="{00000000-0005-0000-0000-00009F040000}"/>
    <cellStyle name="Input" xfId="1184" xr:uid="{00000000-0005-0000-0000-0000A0040000}"/>
    <cellStyle name="Input %" xfId="1185" xr:uid="{00000000-0005-0000-0000-0000A1040000}"/>
    <cellStyle name="Input [yellow]" xfId="1186" xr:uid="{00000000-0005-0000-0000-0000A2040000}"/>
    <cellStyle name="Input [yellow] 2" xfId="1187" xr:uid="{00000000-0005-0000-0000-0000A3040000}"/>
    <cellStyle name="Input [yellow] 3" xfId="1188" xr:uid="{00000000-0005-0000-0000-0000A4040000}"/>
    <cellStyle name="Input [yellow] 4" xfId="1189" xr:uid="{00000000-0005-0000-0000-0000A5040000}"/>
    <cellStyle name="Input 1" xfId="1190" xr:uid="{00000000-0005-0000-0000-0000A6040000}"/>
    <cellStyle name="Input 3" xfId="1191" xr:uid="{00000000-0005-0000-0000-0000A7040000}"/>
    <cellStyle name="Input Cells" xfId="1192" xr:uid="{00000000-0005-0000-0000-0000A8040000}"/>
    <cellStyle name="KAPITOLA" xfId="1193" xr:uid="{00000000-0005-0000-0000-0000A9040000}"/>
    <cellStyle name="Kategorie" xfId="1194" xr:uid="{00000000-0005-0000-0000-0000AA040000}"/>
    <cellStyle name="Kontrolní buňka 2" xfId="1195" xr:uid="{00000000-0005-0000-0000-0000AB040000}"/>
    <cellStyle name="Kontrolní buňka 2 2" xfId="1196" xr:uid="{00000000-0005-0000-0000-0000AC040000}"/>
    <cellStyle name="Kontrolní buňka 3" xfId="1197" xr:uid="{00000000-0005-0000-0000-0000AD040000}"/>
    <cellStyle name="Kontrolní buňka 4" xfId="1198" xr:uid="{00000000-0005-0000-0000-0000AE040000}"/>
    <cellStyle name="lehký dolní okraj" xfId="1199" xr:uid="{00000000-0005-0000-0000-0000AF040000}"/>
    <cellStyle name="Lien hypertexte" xfId="1200" xr:uid="{00000000-0005-0000-0000-0000B0040000}"/>
    <cellStyle name="Lien hypertexte 2" xfId="1201" xr:uid="{00000000-0005-0000-0000-0000B1040000}"/>
    <cellStyle name="Lien hypertexte visité" xfId="1202" xr:uid="{00000000-0005-0000-0000-0000B2040000}"/>
    <cellStyle name="Lien hypertexte visité 2" xfId="1203" xr:uid="{00000000-0005-0000-0000-0000B3040000}"/>
    <cellStyle name="Link Currency (0)" xfId="1204" xr:uid="{00000000-0005-0000-0000-0000B4040000}"/>
    <cellStyle name="Link Currency (0) 2" xfId="1205" xr:uid="{00000000-0005-0000-0000-0000B5040000}"/>
    <cellStyle name="Link Currency (0) 3" xfId="1206" xr:uid="{00000000-0005-0000-0000-0000B6040000}"/>
    <cellStyle name="Link Currency (2)" xfId="1207" xr:uid="{00000000-0005-0000-0000-0000B7040000}"/>
    <cellStyle name="Link Currency (2) 2" xfId="1208" xr:uid="{00000000-0005-0000-0000-0000B8040000}"/>
    <cellStyle name="Link Currency (2) 3" xfId="1209" xr:uid="{00000000-0005-0000-0000-0000B9040000}"/>
    <cellStyle name="Link Units (0)" xfId="1210" xr:uid="{00000000-0005-0000-0000-0000BA040000}"/>
    <cellStyle name="Link Units (0) 2" xfId="1211" xr:uid="{00000000-0005-0000-0000-0000BB040000}"/>
    <cellStyle name="Link Units (0) 3" xfId="1212" xr:uid="{00000000-0005-0000-0000-0000BC040000}"/>
    <cellStyle name="Link Units (1)" xfId="1213" xr:uid="{00000000-0005-0000-0000-0000BD040000}"/>
    <cellStyle name="Link Units (1) 2" xfId="1214" xr:uid="{00000000-0005-0000-0000-0000BE040000}"/>
    <cellStyle name="Link Units (1) 3" xfId="1215" xr:uid="{00000000-0005-0000-0000-0000BF040000}"/>
    <cellStyle name="Link Units (2)" xfId="1216" xr:uid="{00000000-0005-0000-0000-0000C0040000}"/>
    <cellStyle name="Link Units (2) 2" xfId="1217" xr:uid="{00000000-0005-0000-0000-0000C1040000}"/>
    <cellStyle name="Link Units (2) 3" xfId="1218" xr:uid="{00000000-0005-0000-0000-0000C2040000}"/>
    <cellStyle name="Linked Cell" xfId="1219" xr:uid="{00000000-0005-0000-0000-0000C3040000}"/>
    <cellStyle name="Linked Cells" xfId="1220" xr:uid="{00000000-0005-0000-0000-0000C4040000}"/>
    <cellStyle name="Měna 2" xfId="1221" xr:uid="{00000000-0005-0000-0000-0000C5040000}"/>
    <cellStyle name="Měna 2 2" xfId="1222" xr:uid="{00000000-0005-0000-0000-0000C6040000}"/>
    <cellStyle name="Měna 2 2 2" xfId="1223" xr:uid="{00000000-0005-0000-0000-0000C7040000}"/>
    <cellStyle name="Měna 2 2 2 2" xfId="1224" xr:uid="{00000000-0005-0000-0000-0000C8040000}"/>
    <cellStyle name="Měna 2 2 2 2 2" xfId="1225" xr:uid="{00000000-0005-0000-0000-0000C9040000}"/>
    <cellStyle name="Měna 2 2 2 2 2 2" xfId="1226" xr:uid="{00000000-0005-0000-0000-0000CA040000}"/>
    <cellStyle name="Měna 2 2 2 2 3" xfId="1227" xr:uid="{00000000-0005-0000-0000-0000CB040000}"/>
    <cellStyle name="Měna 2 2 2 3" xfId="1228" xr:uid="{00000000-0005-0000-0000-0000CC040000}"/>
    <cellStyle name="Měna 2 2 2 3 2" xfId="1229" xr:uid="{00000000-0005-0000-0000-0000CD040000}"/>
    <cellStyle name="Měna 2 2 2 3 2 2" xfId="1230" xr:uid="{00000000-0005-0000-0000-0000CE040000}"/>
    <cellStyle name="Měna 2 2 2 3 3" xfId="1231" xr:uid="{00000000-0005-0000-0000-0000CF040000}"/>
    <cellStyle name="Měna 2 2 2 4" xfId="1232" xr:uid="{00000000-0005-0000-0000-0000D0040000}"/>
    <cellStyle name="Měna 2 2 2 4 2" xfId="1233" xr:uid="{00000000-0005-0000-0000-0000D1040000}"/>
    <cellStyle name="Měna 2 2 2 5" xfId="1234" xr:uid="{00000000-0005-0000-0000-0000D2040000}"/>
    <cellStyle name="Měna 2 2 2 5 2" xfId="1235" xr:uid="{00000000-0005-0000-0000-0000D3040000}"/>
    <cellStyle name="Měna 2 2 2 6" xfId="1236" xr:uid="{00000000-0005-0000-0000-0000D4040000}"/>
    <cellStyle name="Měna 2 2 3" xfId="1237" xr:uid="{00000000-0005-0000-0000-0000D5040000}"/>
    <cellStyle name="Měna 2 2 3 2" xfId="1238" xr:uid="{00000000-0005-0000-0000-0000D6040000}"/>
    <cellStyle name="Měna 2 2 3 2 2" xfId="1239" xr:uid="{00000000-0005-0000-0000-0000D7040000}"/>
    <cellStyle name="Měna 2 2 3 3" xfId="1240" xr:uid="{00000000-0005-0000-0000-0000D8040000}"/>
    <cellStyle name="Měna 2 2 4" xfId="1241" xr:uid="{00000000-0005-0000-0000-0000D9040000}"/>
    <cellStyle name="Měna 2 2 4 2" xfId="1242" xr:uid="{00000000-0005-0000-0000-0000DA040000}"/>
    <cellStyle name="Měna 2 2 4 2 2" xfId="1243" xr:uid="{00000000-0005-0000-0000-0000DB040000}"/>
    <cellStyle name="Měna 2 2 4 3" xfId="1244" xr:uid="{00000000-0005-0000-0000-0000DC040000}"/>
    <cellStyle name="Měna 2 2 5" xfId="1245" xr:uid="{00000000-0005-0000-0000-0000DD040000}"/>
    <cellStyle name="Měna 2 2 5 2" xfId="1246" xr:uid="{00000000-0005-0000-0000-0000DE040000}"/>
    <cellStyle name="Měna 2 2 6" xfId="1247" xr:uid="{00000000-0005-0000-0000-0000DF040000}"/>
    <cellStyle name="Měna 2 2 6 2" xfId="1248" xr:uid="{00000000-0005-0000-0000-0000E0040000}"/>
    <cellStyle name="Měna 2 2 7" xfId="1249" xr:uid="{00000000-0005-0000-0000-0000E1040000}"/>
    <cellStyle name="Měna 2 3" xfId="1250" xr:uid="{00000000-0005-0000-0000-0000E2040000}"/>
    <cellStyle name="Měna 2 3 2" xfId="1251" xr:uid="{00000000-0005-0000-0000-0000E3040000}"/>
    <cellStyle name="Měna 2 3 2 2" xfId="1252" xr:uid="{00000000-0005-0000-0000-0000E4040000}"/>
    <cellStyle name="Měna 2 3 2 2 2" xfId="1253" xr:uid="{00000000-0005-0000-0000-0000E5040000}"/>
    <cellStyle name="Měna 2 3 2 3" xfId="1254" xr:uid="{00000000-0005-0000-0000-0000E6040000}"/>
    <cellStyle name="Měna 2 3 3" xfId="1255" xr:uid="{00000000-0005-0000-0000-0000E7040000}"/>
    <cellStyle name="Měna 2 3 3 2" xfId="1256" xr:uid="{00000000-0005-0000-0000-0000E8040000}"/>
    <cellStyle name="Měna 2 3 3 2 2" xfId="1257" xr:uid="{00000000-0005-0000-0000-0000E9040000}"/>
    <cellStyle name="Měna 2 3 3 3" xfId="1258" xr:uid="{00000000-0005-0000-0000-0000EA040000}"/>
    <cellStyle name="Měna 2 3 4" xfId="1259" xr:uid="{00000000-0005-0000-0000-0000EB040000}"/>
    <cellStyle name="Měna 2 3 4 2" xfId="1260" xr:uid="{00000000-0005-0000-0000-0000EC040000}"/>
    <cellStyle name="Měna 2 3 5" xfId="1261" xr:uid="{00000000-0005-0000-0000-0000ED040000}"/>
    <cellStyle name="Měna 2 3 5 2" xfId="1262" xr:uid="{00000000-0005-0000-0000-0000EE040000}"/>
    <cellStyle name="Měna 2 3 6" xfId="1263" xr:uid="{00000000-0005-0000-0000-0000EF040000}"/>
    <cellStyle name="Měna 2 4" xfId="1264" xr:uid="{00000000-0005-0000-0000-0000F0040000}"/>
    <cellStyle name="Měna 2 4 2" xfId="1265" xr:uid="{00000000-0005-0000-0000-0000F1040000}"/>
    <cellStyle name="Měna 2 4 2 2" xfId="1266" xr:uid="{00000000-0005-0000-0000-0000F2040000}"/>
    <cellStyle name="Měna 2 4 3" xfId="1267" xr:uid="{00000000-0005-0000-0000-0000F3040000}"/>
    <cellStyle name="Měna 2 5" xfId="1268" xr:uid="{00000000-0005-0000-0000-0000F4040000}"/>
    <cellStyle name="Měna 2 5 2" xfId="1269" xr:uid="{00000000-0005-0000-0000-0000F5040000}"/>
    <cellStyle name="Měna 2 5 2 2" xfId="1270" xr:uid="{00000000-0005-0000-0000-0000F6040000}"/>
    <cellStyle name="Měna 2 5 3" xfId="1271" xr:uid="{00000000-0005-0000-0000-0000F7040000}"/>
    <cellStyle name="Měna 2 6" xfId="1272" xr:uid="{00000000-0005-0000-0000-0000F8040000}"/>
    <cellStyle name="Měna 2 6 2" xfId="1273" xr:uid="{00000000-0005-0000-0000-0000F9040000}"/>
    <cellStyle name="Měna 2 7" xfId="1274" xr:uid="{00000000-0005-0000-0000-0000FA040000}"/>
    <cellStyle name="Měna 2 7 2" xfId="1275" xr:uid="{00000000-0005-0000-0000-0000FB040000}"/>
    <cellStyle name="Měna 2 8" xfId="1276" xr:uid="{00000000-0005-0000-0000-0000FC040000}"/>
    <cellStyle name="Měna 3" xfId="1277" xr:uid="{00000000-0005-0000-0000-0000FD040000}"/>
    <cellStyle name="Měna 3 2" xfId="1278" xr:uid="{00000000-0005-0000-0000-0000FE040000}"/>
    <cellStyle name="Měna 3 2 2" xfId="1279" xr:uid="{00000000-0005-0000-0000-0000FF040000}"/>
    <cellStyle name="Měna 3 2 2 2" xfId="1280" xr:uid="{00000000-0005-0000-0000-000000050000}"/>
    <cellStyle name="Měna 3 2 2 2 2" xfId="1281" xr:uid="{00000000-0005-0000-0000-000001050000}"/>
    <cellStyle name="Měna 3 2 2 2 2 2" xfId="1282" xr:uid="{00000000-0005-0000-0000-000002050000}"/>
    <cellStyle name="Měna 3 2 2 2 3" xfId="1283" xr:uid="{00000000-0005-0000-0000-000003050000}"/>
    <cellStyle name="Měna 3 2 2 3" xfId="1284" xr:uid="{00000000-0005-0000-0000-000004050000}"/>
    <cellStyle name="Měna 3 2 2 3 2" xfId="1285" xr:uid="{00000000-0005-0000-0000-000005050000}"/>
    <cellStyle name="Měna 3 2 2 3 2 2" xfId="1286" xr:uid="{00000000-0005-0000-0000-000006050000}"/>
    <cellStyle name="Měna 3 2 2 3 3" xfId="1287" xr:uid="{00000000-0005-0000-0000-000007050000}"/>
    <cellStyle name="Měna 3 2 2 4" xfId="1288" xr:uid="{00000000-0005-0000-0000-000008050000}"/>
    <cellStyle name="Měna 3 2 2 4 2" xfId="1289" xr:uid="{00000000-0005-0000-0000-000009050000}"/>
    <cellStyle name="Měna 3 2 2 5" xfId="1290" xr:uid="{00000000-0005-0000-0000-00000A050000}"/>
    <cellStyle name="Měna 3 2 2 5 2" xfId="1291" xr:uid="{00000000-0005-0000-0000-00000B050000}"/>
    <cellStyle name="Měna 3 2 2 6" xfId="1292" xr:uid="{00000000-0005-0000-0000-00000C050000}"/>
    <cellStyle name="Měna 3 2 3" xfId="1293" xr:uid="{00000000-0005-0000-0000-00000D050000}"/>
    <cellStyle name="Měna 3 2 3 2" xfId="1294" xr:uid="{00000000-0005-0000-0000-00000E050000}"/>
    <cellStyle name="Měna 3 2 3 2 2" xfId="1295" xr:uid="{00000000-0005-0000-0000-00000F050000}"/>
    <cellStyle name="Měna 3 2 3 3" xfId="1296" xr:uid="{00000000-0005-0000-0000-000010050000}"/>
    <cellStyle name="Měna 3 2 4" xfId="1297" xr:uid="{00000000-0005-0000-0000-000011050000}"/>
    <cellStyle name="Měna 3 2 4 2" xfId="1298" xr:uid="{00000000-0005-0000-0000-000012050000}"/>
    <cellStyle name="Měna 3 2 4 2 2" xfId="1299" xr:uid="{00000000-0005-0000-0000-000013050000}"/>
    <cellStyle name="Měna 3 2 4 3" xfId="1300" xr:uid="{00000000-0005-0000-0000-000014050000}"/>
    <cellStyle name="Měna 3 2 5" xfId="1301" xr:uid="{00000000-0005-0000-0000-000015050000}"/>
    <cellStyle name="Měna 3 2 5 2" xfId="1302" xr:uid="{00000000-0005-0000-0000-000016050000}"/>
    <cellStyle name="Měna 3 2 6" xfId="1303" xr:uid="{00000000-0005-0000-0000-000017050000}"/>
    <cellStyle name="Měna 3 2 6 2" xfId="1304" xr:uid="{00000000-0005-0000-0000-000018050000}"/>
    <cellStyle name="Měna 3 2 7" xfId="1305" xr:uid="{00000000-0005-0000-0000-000019050000}"/>
    <cellStyle name="Měna 3 3" xfId="1306" xr:uid="{00000000-0005-0000-0000-00001A050000}"/>
    <cellStyle name="Měna 3 3 2" xfId="1307" xr:uid="{00000000-0005-0000-0000-00001B050000}"/>
    <cellStyle name="Měna 3 3 2 2" xfId="1308" xr:uid="{00000000-0005-0000-0000-00001C050000}"/>
    <cellStyle name="Měna 3 3 2 2 2" xfId="1309" xr:uid="{00000000-0005-0000-0000-00001D050000}"/>
    <cellStyle name="Měna 3 3 2 3" xfId="1310" xr:uid="{00000000-0005-0000-0000-00001E050000}"/>
    <cellStyle name="Měna 3 3 3" xfId="1311" xr:uid="{00000000-0005-0000-0000-00001F050000}"/>
    <cellStyle name="Měna 3 3 3 2" xfId="1312" xr:uid="{00000000-0005-0000-0000-000020050000}"/>
    <cellStyle name="Měna 3 3 3 2 2" xfId="1313" xr:uid="{00000000-0005-0000-0000-000021050000}"/>
    <cellStyle name="Měna 3 3 3 3" xfId="1314" xr:uid="{00000000-0005-0000-0000-000022050000}"/>
    <cellStyle name="Měna 3 3 4" xfId="1315" xr:uid="{00000000-0005-0000-0000-000023050000}"/>
    <cellStyle name="Měna 3 3 4 2" xfId="1316" xr:uid="{00000000-0005-0000-0000-000024050000}"/>
    <cellStyle name="Měna 3 3 5" xfId="1317" xr:uid="{00000000-0005-0000-0000-000025050000}"/>
    <cellStyle name="Měna 3 3 5 2" xfId="1318" xr:uid="{00000000-0005-0000-0000-000026050000}"/>
    <cellStyle name="Měna 3 3 6" xfId="1319" xr:uid="{00000000-0005-0000-0000-000027050000}"/>
    <cellStyle name="Měna 3 4" xfId="1320" xr:uid="{00000000-0005-0000-0000-000028050000}"/>
    <cellStyle name="Měna 3 4 2" xfId="1321" xr:uid="{00000000-0005-0000-0000-000029050000}"/>
    <cellStyle name="Měna 3 4 2 2" xfId="1322" xr:uid="{00000000-0005-0000-0000-00002A050000}"/>
    <cellStyle name="Měna 3 4 3" xfId="1323" xr:uid="{00000000-0005-0000-0000-00002B050000}"/>
    <cellStyle name="Měna 3 5" xfId="1324" xr:uid="{00000000-0005-0000-0000-00002C050000}"/>
    <cellStyle name="Měna 3 5 2" xfId="1325" xr:uid="{00000000-0005-0000-0000-00002D050000}"/>
    <cellStyle name="Měna 3 5 2 2" xfId="1326" xr:uid="{00000000-0005-0000-0000-00002E050000}"/>
    <cellStyle name="Měna 3 5 3" xfId="1327" xr:uid="{00000000-0005-0000-0000-00002F050000}"/>
    <cellStyle name="Měna 3 6" xfId="1328" xr:uid="{00000000-0005-0000-0000-000030050000}"/>
    <cellStyle name="Měna 3 6 2" xfId="1329" xr:uid="{00000000-0005-0000-0000-000031050000}"/>
    <cellStyle name="Měna 3 7" xfId="1330" xr:uid="{00000000-0005-0000-0000-000032050000}"/>
    <cellStyle name="Měna 3 7 2" xfId="1331" xr:uid="{00000000-0005-0000-0000-000033050000}"/>
    <cellStyle name="Měna 3 8" xfId="1332" xr:uid="{00000000-0005-0000-0000-000034050000}"/>
    <cellStyle name="Měna 4" xfId="1333" xr:uid="{00000000-0005-0000-0000-000035050000}"/>
    <cellStyle name="Měna 4 2" xfId="1334" xr:uid="{00000000-0005-0000-0000-000036050000}"/>
    <cellStyle name="Měna 5" xfId="1335" xr:uid="{00000000-0005-0000-0000-000037050000}"/>
    <cellStyle name="Měna 6" xfId="1336" xr:uid="{00000000-0005-0000-0000-000038050000}"/>
    <cellStyle name="měny 10" xfId="1337" xr:uid="{00000000-0005-0000-0000-000039050000}"/>
    <cellStyle name="měny 11" xfId="1338" xr:uid="{00000000-0005-0000-0000-00003A050000}"/>
    <cellStyle name="měny 12" xfId="1339" xr:uid="{00000000-0005-0000-0000-00003B050000}"/>
    <cellStyle name="měny 13" xfId="1340" xr:uid="{00000000-0005-0000-0000-00003C050000}"/>
    <cellStyle name="měny 2" xfId="1341" xr:uid="{00000000-0005-0000-0000-00003D050000}"/>
    <cellStyle name="měny 2 2" xfId="1342" xr:uid="{00000000-0005-0000-0000-00003E050000}"/>
    <cellStyle name="měny 2 2 2" xfId="1343" xr:uid="{00000000-0005-0000-0000-00003F050000}"/>
    <cellStyle name="měny 2 3" xfId="1344" xr:uid="{00000000-0005-0000-0000-000040050000}"/>
    <cellStyle name="měny 3" xfId="1345" xr:uid="{00000000-0005-0000-0000-000041050000}"/>
    <cellStyle name="měny 4" xfId="1346" xr:uid="{00000000-0005-0000-0000-000042050000}"/>
    <cellStyle name="měny 5" xfId="1347" xr:uid="{00000000-0005-0000-0000-000043050000}"/>
    <cellStyle name="měny 6" xfId="1348" xr:uid="{00000000-0005-0000-0000-000044050000}"/>
    <cellStyle name="měny 7" xfId="1349" xr:uid="{00000000-0005-0000-0000-000045050000}"/>
    <cellStyle name="měny 8" xfId="1350" xr:uid="{00000000-0005-0000-0000-000046050000}"/>
    <cellStyle name="měny 9" xfId="1351" xr:uid="{00000000-0005-0000-0000-000047050000}"/>
    <cellStyle name="Millares_Proyecto MINFAR 20020516" xfId="1352" xr:uid="{00000000-0005-0000-0000-000048050000}"/>
    <cellStyle name="Milliers [0]_!!!GO" xfId="1353" xr:uid="{00000000-0005-0000-0000-000049050000}"/>
    <cellStyle name="Milliers_!!!GO" xfId="1354" xr:uid="{00000000-0005-0000-0000-00004A050000}"/>
    <cellStyle name="Model" xfId="1355" xr:uid="{00000000-0005-0000-0000-00004B050000}"/>
    <cellStyle name="Monétaire [0]_!!!GO" xfId="1356" xr:uid="{00000000-0005-0000-0000-00004C050000}"/>
    <cellStyle name="Monétaire_!!!GO" xfId="1357" xr:uid="{00000000-0005-0000-0000-00004D050000}"/>
    <cellStyle name="Month" xfId="1358" xr:uid="{00000000-0005-0000-0000-00004E050000}"/>
    <cellStyle name="Nadpis" xfId="1359" xr:uid="{00000000-0005-0000-0000-00004F050000}"/>
    <cellStyle name="Nadpis 1 2" xfId="1360" xr:uid="{00000000-0005-0000-0000-000050050000}"/>
    <cellStyle name="Nadpis 1 2 10" xfId="1361" xr:uid="{00000000-0005-0000-0000-000051050000}"/>
    <cellStyle name="nadpis 1 2 2" xfId="1362" xr:uid="{00000000-0005-0000-0000-000052050000}"/>
    <cellStyle name="nadpis 1 2 3" xfId="1363" xr:uid="{00000000-0005-0000-0000-000053050000}"/>
    <cellStyle name="Nadpis 1 2 4" xfId="1364" xr:uid="{00000000-0005-0000-0000-000054050000}"/>
    <cellStyle name="Nadpis 1 2 5" xfId="1365" xr:uid="{00000000-0005-0000-0000-000055050000}"/>
    <cellStyle name="Nadpis 1 2 6" xfId="1366" xr:uid="{00000000-0005-0000-0000-000056050000}"/>
    <cellStyle name="Nadpis 1 2 7" xfId="1367" xr:uid="{00000000-0005-0000-0000-000057050000}"/>
    <cellStyle name="Nadpis 1 2 8" xfId="1368" xr:uid="{00000000-0005-0000-0000-000058050000}"/>
    <cellStyle name="nadpis 1 2 9" xfId="1369" xr:uid="{00000000-0005-0000-0000-000059050000}"/>
    <cellStyle name="nadpis 1 2_List1" xfId="1370" xr:uid="{00000000-0005-0000-0000-00005A050000}"/>
    <cellStyle name="Nadpis 1 3" xfId="1371" xr:uid="{00000000-0005-0000-0000-00005B050000}"/>
    <cellStyle name="Nadpis 1 4" xfId="1372" xr:uid="{00000000-0005-0000-0000-00005C050000}"/>
    <cellStyle name="Nadpis 1 5" xfId="1373" xr:uid="{00000000-0005-0000-0000-00005D050000}"/>
    <cellStyle name="Nadpis 10" xfId="1374" xr:uid="{00000000-0005-0000-0000-00005E050000}"/>
    <cellStyle name="Nadpis 11" xfId="1375" xr:uid="{00000000-0005-0000-0000-00005F050000}"/>
    <cellStyle name="Nadpis 12" xfId="1376" xr:uid="{00000000-0005-0000-0000-000060050000}"/>
    <cellStyle name="NADPIS 13" xfId="1377" xr:uid="{00000000-0005-0000-0000-000061050000}"/>
    <cellStyle name="Nadpis 2 2" xfId="1378" xr:uid="{00000000-0005-0000-0000-000062050000}"/>
    <cellStyle name="Nadpis 2 2 10" xfId="1379" xr:uid="{00000000-0005-0000-0000-000063050000}"/>
    <cellStyle name="nadpis 2 2 2" xfId="1380" xr:uid="{00000000-0005-0000-0000-000064050000}"/>
    <cellStyle name="nadpis 2 2 2 2" xfId="1381" xr:uid="{00000000-0005-0000-0000-000065050000}"/>
    <cellStyle name="nadpis 2 2 2 3" xfId="1382" xr:uid="{00000000-0005-0000-0000-000066050000}"/>
    <cellStyle name="nadpis 2 2 3" xfId="1383" xr:uid="{00000000-0005-0000-0000-000067050000}"/>
    <cellStyle name="nadpis 2 2 3 2" xfId="1384" xr:uid="{00000000-0005-0000-0000-000068050000}"/>
    <cellStyle name="nadpis 2 2 3 3" xfId="1385" xr:uid="{00000000-0005-0000-0000-000069050000}"/>
    <cellStyle name="Nadpis 2 2 4" xfId="1386" xr:uid="{00000000-0005-0000-0000-00006A050000}"/>
    <cellStyle name="Nadpis 2 2 5" xfId="1387" xr:uid="{00000000-0005-0000-0000-00006B050000}"/>
    <cellStyle name="Nadpis 2 2 6" xfId="1388" xr:uid="{00000000-0005-0000-0000-00006C050000}"/>
    <cellStyle name="Nadpis 2 2 7" xfId="1389" xr:uid="{00000000-0005-0000-0000-00006D050000}"/>
    <cellStyle name="Nadpis 2 2 8" xfId="1390" xr:uid="{00000000-0005-0000-0000-00006E050000}"/>
    <cellStyle name="nadpis 2 2 9" xfId="1391" xr:uid="{00000000-0005-0000-0000-00006F050000}"/>
    <cellStyle name="nadpis 2 2_List1" xfId="1392" xr:uid="{00000000-0005-0000-0000-000070050000}"/>
    <cellStyle name="Nadpis 2 3" xfId="1393" xr:uid="{00000000-0005-0000-0000-000071050000}"/>
    <cellStyle name="Nadpis 2 4" xfId="1394" xr:uid="{00000000-0005-0000-0000-000072050000}"/>
    <cellStyle name="Nadpis 2 5" xfId="1395" xr:uid="{00000000-0005-0000-0000-000073050000}"/>
    <cellStyle name="Nadpis 3 2" xfId="1396" xr:uid="{00000000-0005-0000-0000-000074050000}"/>
    <cellStyle name="Nadpis 3 2 2" xfId="1397" xr:uid="{00000000-0005-0000-0000-000075050000}"/>
    <cellStyle name="Nadpis 3 2 3" xfId="1398" xr:uid="{00000000-0005-0000-0000-000076050000}"/>
    <cellStyle name="Nadpis 3 3" xfId="1399" xr:uid="{00000000-0005-0000-0000-000077050000}"/>
    <cellStyle name="Nadpis 3 4" xfId="1400" xr:uid="{00000000-0005-0000-0000-000078050000}"/>
    <cellStyle name="Nadpis 4 2" xfId="1401" xr:uid="{00000000-0005-0000-0000-000079050000}"/>
    <cellStyle name="Nadpis 4 2 2" xfId="1402" xr:uid="{00000000-0005-0000-0000-00007A050000}"/>
    <cellStyle name="Nadpis 4 2 3" xfId="1403" xr:uid="{00000000-0005-0000-0000-00007B050000}"/>
    <cellStyle name="Nadpis 4 3" xfId="1404" xr:uid="{00000000-0005-0000-0000-00007C050000}"/>
    <cellStyle name="Nadpis 4 4" xfId="1405" xr:uid="{00000000-0005-0000-0000-00007D050000}"/>
    <cellStyle name="NADPIS 5" xfId="1406" xr:uid="{00000000-0005-0000-0000-00007E050000}"/>
    <cellStyle name="NADPIS 6" xfId="1407" xr:uid="{00000000-0005-0000-0000-00007F050000}"/>
    <cellStyle name="NADPIS 7" xfId="1408" xr:uid="{00000000-0005-0000-0000-000080050000}"/>
    <cellStyle name="NADPIS 8" xfId="1409" xr:uid="{00000000-0005-0000-0000-000081050000}"/>
    <cellStyle name="Nadpis 9" xfId="1410" xr:uid="{00000000-0005-0000-0000-000082050000}"/>
    <cellStyle name="nadpis-12" xfId="1411" xr:uid="{00000000-0005-0000-0000-000083050000}"/>
    <cellStyle name="nadpis-podtr." xfId="1412" xr:uid="{00000000-0005-0000-0000-000084050000}"/>
    <cellStyle name="nadpis-podtr. 2" xfId="1413" xr:uid="{00000000-0005-0000-0000-000085050000}"/>
    <cellStyle name="nadpis-podtr. 3" xfId="1414" xr:uid="{00000000-0005-0000-0000-000086050000}"/>
    <cellStyle name="nadpis-podtr-12" xfId="1415" xr:uid="{00000000-0005-0000-0000-000087050000}"/>
    <cellStyle name="nadpis-podtr-šik" xfId="1416" xr:uid="{00000000-0005-0000-0000-000088050000}"/>
    <cellStyle name="Název 2" xfId="1417" xr:uid="{00000000-0005-0000-0000-000089050000}"/>
    <cellStyle name="Název 2 2" xfId="1418" xr:uid="{00000000-0005-0000-0000-00008A050000}"/>
    <cellStyle name="Název 2 3" xfId="1419" xr:uid="{00000000-0005-0000-0000-00008B050000}"/>
    <cellStyle name="Název 2 4" xfId="1420" xr:uid="{00000000-0005-0000-0000-00008C050000}"/>
    <cellStyle name="Název 3" xfId="1421" xr:uid="{00000000-0005-0000-0000-00008D050000}"/>
    <cellStyle name="Název 4" xfId="1422" xr:uid="{00000000-0005-0000-0000-00008E050000}"/>
    <cellStyle name="nazev_skup" xfId="1423" xr:uid="{00000000-0005-0000-0000-00008F050000}"/>
    <cellStyle name="Nedefinován" xfId="1424" xr:uid="{00000000-0005-0000-0000-000090050000}"/>
    <cellStyle name="Neutral" xfId="1425" xr:uid="{00000000-0005-0000-0000-000091050000}"/>
    <cellStyle name="Neutral 2" xfId="1426" xr:uid="{00000000-0005-0000-0000-000092050000}"/>
    <cellStyle name="Neutrální 2" xfId="1427" xr:uid="{00000000-0005-0000-0000-000093050000}"/>
    <cellStyle name="Neutrální 2 2" xfId="1428" xr:uid="{00000000-0005-0000-0000-000094050000}"/>
    <cellStyle name="Neutrální 3" xfId="1429" xr:uid="{00000000-0005-0000-0000-000095050000}"/>
    <cellStyle name="Neutrální 4" xfId="1430" xr:uid="{00000000-0005-0000-0000-000096050000}"/>
    <cellStyle name="no dec" xfId="1431" xr:uid="{00000000-0005-0000-0000-000097050000}"/>
    <cellStyle name="nor.cena" xfId="1432" xr:uid="{00000000-0005-0000-0000-000098050000}"/>
    <cellStyle name="normal" xfId="1433" xr:uid="{00000000-0005-0000-0000-000099050000}"/>
    <cellStyle name="Normal - Style1" xfId="1434" xr:uid="{00000000-0005-0000-0000-00009A050000}"/>
    <cellStyle name="Normal - Style1 2" xfId="1435" xr:uid="{00000000-0005-0000-0000-00009B050000}"/>
    <cellStyle name="Normal - Style1 3" xfId="1436" xr:uid="{00000000-0005-0000-0000-00009C050000}"/>
    <cellStyle name="Normal 10" xfId="1437" xr:uid="{00000000-0005-0000-0000-00009D050000}"/>
    <cellStyle name="Normal 11" xfId="1438" xr:uid="{00000000-0005-0000-0000-00009E050000}"/>
    <cellStyle name="Normal 11 2" xfId="1439" xr:uid="{00000000-0005-0000-0000-00009F050000}"/>
    <cellStyle name="Normal 12" xfId="1440" xr:uid="{00000000-0005-0000-0000-0000A0050000}"/>
    <cellStyle name="Normal 13" xfId="1441" xr:uid="{00000000-0005-0000-0000-0000A1050000}"/>
    <cellStyle name="Normal 14" xfId="1442" xr:uid="{00000000-0005-0000-0000-0000A2050000}"/>
    <cellStyle name="Normal 15" xfId="1443" xr:uid="{00000000-0005-0000-0000-0000A3050000}"/>
    <cellStyle name="Normal 16" xfId="1444" xr:uid="{00000000-0005-0000-0000-0000A4050000}"/>
    <cellStyle name="normal 17" xfId="1445" xr:uid="{00000000-0005-0000-0000-0000A5050000}"/>
    <cellStyle name="normal 18" xfId="1446" xr:uid="{00000000-0005-0000-0000-0000A6050000}"/>
    <cellStyle name="normal 19" xfId="1447" xr:uid="{00000000-0005-0000-0000-0000A7050000}"/>
    <cellStyle name="Normal 2" xfId="1448" xr:uid="{00000000-0005-0000-0000-0000A8050000}"/>
    <cellStyle name="normal 2 2" xfId="1449" xr:uid="{00000000-0005-0000-0000-0000A9050000}"/>
    <cellStyle name="normal 20" xfId="1450" xr:uid="{00000000-0005-0000-0000-0000AA050000}"/>
    <cellStyle name="normal 21" xfId="1451" xr:uid="{00000000-0005-0000-0000-0000AB050000}"/>
    <cellStyle name="normal 3" xfId="1452" xr:uid="{00000000-0005-0000-0000-0000AC050000}"/>
    <cellStyle name="normal 4" xfId="1453" xr:uid="{00000000-0005-0000-0000-0000AD050000}"/>
    <cellStyle name="normal 5" xfId="1454" xr:uid="{00000000-0005-0000-0000-0000AE050000}"/>
    <cellStyle name="Normal 6" xfId="1455" xr:uid="{00000000-0005-0000-0000-0000AF050000}"/>
    <cellStyle name="Normal 7" xfId="1456" xr:uid="{00000000-0005-0000-0000-0000B0050000}"/>
    <cellStyle name="Normal 8" xfId="1457" xr:uid="{00000000-0005-0000-0000-0000B1050000}"/>
    <cellStyle name="Normal 9" xfId="1458" xr:uid="{00000000-0005-0000-0000-0000B2050000}"/>
    <cellStyle name="Normal_!!!GO" xfId="1459" xr:uid="{00000000-0005-0000-0000-0000B3050000}"/>
    <cellStyle name="Normální" xfId="0" builtinId="0"/>
    <cellStyle name="normální 10" xfId="1460" xr:uid="{00000000-0005-0000-0000-0000B5050000}"/>
    <cellStyle name="normální 10 10" xfId="1461" xr:uid="{00000000-0005-0000-0000-0000B6050000}"/>
    <cellStyle name="normální 10 11" xfId="1462" xr:uid="{00000000-0005-0000-0000-0000B7050000}"/>
    <cellStyle name="normální 10 12" xfId="1463" xr:uid="{00000000-0005-0000-0000-0000B8050000}"/>
    <cellStyle name="normální 10 13" xfId="1464" xr:uid="{00000000-0005-0000-0000-0000B9050000}"/>
    <cellStyle name="normální 10 14" xfId="1465" xr:uid="{00000000-0005-0000-0000-0000BA050000}"/>
    <cellStyle name="normální 10 15" xfId="1466" xr:uid="{00000000-0005-0000-0000-0000BB050000}"/>
    <cellStyle name="normální 10 16" xfId="1467" xr:uid="{00000000-0005-0000-0000-0000BC050000}"/>
    <cellStyle name="normální 10 17" xfId="1468" xr:uid="{00000000-0005-0000-0000-0000BD050000}"/>
    <cellStyle name="normální 10 18" xfId="1469" xr:uid="{00000000-0005-0000-0000-0000BE050000}"/>
    <cellStyle name="normální 10 19" xfId="1470" xr:uid="{00000000-0005-0000-0000-0000BF050000}"/>
    <cellStyle name="normální 10 2" xfId="1471" xr:uid="{00000000-0005-0000-0000-0000C0050000}"/>
    <cellStyle name="Normální 10 2 2" xfId="1472" xr:uid="{00000000-0005-0000-0000-0000C1050000}"/>
    <cellStyle name="Normální 10 2 2 2" xfId="1473" xr:uid="{00000000-0005-0000-0000-0000C2050000}"/>
    <cellStyle name="Normální 10 2 2 2 2" xfId="1474" xr:uid="{00000000-0005-0000-0000-0000C3050000}"/>
    <cellStyle name="Normální 10 2 2 2 2 2" xfId="1475" xr:uid="{00000000-0005-0000-0000-0000C4050000}"/>
    <cellStyle name="Normální 10 2 2 2 3" xfId="1476" xr:uid="{00000000-0005-0000-0000-0000C5050000}"/>
    <cellStyle name="Normální 10 2 2 3" xfId="1477" xr:uid="{00000000-0005-0000-0000-0000C6050000}"/>
    <cellStyle name="Normální 10 2 2 3 2" xfId="1478" xr:uid="{00000000-0005-0000-0000-0000C7050000}"/>
    <cellStyle name="Normální 10 2 2 4" xfId="1479" xr:uid="{00000000-0005-0000-0000-0000C8050000}"/>
    <cellStyle name="Normální 10 2 3" xfId="1480" xr:uid="{00000000-0005-0000-0000-0000C9050000}"/>
    <cellStyle name="Normální 10 2 3 2" xfId="1481" xr:uid="{00000000-0005-0000-0000-0000CA050000}"/>
    <cellStyle name="Normální 10 2 3 2 2" xfId="1482" xr:uid="{00000000-0005-0000-0000-0000CB050000}"/>
    <cellStyle name="Normální 10 2 3 3" xfId="1483" xr:uid="{00000000-0005-0000-0000-0000CC050000}"/>
    <cellStyle name="Normální 10 2 4" xfId="1484" xr:uid="{00000000-0005-0000-0000-0000CD050000}"/>
    <cellStyle name="Normální 10 2 4 2" xfId="1485" xr:uid="{00000000-0005-0000-0000-0000CE050000}"/>
    <cellStyle name="Normální 10 2 5" xfId="1486" xr:uid="{00000000-0005-0000-0000-0000CF050000}"/>
    <cellStyle name="normální 10 20" xfId="1487" xr:uid="{00000000-0005-0000-0000-0000D0050000}"/>
    <cellStyle name="normální 10 21" xfId="1488" xr:uid="{00000000-0005-0000-0000-0000D1050000}"/>
    <cellStyle name="normální 10 22" xfId="1489" xr:uid="{00000000-0005-0000-0000-0000D2050000}"/>
    <cellStyle name="normální 10 23" xfId="1490" xr:uid="{00000000-0005-0000-0000-0000D3050000}"/>
    <cellStyle name="normální 10 24" xfId="1491" xr:uid="{00000000-0005-0000-0000-0000D4050000}"/>
    <cellStyle name="normální 10 25" xfId="1492" xr:uid="{00000000-0005-0000-0000-0000D5050000}"/>
    <cellStyle name="normální 10 3" xfId="1493" xr:uid="{00000000-0005-0000-0000-0000D6050000}"/>
    <cellStyle name="Normální 10 3 2" xfId="1494" xr:uid="{00000000-0005-0000-0000-0000D7050000}"/>
    <cellStyle name="Normální 10 3 2 2" xfId="1495" xr:uid="{00000000-0005-0000-0000-0000D8050000}"/>
    <cellStyle name="Normální 10 3 2 2 2" xfId="1496" xr:uid="{00000000-0005-0000-0000-0000D9050000}"/>
    <cellStyle name="Normální 10 3 2 3" xfId="1497" xr:uid="{00000000-0005-0000-0000-0000DA050000}"/>
    <cellStyle name="Normální 10 3 3" xfId="1498" xr:uid="{00000000-0005-0000-0000-0000DB050000}"/>
    <cellStyle name="Normální 10 3 3 2" xfId="1499" xr:uid="{00000000-0005-0000-0000-0000DC050000}"/>
    <cellStyle name="Normální 10 3 4" xfId="1500" xr:uid="{00000000-0005-0000-0000-0000DD050000}"/>
    <cellStyle name="normální 10 4" xfId="1501" xr:uid="{00000000-0005-0000-0000-0000DE050000}"/>
    <cellStyle name="Normální 10 4 2" xfId="1502" xr:uid="{00000000-0005-0000-0000-0000DF050000}"/>
    <cellStyle name="Normální 10 4 2 2" xfId="1503" xr:uid="{00000000-0005-0000-0000-0000E0050000}"/>
    <cellStyle name="Normální 10 4 3" xfId="1504" xr:uid="{00000000-0005-0000-0000-0000E1050000}"/>
    <cellStyle name="normální 10 5" xfId="1505" xr:uid="{00000000-0005-0000-0000-0000E2050000}"/>
    <cellStyle name="Normální 10 5 2" xfId="1506" xr:uid="{00000000-0005-0000-0000-0000E3050000}"/>
    <cellStyle name="normální 10 6" xfId="1507" xr:uid="{00000000-0005-0000-0000-0000E4050000}"/>
    <cellStyle name="Normální 10 6 2" xfId="1508" xr:uid="{00000000-0005-0000-0000-0000E5050000}"/>
    <cellStyle name="normální 10 7" xfId="1509" xr:uid="{00000000-0005-0000-0000-0000E6050000}"/>
    <cellStyle name="normální 10 8" xfId="1510" xr:uid="{00000000-0005-0000-0000-0000E7050000}"/>
    <cellStyle name="normální 10 9" xfId="1511" xr:uid="{00000000-0005-0000-0000-0000E8050000}"/>
    <cellStyle name="normální 11" xfId="1512" xr:uid="{00000000-0005-0000-0000-0000E9050000}"/>
    <cellStyle name="Normální 11 2" xfId="1513" xr:uid="{00000000-0005-0000-0000-0000EA050000}"/>
    <cellStyle name="Normální 11 3" xfId="1514" xr:uid="{00000000-0005-0000-0000-0000EB050000}"/>
    <cellStyle name="normální 11 4" xfId="1515" xr:uid="{00000000-0005-0000-0000-0000EC050000}"/>
    <cellStyle name="normální 11 5" xfId="1516" xr:uid="{00000000-0005-0000-0000-0000ED050000}"/>
    <cellStyle name="normální 11 6" xfId="1517" xr:uid="{00000000-0005-0000-0000-0000EE050000}"/>
    <cellStyle name="normální 11 7" xfId="1518" xr:uid="{00000000-0005-0000-0000-0000EF050000}"/>
    <cellStyle name="normální 12" xfId="1519" xr:uid="{00000000-0005-0000-0000-0000F0050000}"/>
    <cellStyle name="Normální 12 2" xfId="1520" xr:uid="{00000000-0005-0000-0000-0000F1050000}"/>
    <cellStyle name="Normální 12 2 2" xfId="1521" xr:uid="{00000000-0005-0000-0000-0000F2050000}"/>
    <cellStyle name="Normální 12 3" xfId="1522" xr:uid="{00000000-0005-0000-0000-0000F3050000}"/>
    <cellStyle name="Normální 12 3 2" xfId="1523" xr:uid="{00000000-0005-0000-0000-0000F4050000}"/>
    <cellStyle name="Normální 12 4" xfId="1524" xr:uid="{00000000-0005-0000-0000-0000F5050000}"/>
    <cellStyle name="Normální 12 4 2" xfId="1525" xr:uid="{00000000-0005-0000-0000-0000F6050000}"/>
    <cellStyle name="Normální 12 5" xfId="1526" xr:uid="{00000000-0005-0000-0000-0000F7050000}"/>
    <cellStyle name="normální 12 6" xfId="1527" xr:uid="{00000000-0005-0000-0000-0000F8050000}"/>
    <cellStyle name="normální 12 7" xfId="1528" xr:uid="{00000000-0005-0000-0000-0000F9050000}"/>
    <cellStyle name="normální 12 8" xfId="1529" xr:uid="{00000000-0005-0000-0000-0000FA050000}"/>
    <cellStyle name="normální 13" xfId="1530" xr:uid="{00000000-0005-0000-0000-0000FB050000}"/>
    <cellStyle name="Normální 13 2" xfId="1531" xr:uid="{00000000-0005-0000-0000-0000FC050000}"/>
    <cellStyle name="Normální 13 2 2" xfId="1532" xr:uid="{00000000-0005-0000-0000-0000FD050000}"/>
    <cellStyle name="normální 13 3" xfId="1533" xr:uid="{00000000-0005-0000-0000-0000FE050000}"/>
    <cellStyle name="normální 13 4" xfId="1534" xr:uid="{00000000-0005-0000-0000-0000FF050000}"/>
    <cellStyle name="normální 13 5" xfId="1535" xr:uid="{00000000-0005-0000-0000-000000060000}"/>
    <cellStyle name="normální 13 6" xfId="1536" xr:uid="{00000000-0005-0000-0000-000001060000}"/>
    <cellStyle name="normální 13 7" xfId="1537" xr:uid="{00000000-0005-0000-0000-000002060000}"/>
    <cellStyle name="normální 14" xfId="1538" xr:uid="{00000000-0005-0000-0000-000003060000}"/>
    <cellStyle name="normální 14 2" xfId="1539" xr:uid="{00000000-0005-0000-0000-000004060000}"/>
    <cellStyle name="normální 14 3" xfId="1540" xr:uid="{00000000-0005-0000-0000-000005060000}"/>
    <cellStyle name="normální 14 4" xfId="1541" xr:uid="{00000000-0005-0000-0000-000006060000}"/>
    <cellStyle name="normální 14 5" xfId="1542" xr:uid="{00000000-0005-0000-0000-000007060000}"/>
    <cellStyle name="normální 14 6" xfId="1543" xr:uid="{00000000-0005-0000-0000-000008060000}"/>
    <cellStyle name="normální 14 7" xfId="1544" xr:uid="{00000000-0005-0000-0000-000009060000}"/>
    <cellStyle name="normální 15" xfId="1545" xr:uid="{00000000-0005-0000-0000-00000A060000}"/>
    <cellStyle name="normální 16" xfId="1546" xr:uid="{00000000-0005-0000-0000-00000B060000}"/>
    <cellStyle name="normální 16 2" xfId="1547" xr:uid="{00000000-0005-0000-0000-00000C060000}"/>
    <cellStyle name="normální 17" xfId="1548" xr:uid="{00000000-0005-0000-0000-00000D060000}"/>
    <cellStyle name="Normální 17 2" xfId="1549" xr:uid="{00000000-0005-0000-0000-00000E060000}"/>
    <cellStyle name="normální 18" xfId="1550" xr:uid="{00000000-0005-0000-0000-00000F060000}"/>
    <cellStyle name="Normální 18 2" xfId="1551" xr:uid="{00000000-0005-0000-0000-000010060000}"/>
    <cellStyle name="normální 19" xfId="1552" xr:uid="{00000000-0005-0000-0000-000011060000}"/>
    <cellStyle name="Normální 19 2" xfId="1553" xr:uid="{00000000-0005-0000-0000-000012060000}"/>
    <cellStyle name="normální 2" xfId="1554" xr:uid="{00000000-0005-0000-0000-000013060000}"/>
    <cellStyle name="Normální 2 10" xfId="1555" xr:uid="{00000000-0005-0000-0000-000014060000}"/>
    <cellStyle name="Normální 2 11" xfId="1556" xr:uid="{00000000-0005-0000-0000-000015060000}"/>
    <cellStyle name="Normální 2 12" xfId="1557" xr:uid="{00000000-0005-0000-0000-000016060000}"/>
    <cellStyle name="Normální 2 13" xfId="1558" xr:uid="{00000000-0005-0000-0000-000017060000}"/>
    <cellStyle name="Normální 2 14" xfId="1559" xr:uid="{00000000-0005-0000-0000-000018060000}"/>
    <cellStyle name="Normální 2 15" xfId="1560" xr:uid="{00000000-0005-0000-0000-000019060000}"/>
    <cellStyle name="Normální 2 16" xfId="1561" xr:uid="{00000000-0005-0000-0000-00001A060000}"/>
    <cellStyle name="Normální 2 17" xfId="1562" xr:uid="{00000000-0005-0000-0000-00001B060000}"/>
    <cellStyle name="Normální 2 18" xfId="1563" xr:uid="{00000000-0005-0000-0000-00001C060000}"/>
    <cellStyle name="Normální 2 19" xfId="1564" xr:uid="{00000000-0005-0000-0000-00001D060000}"/>
    <cellStyle name="normální 2 2" xfId="1565" xr:uid="{00000000-0005-0000-0000-00001E060000}"/>
    <cellStyle name="Normální 2 2 10" xfId="1566" xr:uid="{00000000-0005-0000-0000-00001F060000}"/>
    <cellStyle name="Normální 2 2 2" xfId="1567" xr:uid="{00000000-0005-0000-0000-000020060000}"/>
    <cellStyle name="Normální 2 2 2 2" xfId="1568" xr:uid="{00000000-0005-0000-0000-000021060000}"/>
    <cellStyle name="Normální 2 2 2 2 2" xfId="1569" xr:uid="{00000000-0005-0000-0000-000022060000}"/>
    <cellStyle name="Normální 2 2 2 3" xfId="1570" xr:uid="{00000000-0005-0000-0000-000023060000}"/>
    <cellStyle name="normální 2 2 2 3 2" xfId="1571" xr:uid="{00000000-0005-0000-0000-000024060000}"/>
    <cellStyle name="normální 2 2 2 4" xfId="1572" xr:uid="{00000000-0005-0000-0000-000025060000}"/>
    <cellStyle name="Normální 2 2 3" xfId="1573" xr:uid="{00000000-0005-0000-0000-000026060000}"/>
    <cellStyle name="normální 2 2 3 2" xfId="1574" xr:uid="{00000000-0005-0000-0000-000027060000}"/>
    <cellStyle name="normální 2 2 3 3" xfId="1575" xr:uid="{00000000-0005-0000-0000-000028060000}"/>
    <cellStyle name="normální 2 2 3 3 2" xfId="1576" xr:uid="{00000000-0005-0000-0000-000029060000}"/>
    <cellStyle name="normální 2 2 3 4" xfId="1577" xr:uid="{00000000-0005-0000-0000-00002A060000}"/>
    <cellStyle name="Normální 2 2 4" xfId="1578" xr:uid="{00000000-0005-0000-0000-00002B060000}"/>
    <cellStyle name="normální 2 2 4 2" xfId="1579" xr:uid="{00000000-0005-0000-0000-00002C060000}"/>
    <cellStyle name="normální 2 2 4 3" xfId="1580" xr:uid="{00000000-0005-0000-0000-00002D060000}"/>
    <cellStyle name="normální 2 2 4 3 2" xfId="1581" xr:uid="{00000000-0005-0000-0000-00002E060000}"/>
    <cellStyle name="normální 2 2 4 4" xfId="1582" xr:uid="{00000000-0005-0000-0000-00002F060000}"/>
    <cellStyle name="Normální 2 2 5" xfId="1583" xr:uid="{00000000-0005-0000-0000-000030060000}"/>
    <cellStyle name="normální 2 2 5 2" xfId="1584" xr:uid="{00000000-0005-0000-0000-000031060000}"/>
    <cellStyle name="normální 2 2 5 3" xfId="1585" xr:uid="{00000000-0005-0000-0000-000032060000}"/>
    <cellStyle name="normální 2 2 5 3 2" xfId="1586" xr:uid="{00000000-0005-0000-0000-000033060000}"/>
    <cellStyle name="normální 2 2 5 4" xfId="1587" xr:uid="{00000000-0005-0000-0000-000034060000}"/>
    <cellStyle name="normální 2 2 6" xfId="1588" xr:uid="{00000000-0005-0000-0000-000035060000}"/>
    <cellStyle name="normální 2 2 7" xfId="1589" xr:uid="{00000000-0005-0000-0000-000036060000}"/>
    <cellStyle name="normální 2 2 8" xfId="1590" xr:uid="{00000000-0005-0000-0000-000037060000}"/>
    <cellStyle name="normální 2 2 9" xfId="1591" xr:uid="{00000000-0005-0000-0000-000038060000}"/>
    <cellStyle name="Normální 2 2_List1" xfId="1592" xr:uid="{00000000-0005-0000-0000-000039060000}"/>
    <cellStyle name="Normální 2 20" xfId="1593" xr:uid="{00000000-0005-0000-0000-00003A060000}"/>
    <cellStyle name="Normální 2 21" xfId="1594" xr:uid="{00000000-0005-0000-0000-00003B060000}"/>
    <cellStyle name="Normální 2 22" xfId="1595" xr:uid="{00000000-0005-0000-0000-00003C060000}"/>
    <cellStyle name="Normální 2 23" xfId="1596" xr:uid="{00000000-0005-0000-0000-00003D060000}"/>
    <cellStyle name="Normální 2 24" xfId="1597" xr:uid="{00000000-0005-0000-0000-00003E060000}"/>
    <cellStyle name="Normální 2 25" xfId="1598" xr:uid="{00000000-0005-0000-0000-00003F060000}"/>
    <cellStyle name="Normální 2 26" xfId="1599" xr:uid="{00000000-0005-0000-0000-000040060000}"/>
    <cellStyle name="Normální 2 27" xfId="1600" xr:uid="{00000000-0005-0000-0000-000041060000}"/>
    <cellStyle name="Normální 2 28" xfId="1601" xr:uid="{00000000-0005-0000-0000-000042060000}"/>
    <cellStyle name="Normální 2 29" xfId="1602" xr:uid="{00000000-0005-0000-0000-000043060000}"/>
    <cellStyle name="Normální 2 3" xfId="1603" xr:uid="{00000000-0005-0000-0000-000044060000}"/>
    <cellStyle name="normální 2 3 10" xfId="1604" xr:uid="{00000000-0005-0000-0000-000045060000}"/>
    <cellStyle name="Normální 2 3 2" xfId="1605" xr:uid="{00000000-0005-0000-0000-000046060000}"/>
    <cellStyle name="normální 2 3 3" xfId="1606" xr:uid="{00000000-0005-0000-0000-000047060000}"/>
    <cellStyle name="normální 2 3 3 2" xfId="1607" xr:uid="{00000000-0005-0000-0000-000048060000}"/>
    <cellStyle name="normální 2 3 4" xfId="1608" xr:uid="{00000000-0005-0000-0000-000049060000}"/>
    <cellStyle name="normální 2 3 4 2" xfId="1609" xr:uid="{00000000-0005-0000-0000-00004A060000}"/>
    <cellStyle name="normální 2 3 5" xfId="1610" xr:uid="{00000000-0005-0000-0000-00004B060000}"/>
    <cellStyle name="normální 2 3 5 2" xfId="1611" xr:uid="{00000000-0005-0000-0000-00004C060000}"/>
    <cellStyle name="normální 2 3 6" xfId="1612" xr:uid="{00000000-0005-0000-0000-00004D060000}"/>
    <cellStyle name="normální 2 3 6 2" xfId="1613" xr:uid="{00000000-0005-0000-0000-00004E060000}"/>
    <cellStyle name="Normální 2 3 7" xfId="1614" xr:uid="{00000000-0005-0000-0000-00004F060000}"/>
    <cellStyle name="normální 2 3 8" xfId="1615" xr:uid="{00000000-0005-0000-0000-000050060000}"/>
    <cellStyle name="normální 2 3 9" xfId="1616" xr:uid="{00000000-0005-0000-0000-000051060000}"/>
    <cellStyle name="Normální 2 30" xfId="1617" xr:uid="{00000000-0005-0000-0000-000052060000}"/>
    <cellStyle name="Normální 2 31" xfId="1618" xr:uid="{00000000-0005-0000-0000-000053060000}"/>
    <cellStyle name="Normální 2 32" xfId="1619" xr:uid="{00000000-0005-0000-0000-000054060000}"/>
    <cellStyle name="Normální 2 33" xfId="1620" xr:uid="{00000000-0005-0000-0000-000055060000}"/>
    <cellStyle name="Normální 2 34" xfId="1621" xr:uid="{00000000-0005-0000-0000-000056060000}"/>
    <cellStyle name="Normální 2 35" xfId="1622" xr:uid="{00000000-0005-0000-0000-000057060000}"/>
    <cellStyle name="Normální 2 36" xfId="1623" xr:uid="{00000000-0005-0000-0000-000058060000}"/>
    <cellStyle name="Normální 2 37" xfId="1624" xr:uid="{00000000-0005-0000-0000-000059060000}"/>
    <cellStyle name="Normální 2 38" xfId="2092" xr:uid="{C791552A-C7F3-441F-8E6C-E8E986A83A26}"/>
    <cellStyle name="Normální 2 4" xfId="1625" xr:uid="{00000000-0005-0000-0000-00005A060000}"/>
    <cellStyle name="Normální 2 5" xfId="1626" xr:uid="{00000000-0005-0000-0000-00005B060000}"/>
    <cellStyle name="Normální 2 6" xfId="1627" xr:uid="{00000000-0005-0000-0000-00005C060000}"/>
    <cellStyle name="Normální 2 7" xfId="1628" xr:uid="{00000000-0005-0000-0000-00005D060000}"/>
    <cellStyle name="Normální 2 8" xfId="1629" xr:uid="{00000000-0005-0000-0000-00005E060000}"/>
    <cellStyle name="Normální 2 9" xfId="1630" xr:uid="{00000000-0005-0000-0000-00005F060000}"/>
    <cellStyle name="normální 2_004_Vykaz_vymer_ZTI" xfId="1631" xr:uid="{00000000-0005-0000-0000-000060060000}"/>
    <cellStyle name="normální 20" xfId="1632" xr:uid="{00000000-0005-0000-0000-000061060000}"/>
    <cellStyle name="normální 21" xfId="1633" xr:uid="{00000000-0005-0000-0000-000062060000}"/>
    <cellStyle name="normální 22" xfId="1634" xr:uid="{00000000-0005-0000-0000-000063060000}"/>
    <cellStyle name="normální 23" xfId="1635" xr:uid="{00000000-0005-0000-0000-000064060000}"/>
    <cellStyle name="normální 23 2" xfId="1636" xr:uid="{00000000-0005-0000-0000-000065060000}"/>
    <cellStyle name="normální 24" xfId="1637" xr:uid="{00000000-0005-0000-0000-000066060000}"/>
    <cellStyle name="normální 25" xfId="1638" xr:uid="{00000000-0005-0000-0000-000067060000}"/>
    <cellStyle name="normální 26" xfId="1639" xr:uid="{00000000-0005-0000-0000-000068060000}"/>
    <cellStyle name="normální 27" xfId="1640" xr:uid="{00000000-0005-0000-0000-000069060000}"/>
    <cellStyle name="normální 28" xfId="1641" xr:uid="{00000000-0005-0000-0000-00006A060000}"/>
    <cellStyle name="Normální 28 2" xfId="1642" xr:uid="{00000000-0005-0000-0000-00006B060000}"/>
    <cellStyle name="normální 29" xfId="1643" xr:uid="{00000000-0005-0000-0000-00006C060000}"/>
    <cellStyle name="Normální 29 2" xfId="1644" xr:uid="{00000000-0005-0000-0000-00006D060000}"/>
    <cellStyle name="normální 3" xfId="1645" xr:uid="{00000000-0005-0000-0000-00006E060000}"/>
    <cellStyle name="normální 3 10" xfId="1646" xr:uid="{00000000-0005-0000-0000-00006F060000}"/>
    <cellStyle name="Normální 3 11" xfId="1647" xr:uid="{00000000-0005-0000-0000-000070060000}"/>
    <cellStyle name="Normální 3 11 2" xfId="1648" xr:uid="{00000000-0005-0000-0000-000071060000}"/>
    <cellStyle name="normální 3 12" xfId="1649" xr:uid="{00000000-0005-0000-0000-000072060000}"/>
    <cellStyle name="Normální 3 13" xfId="1650" xr:uid="{00000000-0005-0000-0000-000073060000}"/>
    <cellStyle name="Normální 3 14" xfId="1651" xr:uid="{00000000-0005-0000-0000-000074060000}"/>
    <cellStyle name="Normální 3 15" xfId="1652" xr:uid="{00000000-0005-0000-0000-000075060000}"/>
    <cellStyle name="Normální 3 16" xfId="1653" xr:uid="{00000000-0005-0000-0000-000076060000}"/>
    <cellStyle name="Normální 3 17" xfId="1654" xr:uid="{00000000-0005-0000-0000-000077060000}"/>
    <cellStyle name="Normální 3 18" xfId="1655" xr:uid="{00000000-0005-0000-0000-000078060000}"/>
    <cellStyle name="Normální 3 19" xfId="1656" xr:uid="{00000000-0005-0000-0000-000079060000}"/>
    <cellStyle name="Normální 3 2" xfId="1657" xr:uid="{00000000-0005-0000-0000-00007A060000}"/>
    <cellStyle name="Normální 3 2 2" xfId="1658" xr:uid="{00000000-0005-0000-0000-00007B060000}"/>
    <cellStyle name="Normální 3 20" xfId="1659" xr:uid="{00000000-0005-0000-0000-00007C060000}"/>
    <cellStyle name="Normální 3 21" xfId="1660" xr:uid="{00000000-0005-0000-0000-00007D060000}"/>
    <cellStyle name="Normální 3 22" xfId="1661" xr:uid="{00000000-0005-0000-0000-00007E060000}"/>
    <cellStyle name="Normální 3 23" xfId="1662" xr:uid="{00000000-0005-0000-0000-00007F060000}"/>
    <cellStyle name="Normální 3 24" xfId="1663" xr:uid="{00000000-0005-0000-0000-000080060000}"/>
    <cellStyle name="Normální 3 25" xfId="1664" xr:uid="{00000000-0005-0000-0000-000081060000}"/>
    <cellStyle name="Normální 3 26" xfId="1665" xr:uid="{00000000-0005-0000-0000-000082060000}"/>
    <cellStyle name="Normální 3 27" xfId="1666" xr:uid="{00000000-0005-0000-0000-000083060000}"/>
    <cellStyle name="Normální 3 28" xfId="1667" xr:uid="{00000000-0005-0000-0000-000084060000}"/>
    <cellStyle name="Normální 3 29" xfId="1668" xr:uid="{00000000-0005-0000-0000-000085060000}"/>
    <cellStyle name="Normální 3 3" xfId="1669" xr:uid="{00000000-0005-0000-0000-000086060000}"/>
    <cellStyle name="Normální 3 3 2" xfId="1670" xr:uid="{00000000-0005-0000-0000-000087060000}"/>
    <cellStyle name="Normální 3 30" xfId="1671" xr:uid="{00000000-0005-0000-0000-000088060000}"/>
    <cellStyle name="Normální 3 31" xfId="1672" xr:uid="{00000000-0005-0000-0000-000089060000}"/>
    <cellStyle name="Normální 3 32" xfId="1673" xr:uid="{00000000-0005-0000-0000-00008A060000}"/>
    <cellStyle name="Normální 3 33" xfId="1674" xr:uid="{00000000-0005-0000-0000-00008B060000}"/>
    <cellStyle name="Normální 3 34" xfId="1675" xr:uid="{00000000-0005-0000-0000-00008C060000}"/>
    <cellStyle name="Normální 3 35" xfId="1676" xr:uid="{00000000-0005-0000-0000-00008D060000}"/>
    <cellStyle name="Normální 3 4" xfId="1677" xr:uid="{00000000-0005-0000-0000-00008E060000}"/>
    <cellStyle name="Normální 3 4 2" xfId="1678" xr:uid="{00000000-0005-0000-0000-00008F060000}"/>
    <cellStyle name="Normální 3 5" xfId="1679" xr:uid="{00000000-0005-0000-0000-000090060000}"/>
    <cellStyle name="Normální 3 6" xfId="1680" xr:uid="{00000000-0005-0000-0000-000091060000}"/>
    <cellStyle name="normální 3 7" xfId="1681" xr:uid="{00000000-0005-0000-0000-000092060000}"/>
    <cellStyle name="normální 3 8" xfId="1682" xr:uid="{00000000-0005-0000-0000-000093060000}"/>
    <cellStyle name="normální 3 9" xfId="1683" xr:uid="{00000000-0005-0000-0000-000094060000}"/>
    <cellStyle name="normální 3_01-DSP-10.20.30-001-MAR-vv" xfId="1684" xr:uid="{00000000-0005-0000-0000-000095060000}"/>
    <cellStyle name="normální 30" xfId="1685" xr:uid="{00000000-0005-0000-0000-000096060000}"/>
    <cellStyle name="normální 31" xfId="1686" xr:uid="{00000000-0005-0000-0000-000097060000}"/>
    <cellStyle name="normální 32" xfId="1687" xr:uid="{00000000-0005-0000-0000-000098060000}"/>
    <cellStyle name="normální 33" xfId="1688" xr:uid="{00000000-0005-0000-0000-000099060000}"/>
    <cellStyle name="normální 34" xfId="1689" xr:uid="{00000000-0005-0000-0000-00009A060000}"/>
    <cellStyle name="normální 35" xfId="1690" xr:uid="{00000000-0005-0000-0000-00009B060000}"/>
    <cellStyle name="normální 36" xfId="1691" xr:uid="{00000000-0005-0000-0000-00009C060000}"/>
    <cellStyle name="normální 37" xfId="1692" xr:uid="{00000000-0005-0000-0000-00009D060000}"/>
    <cellStyle name="normální 38" xfId="1693" xr:uid="{00000000-0005-0000-0000-00009E060000}"/>
    <cellStyle name="normální 39" xfId="1694" xr:uid="{00000000-0005-0000-0000-00009F060000}"/>
    <cellStyle name="normální 4" xfId="1695" xr:uid="{00000000-0005-0000-0000-0000A0060000}"/>
    <cellStyle name="Normální 4 10" xfId="1696" xr:uid="{00000000-0005-0000-0000-0000A1060000}"/>
    <cellStyle name="Normální 4 11" xfId="1697" xr:uid="{00000000-0005-0000-0000-0000A2060000}"/>
    <cellStyle name="normální 4 12" xfId="1698" xr:uid="{00000000-0005-0000-0000-0000A3060000}"/>
    <cellStyle name="normální 4 12 2" xfId="1699" xr:uid="{00000000-0005-0000-0000-0000A4060000}"/>
    <cellStyle name="Normální 4 13" xfId="1700" xr:uid="{00000000-0005-0000-0000-0000A5060000}"/>
    <cellStyle name="Normální 4 2" xfId="1701" xr:uid="{00000000-0005-0000-0000-0000A6060000}"/>
    <cellStyle name="normální 4 2 2" xfId="1702" xr:uid="{00000000-0005-0000-0000-0000A7060000}"/>
    <cellStyle name="normální 4 3" xfId="1703" xr:uid="{00000000-0005-0000-0000-0000A8060000}"/>
    <cellStyle name="normální 4 3 2" xfId="1704" xr:uid="{00000000-0005-0000-0000-0000A9060000}"/>
    <cellStyle name="Normální 4 4" xfId="1705" xr:uid="{00000000-0005-0000-0000-0000AA060000}"/>
    <cellStyle name="Normální 4 5" xfId="1706" xr:uid="{00000000-0005-0000-0000-0000AB060000}"/>
    <cellStyle name="Normální 4 6" xfId="1707" xr:uid="{00000000-0005-0000-0000-0000AC060000}"/>
    <cellStyle name="Normální 4 7" xfId="1708" xr:uid="{00000000-0005-0000-0000-0000AD060000}"/>
    <cellStyle name="Normální 4 8" xfId="1709" xr:uid="{00000000-0005-0000-0000-0000AE060000}"/>
    <cellStyle name="Normální 4 9" xfId="1710" xr:uid="{00000000-0005-0000-0000-0000AF060000}"/>
    <cellStyle name="normální 4_List1" xfId="1711" xr:uid="{00000000-0005-0000-0000-0000B0060000}"/>
    <cellStyle name="normální 40" xfId="1712" xr:uid="{00000000-0005-0000-0000-0000B1060000}"/>
    <cellStyle name="normální 41" xfId="1713" xr:uid="{00000000-0005-0000-0000-0000B2060000}"/>
    <cellStyle name="normální 42" xfId="1714" xr:uid="{00000000-0005-0000-0000-0000B3060000}"/>
    <cellStyle name="Normální 43" xfId="1715" xr:uid="{00000000-0005-0000-0000-0000B4060000}"/>
    <cellStyle name="Normální 44" xfId="1716" xr:uid="{00000000-0005-0000-0000-0000B5060000}"/>
    <cellStyle name="Normální 45" xfId="1717" xr:uid="{00000000-0005-0000-0000-0000B6060000}"/>
    <cellStyle name="Normální 46" xfId="1718" xr:uid="{00000000-0005-0000-0000-0000B7060000}"/>
    <cellStyle name="Normální 47" xfId="1719" xr:uid="{00000000-0005-0000-0000-0000B8060000}"/>
    <cellStyle name="Normální 48" xfId="1720" xr:uid="{00000000-0005-0000-0000-0000B9060000}"/>
    <cellStyle name="normální 49" xfId="1721" xr:uid="{00000000-0005-0000-0000-0000BA060000}"/>
    <cellStyle name="normální 5" xfId="1722" xr:uid="{00000000-0005-0000-0000-0000BB060000}"/>
    <cellStyle name="Normální 5 10" xfId="1723" xr:uid="{00000000-0005-0000-0000-0000BC060000}"/>
    <cellStyle name="normální 5 11" xfId="1724" xr:uid="{00000000-0005-0000-0000-0000BD060000}"/>
    <cellStyle name="normální 5 12" xfId="1725" xr:uid="{00000000-0005-0000-0000-0000BE060000}"/>
    <cellStyle name="normální 5 13" xfId="1726" xr:uid="{00000000-0005-0000-0000-0000BF060000}"/>
    <cellStyle name="normální 5 14" xfId="1727" xr:uid="{00000000-0005-0000-0000-0000C0060000}"/>
    <cellStyle name="normální 5 15" xfId="1728" xr:uid="{00000000-0005-0000-0000-0000C1060000}"/>
    <cellStyle name="normální 5 16" xfId="1729" xr:uid="{00000000-0005-0000-0000-0000C2060000}"/>
    <cellStyle name="normální 5 17" xfId="1730" xr:uid="{00000000-0005-0000-0000-0000C3060000}"/>
    <cellStyle name="normální 5 18" xfId="1731" xr:uid="{00000000-0005-0000-0000-0000C4060000}"/>
    <cellStyle name="normální 5 2" xfId="1732" xr:uid="{00000000-0005-0000-0000-0000C5060000}"/>
    <cellStyle name="normální 5 3" xfId="1733" xr:uid="{00000000-0005-0000-0000-0000C6060000}"/>
    <cellStyle name="Normální 5 4" xfId="1734" xr:uid="{00000000-0005-0000-0000-0000C7060000}"/>
    <cellStyle name="Normální 5 4 2" xfId="1735" xr:uid="{00000000-0005-0000-0000-0000C8060000}"/>
    <cellStyle name="Normální 5 4 2 2" xfId="1736" xr:uid="{00000000-0005-0000-0000-0000C9060000}"/>
    <cellStyle name="Normální 5 4 3" xfId="1737" xr:uid="{00000000-0005-0000-0000-0000CA060000}"/>
    <cellStyle name="Normální 5 5" xfId="1738" xr:uid="{00000000-0005-0000-0000-0000CB060000}"/>
    <cellStyle name="Normální 5 5 2" xfId="1739" xr:uid="{00000000-0005-0000-0000-0000CC060000}"/>
    <cellStyle name="Normální 5 5 2 2" xfId="1740" xr:uid="{00000000-0005-0000-0000-0000CD060000}"/>
    <cellStyle name="Normální 5 5 3" xfId="1741" xr:uid="{00000000-0005-0000-0000-0000CE060000}"/>
    <cellStyle name="Normální 5 6" xfId="1742" xr:uid="{00000000-0005-0000-0000-0000CF060000}"/>
    <cellStyle name="Normální 5 6 2" xfId="1743" xr:uid="{00000000-0005-0000-0000-0000D0060000}"/>
    <cellStyle name="Normální 5 6 2 2" xfId="1744" xr:uid="{00000000-0005-0000-0000-0000D1060000}"/>
    <cellStyle name="Normální 5 6 3" xfId="1745" xr:uid="{00000000-0005-0000-0000-0000D2060000}"/>
    <cellStyle name="Normální 5 7" xfId="1746" xr:uid="{00000000-0005-0000-0000-0000D3060000}"/>
    <cellStyle name="Normální 5 7 2" xfId="1747" xr:uid="{00000000-0005-0000-0000-0000D4060000}"/>
    <cellStyle name="Normální 5 7 2 2" xfId="1748" xr:uid="{00000000-0005-0000-0000-0000D5060000}"/>
    <cellStyle name="Normální 5 7 3" xfId="1749" xr:uid="{00000000-0005-0000-0000-0000D6060000}"/>
    <cellStyle name="Normální 5 8" xfId="1750" xr:uid="{00000000-0005-0000-0000-0000D7060000}"/>
    <cellStyle name="Normální 5 8 2" xfId="1751" xr:uid="{00000000-0005-0000-0000-0000D8060000}"/>
    <cellStyle name="Normální 5 8 2 2" xfId="1752" xr:uid="{00000000-0005-0000-0000-0000D9060000}"/>
    <cellStyle name="Normální 5 8 3" xfId="1753" xr:uid="{00000000-0005-0000-0000-0000DA060000}"/>
    <cellStyle name="Normální 5 9" xfId="1754" xr:uid="{00000000-0005-0000-0000-0000DB060000}"/>
    <cellStyle name="normální 5_List1" xfId="1755" xr:uid="{00000000-0005-0000-0000-0000DC060000}"/>
    <cellStyle name="Normální 50" xfId="1756" xr:uid="{00000000-0005-0000-0000-0000DD060000}"/>
    <cellStyle name="normální 54" xfId="1757" xr:uid="{00000000-0005-0000-0000-0000DE060000}"/>
    <cellStyle name="normální 55" xfId="1758" xr:uid="{00000000-0005-0000-0000-0000DF060000}"/>
    <cellStyle name="normální 56" xfId="1759" xr:uid="{00000000-0005-0000-0000-0000E0060000}"/>
    <cellStyle name="normální 57" xfId="1760" xr:uid="{00000000-0005-0000-0000-0000E1060000}"/>
    <cellStyle name="normální 59" xfId="1761" xr:uid="{00000000-0005-0000-0000-0000E2060000}"/>
    <cellStyle name="normální 6" xfId="1762" xr:uid="{00000000-0005-0000-0000-0000E3060000}"/>
    <cellStyle name="normální 6 10" xfId="1763" xr:uid="{00000000-0005-0000-0000-0000E4060000}"/>
    <cellStyle name="normální 6 11" xfId="1764" xr:uid="{00000000-0005-0000-0000-0000E5060000}"/>
    <cellStyle name="Normální 6 12" xfId="1765" xr:uid="{00000000-0005-0000-0000-0000E6060000}"/>
    <cellStyle name="Normální 6 13" xfId="1766" xr:uid="{00000000-0005-0000-0000-0000E7060000}"/>
    <cellStyle name="Normální 6 14" xfId="1767" xr:uid="{00000000-0005-0000-0000-0000E8060000}"/>
    <cellStyle name="Normální 6 2" xfId="1768" xr:uid="{00000000-0005-0000-0000-0000E9060000}"/>
    <cellStyle name="Normální 6 2 2" xfId="1769" xr:uid="{00000000-0005-0000-0000-0000EA060000}"/>
    <cellStyle name="normální 6 2 3" xfId="1770" xr:uid="{00000000-0005-0000-0000-0000EB060000}"/>
    <cellStyle name="normální 6 3" xfId="1771" xr:uid="{00000000-0005-0000-0000-0000EC060000}"/>
    <cellStyle name="normální 6 4" xfId="1772" xr:uid="{00000000-0005-0000-0000-0000ED060000}"/>
    <cellStyle name="normální 6 5" xfId="1773" xr:uid="{00000000-0005-0000-0000-0000EE060000}"/>
    <cellStyle name="Normální 6 6" xfId="1774" xr:uid="{00000000-0005-0000-0000-0000EF060000}"/>
    <cellStyle name="Normální 6 7" xfId="1775" xr:uid="{00000000-0005-0000-0000-0000F0060000}"/>
    <cellStyle name="Normální 6 8" xfId="1776" xr:uid="{00000000-0005-0000-0000-0000F1060000}"/>
    <cellStyle name="normální 6 8 2" xfId="1777" xr:uid="{00000000-0005-0000-0000-0000F2060000}"/>
    <cellStyle name="Normální 6 9" xfId="1778" xr:uid="{00000000-0005-0000-0000-0000F3060000}"/>
    <cellStyle name="normální 7" xfId="1779" xr:uid="{00000000-0005-0000-0000-0000F4060000}"/>
    <cellStyle name="Normální 7 10" xfId="1780" xr:uid="{00000000-0005-0000-0000-0000F5060000}"/>
    <cellStyle name="normální 7 2" xfId="1781" xr:uid="{00000000-0005-0000-0000-0000F6060000}"/>
    <cellStyle name="Normální 7 3" xfId="1782" xr:uid="{00000000-0005-0000-0000-0000F7060000}"/>
    <cellStyle name="Normální 7 4" xfId="1783" xr:uid="{00000000-0005-0000-0000-0000F8060000}"/>
    <cellStyle name="Normální 7 5" xfId="1784" xr:uid="{00000000-0005-0000-0000-0000F9060000}"/>
    <cellStyle name="Normální 7 6" xfId="1785" xr:uid="{00000000-0005-0000-0000-0000FA060000}"/>
    <cellStyle name="normální 7 7" xfId="1786" xr:uid="{00000000-0005-0000-0000-0000FB060000}"/>
    <cellStyle name="Normální 7 8" xfId="1787" xr:uid="{00000000-0005-0000-0000-0000FC060000}"/>
    <cellStyle name="Normální 7 9" xfId="1788" xr:uid="{00000000-0005-0000-0000-0000FD060000}"/>
    <cellStyle name="normální 7_List1" xfId="1789" xr:uid="{00000000-0005-0000-0000-0000FE060000}"/>
    <cellStyle name="normální 8" xfId="1790" xr:uid="{00000000-0005-0000-0000-0000FF060000}"/>
    <cellStyle name="normální 8 2" xfId="1791" xr:uid="{00000000-0005-0000-0000-000000070000}"/>
    <cellStyle name="Normální 8 3" xfId="1792" xr:uid="{00000000-0005-0000-0000-000001070000}"/>
    <cellStyle name="Normální 8 3 2" xfId="1793" xr:uid="{00000000-0005-0000-0000-000002070000}"/>
    <cellStyle name="Normální 8 4" xfId="1794" xr:uid="{00000000-0005-0000-0000-000003070000}"/>
    <cellStyle name="normální 8 5" xfId="1795" xr:uid="{00000000-0005-0000-0000-000004070000}"/>
    <cellStyle name="normální 8 6" xfId="1796" xr:uid="{00000000-0005-0000-0000-000005070000}"/>
    <cellStyle name="normální 8 7" xfId="1797" xr:uid="{00000000-0005-0000-0000-000006070000}"/>
    <cellStyle name="normální 9" xfId="1798" xr:uid="{00000000-0005-0000-0000-000007070000}"/>
    <cellStyle name="Normální 9 2" xfId="1799" xr:uid="{00000000-0005-0000-0000-000008070000}"/>
    <cellStyle name="Normální 9 2 2" xfId="1800" xr:uid="{00000000-0005-0000-0000-000009070000}"/>
    <cellStyle name="Normální 9 2 2 2" xfId="1801" xr:uid="{00000000-0005-0000-0000-00000A070000}"/>
    <cellStyle name="Normální 9 2 2 2 2" xfId="1802" xr:uid="{00000000-0005-0000-0000-00000B070000}"/>
    <cellStyle name="Normální 9 2 2 2 2 2" xfId="1803" xr:uid="{00000000-0005-0000-0000-00000C070000}"/>
    <cellStyle name="Normální 9 2 2 2 3" xfId="1804" xr:uid="{00000000-0005-0000-0000-00000D070000}"/>
    <cellStyle name="Normální 9 2 2 3" xfId="1805" xr:uid="{00000000-0005-0000-0000-00000E070000}"/>
    <cellStyle name="Normální 9 2 2 3 2" xfId="1806" xr:uid="{00000000-0005-0000-0000-00000F070000}"/>
    <cellStyle name="Normální 9 2 2 4" xfId="1807" xr:uid="{00000000-0005-0000-0000-000010070000}"/>
    <cellStyle name="Normální 9 2 3" xfId="1808" xr:uid="{00000000-0005-0000-0000-000011070000}"/>
    <cellStyle name="Normální 9 2 3 2" xfId="1809" xr:uid="{00000000-0005-0000-0000-000012070000}"/>
    <cellStyle name="Normální 9 2 3 2 2" xfId="1810" xr:uid="{00000000-0005-0000-0000-000013070000}"/>
    <cellStyle name="Normální 9 2 3 3" xfId="1811" xr:uid="{00000000-0005-0000-0000-000014070000}"/>
    <cellStyle name="Normální 9 2 4" xfId="1812" xr:uid="{00000000-0005-0000-0000-000015070000}"/>
    <cellStyle name="Normální 9 2 4 2" xfId="1813" xr:uid="{00000000-0005-0000-0000-000016070000}"/>
    <cellStyle name="Normální 9 2 5" xfId="1814" xr:uid="{00000000-0005-0000-0000-000017070000}"/>
    <cellStyle name="Normální 9 3" xfId="1815" xr:uid="{00000000-0005-0000-0000-000018070000}"/>
    <cellStyle name="Normální 9 3 2" xfId="1816" xr:uid="{00000000-0005-0000-0000-000019070000}"/>
    <cellStyle name="Normální 9 3 2 2" xfId="1817" xr:uid="{00000000-0005-0000-0000-00001A070000}"/>
    <cellStyle name="Normální 9 3 2 2 2" xfId="1818" xr:uid="{00000000-0005-0000-0000-00001B070000}"/>
    <cellStyle name="Normální 9 3 2 3" xfId="1819" xr:uid="{00000000-0005-0000-0000-00001C070000}"/>
    <cellStyle name="Normální 9 3 3" xfId="1820" xr:uid="{00000000-0005-0000-0000-00001D070000}"/>
    <cellStyle name="Normální 9 3 3 2" xfId="1821" xr:uid="{00000000-0005-0000-0000-00001E070000}"/>
    <cellStyle name="Normální 9 3 4" xfId="1822" xr:uid="{00000000-0005-0000-0000-00001F070000}"/>
    <cellStyle name="Normální 9 4" xfId="1823" xr:uid="{00000000-0005-0000-0000-000020070000}"/>
    <cellStyle name="Normální 9 4 2" xfId="1824" xr:uid="{00000000-0005-0000-0000-000021070000}"/>
    <cellStyle name="Normální 9 4 2 2" xfId="1825" xr:uid="{00000000-0005-0000-0000-000022070000}"/>
    <cellStyle name="Normální 9 4 3" xfId="1826" xr:uid="{00000000-0005-0000-0000-000023070000}"/>
    <cellStyle name="Normální 9 5" xfId="1827" xr:uid="{00000000-0005-0000-0000-000024070000}"/>
    <cellStyle name="Normální 9 5 2" xfId="1828" xr:uid="{00000000-0005-0000-0000-000025070000}"/>
    <cellStyle name="Normální 9 6" xfId="1829" xr:uid="{00000000-0005-0000-0000-000026070000}"/>
    <cellStyle name="Normální 9 6 2" xfId="1830" xr:uid="{00000000-0005-0000-0000-000027070000}"/>
    <cellStyle name="Normální 9 7" xfId="1831" xr:uid="{00000000-0005-0000-0000-000028070000}"/>
    <cellStyle name="Normalny_Arkusz1" xfId="1832" xr:uid="{00000000-0005-0000-0000-00002A070000}"/>
    <cellStyle name="NormalText" xfId="1833" xr:uid="{00000000-0005-0000-0000-00002B070000}"/>
    <cellStyle name="Note" xfId="1834" xr:uid="{00000000-0005-0000-0000-00002C070000}"/>
    <cellStyle name="Notiz 2" xfId="1835" xr:uid="{00000000-0005-0000-0000-00002D070000}"/>
    <cellStyle name="novinka" xfId="1836" xr:uid="{00000000-0005-0000-0000-00002E070000}"/>
    <cellStyle name="O…‹aO‚e [0.00]_Region Orders (2)" xfId="1837" xr:uid="{00000000-0005-0000-0000-00002F070000}"/>
    <cellStyle name="O…‹aO‚e_Region Orders (2)" xfId="1838" xr:uid="{00000000-0005-0000-0000-000030070000}"/>
    <cellStyle name="Œ…‹æØ‚è [0.00]_laroux" xfId="1839" xr:uid="{00000000-0005-0000-0000-000031070000}"/>
    <cellStyle name="Œ…‹æØ‚è_laroux" xfId="1840" xr:uid="{00000000-0005-0000-0000-000032070000}"/>
    <cellStyle name="Ôèíàíñîâûé [0]_PERSONAL" xfId="1841" xr:uid="{00000000-0005-0000-0000-000033070000}"/>
    <cellStyle name="Ôèíàíñîâûé_PERSONAL" xfId="1842" xr:uid="{00000000-0005-0000-0000-000034070000}"/>
    <cellStyle name="Output" xfId="1843" xr:uid="{00000000-0005-0000-0000-000035070000}"/>
    <cellStyle name="per.style" xfId="1844" xr:uid="{00000000-0005-0000-0000-000036070000}"/>
    <cellStyle name="per.style 2" xfId="1845" xr:uid="{00000000-0005-0000-0000-000037070000}"/>
    <cellStyle name="Percent ()" xfId="1846" xr:uid="{00000000-0005-0000-0000-000038070000}"/>
    <cellStyle name="Percent () 2" xfId="1847" xr:uid="{00000000-0005-0000-0000-000039070000}"/>
    <cellStyle name="Percent (0)" xfId="1848" xr:uid="{00000000-0005-0000-0000-00003A070000}"/>
    <cellStyle name="Percent (1)" xfId="1849" xr:uid="{00000000-0005-0000-0000-00003B070000}"/>
    <cellStyle name="Percent [0]" xfId="1850" xr:uid="{00000000-0005-0000-0000-00003C070000}"/>
    <cellStyle name="Percent [0] 2" xfId="1851" xr:uid="{00000000-0005-0000-0000-00003D070000}"/>
    <cellStyle name="Percent [0] 2 2" xfId="1852" xr:uid="{00000000-0005-0000-0000-00003E070000}"/>
    <cellStyle name="Percent [0] 3" xfId="1853" xr:uid="{00000000-0005-0000-0000-00003F070000}"/>
    <cellStyle name="Percent [0] 4" xfId="1854" xr:uid="{00000000-0005-0000-0000-000040070000}"/>
    <cellStyle name="Percent [00]" xfId="1855" xr:uid="{00000000-0005-0000-0000-000041070000}"/>
    <cellStyle name="Percent [00] 2" xfId="1856" xr:uid="{00000000-0005-0000-0000-000042070000}"/>
    <cellStyle name="Percent [00] 2 2" xfId="1857" xr:uid="{00000000-0005-0000-0000-000043070000}"/>
    <cellStyle name="Percent [00] 3" xfId="1858" xr:uid="{00000000-0005-0000-0000-000044070000}"/>
    <cellStyle name="Percent [00] 4" xfId="1859" xr:uid="{00000000-0005-0000-0000-000045070000}"/>
    <cellStyle name="Percent [2]" xfId="1860" xr:uid="{00000000-0005-0000-0000-000046070000}"/>
    <cellStyle name="Percent [2] 2" xfId="1861" xr:uid="{00000000-0005-0000-0000-000047070000}"/>
    <cellStyle name="Percent [2] 2 2" xfId="1862" xr:uid="{00000000-0005-0000-0000-000048070000}"/>
    <cellStyle name="Percent [2] 3" xfId="1863" xr:uid="{00000000-0005-0000-0000-000049070000}"/>
    <cellStyle name="Percent [2] 4" xfId="1864" xr:uid="{00000000-0005-0000-0000-00004A070000}"/>
    <cellStyle name="Percent 1" xfId="1865" xr:uid="{00000000-0005-0000-0000-00004B070000}"/>
    <cellStyle name="Percent 2" xfId="1866" xr:uid="{00000000-0005-0000-0000-00004C070000}"/>
    <cellStyle name="Percent_#6 Temps &amp; Contractors" xfId="1867" xr:uid="{00000000-0005-0000-0000-00004D070000}"/>
    <cellStyle name="podkapitola" xfId="1868" xr:uid="{00000000-0005-0000-0000-00004E070000}"/>
    <cellStyle name="Polozka" xfId="1869" xr:uid="{00000000-0005-0000-0000-00004F070000}"/>
    <cellStyle name="polozka 2" xfId="1870" xr:uid="{00000000-0005-0000-0000-000050070000}"/>
    <cellStyle name="Popis" xfId="1871" xr:uid="{00000000-0005-0000-0000-000051070000}"/>
    <cellStyle name="Popis 10" xfId="1872" xr:uid="{00000000-0005-0000-0000-000052070000}"/>
    <cellStyle name="POPIS 2" xfId="1873" xr:uid="{00000000-0005-0000-0000-000053070000}"/>
    <cellStyle name="Popis 3" xfId="1874" xr:uid="{00000000-0005-0000-0000-000054070000}"/>
    <cellStyle name="Popis 4" xfId="1875" xr:uid="{00000000-0005-0000-0000-000055070000}"/>
    <cellStyle name="Popis 5" xfId="1876" xr:uid="{00000000-0005-0000-0000-000056070000}"/>
    <cellStyle name="Popis 6" xfId="1877" xr:uid="{00000000-0005-0000-0000-000057070000}"/>
    <cellStyle name="POPIS 7" xfId="1878" xr:uid="{00000000-0005-0000-0000-000058070000}"/>
    <cellStyle name="Popis 8" xfId="1879" xr:uid="{00000000-0005-0000-0000-000059070000}"/>
    <cellStyle name="Popis 9" xfId="1880" xr:uid="{00000000-0005-0000-0000-00005A070000}"/>
    <cellStyle name="Použitý hypertextový odkaz 2" xfId="1881" xr:uid="{00000000-0005-0000-0000-00005B070000}"/>
    <cellStyle name="Poznámka 2" xfId="1882" xr:uid="{00000000-0005-0000-0000-00005C070000}"/>
    <cellStyle name="Poznámka 2 2" xfId="1883" xr:uid="{00000000-0005-0000-0000-00005D070000}"/>
    <cellStyle name="Poznámka 2 2 2" xfId="1884" xr:uid="{00000000-0005-0000-0000-00005E070000}"/>
    <cellStyle name="Poznámka 2 2_Xl0000028" xfId="1885" xr:uid="{00000000-0005-0000-0000-00005F070000}"/>
    <cellStyle name="Poznámka 2 3" xfId="1886" xr:uid="{00000000-0005-0000-0000-000060070000}"/>
    <cellStyle name="Poznámka 2_Xl0000028" xfId="1887" xr:uid="{00000000-0005-0000-0000-000061070000}"/>
    <cellStyle name="Poznámka 3" xfId="1888" xr:uid="{00000000-0005-0000-0000-000062070000}"/>
    <cellStyle name="Poznámka 3 2" xfId="1889" xr:uid="{00000000-0005-0000-0000-000063070000}"/>
    <cellStyle name="Poznámka 3 2 2" xfId="1890" xr:uid="{00000000-0005-0000-0000-000064070000}"/>
    <cellStyle name="Poznámka 3 2_Xl0000028" xfId="1891" xr:uid="{00000000-0005-0000-0000-000065070000}"/>
    <cellStyle name="Poznámka 3 3" xfId="1892" xr:uid="{00000000-0005-0000-0000-000066070000}"/>
    <cellStyle name="Poznámka 3_Xl0000028" xfId="1893" xr:uid="{00000000-0005-0000-0000-000067070000}"/>
    <cellStyle name="Poznámka 4" xfId="1894" xr:uid="{00000000-0005-0000-0000-000068070000}"/>
    <cellStyle name="Poznámka 4 2" xfId="1895" xr:uid="{00000000-0005-0000-0000-000069070000}"/>
    <cellStyle name="Poznámka 4 2 2" xfId="1896" xr:uid="{00000000-0005-0000-0000-00006A070000}"/>
    <cellStyle name="Poznámka 4 2_Xl0000028" xfId="1897" xr:uid="{00000000-0005-0000-0000-00006B070000}"/>
    <cellStyle name="Poznámka 4 3" xfId="1898" xr:uid="{00000000-0005-0000-0000-00006C070000}"/>
    <cellStyle name="Poznámka 4_Xl0000028" xfId="1899" xr:uid="{00000000-0005-0000-0000-00006D070000}"/>
    <cellStyle name="Prefilled" xfId="1900" xr:uid="{00000000-0005-0000-0000-00006E070000}"/>
    <cellStyle name="PrePop Currency (0)" xfId="1901" xr:uid="{00000000-0005-0000-0000-00006F070000}"/>
    <cellStyle name="PrePop Currency (0) 2" xfId="1902" xr:uid="{00000000-0005-0000-0000-000070070000}"/>
    <cellStyle name="PrePop Currency (0) 3" xfId="1903" xr:uid="{00000000-0005-0000-0000-000071070000}"/>
    <cellStyle name="PrePop Currency (2)" xfId="1904" xr:uid="{00000000-0005-0000-0000-000072070000}"/>
    <cellStyle name="PrePop Currency (2) 2" xfId="1905" xr:uid="{00000000-0005-0000-0000-000073070000}"/>
    <cellStyle name="PrePop Currency (2) 3" xfId="1906" xr:uid="{00000000-0005-0000-0000-000074070000}"/>
    <cellStyle name="PrePop Units (0)" xfId="1907" xr:uid="{00000000-0005-0000-0000-000075070000}"/>
    <cellStyle name="PrePop Units (0) 2" xfId="1908" xr:uid="{00000000-0005-0000-0000-000076070000}"/>
    <cellStyle name="PrePop Units (0) 3" xfId="1909" xr:uid="{00000000-0005-0000-0000-000077070000}"/>
    <cellStyle name="PrePop Units (1)" xfId="1910" xr:uid="{00000000-0005-0000-0000-000078070000}"/>
    <cellStyle name="PrePop Units (1) 2" xfId="1911" xr:uid="{00000000-0005-0000-0000-000079070000}"/>
    <cellStyle name="PrePop Units (1) 3" xfId="1912" xr:uid="{00000000-0005-0000-0000-00007A070000}"/>
    <cellStyle name="PrePop Units (2)" xfId="1913" xr:uid="{00000000-0005-0000-0000-00007B070000}"/>
    <cellStyle name="PrePop Units (2) 2" xfId="1914" xr:uid="{00000000-0005-0000-0000-00007C070000}"/>
    <cellStyle name="PrePop Units (2) 3" xfId="1915" xr:uid="{00000000-0005-0000-0000-00007D070000}"/>
    <cellStyle name="pricing" xfId="1916" xr:uid="{00000000-0005-0000-0000-00007E070000}"/>
    <cellStyle name="pricing 2" xfId="1917" xr:uid="{00000000-0005-0000-0000-00007F070000}"/>
    <cellStyle name="procent 2" xfId="1918" xr:uid="{00000000-0005-0000-0000-000080070000}"/>
    <cellStyle name="Procenta 2" xfId="1919" xr:uid="{00000000-0005-0000-0000-000081070000}"/>
    <cellStyle name="Procenta 2 2" xfId="1920" xr:uid="{00000000-0005-0000-0000-000082070000}"/>
    <cellStyle name="Procenta 2 3" xfId="1921" xr:uid="{00000000-0005-0000-0000-000083070000}"/>
    <cellStyle name="Procenta 2 4" xfId="1922" xr:uid="{00000000-0005-0000-0000-000084070000}"/>
    <cellStyle name="Procenta 3" xfId="1923" xr:uid="{00000000-0005-0000-0000-000085070000}"/>
    <cellStyle name="Procenta 4" xfId="1924" xr:uid="{00000000-0005-0000-0000-000086070000}"/>
    <cellStyle name="Procenta 4 2" xfId="1925" xr:uid="{00000000-0005-0000-0000-000087070000}"/>
    <cellStyle name="Propojená buňka 2" xfId="1926" xr:uid="{00000000-0005-0000-0000-000088070000}"/>
    <cellStyle name="Propojená buňka 2 2" xfId="1927" xr:uid="{00000000-0005-0000-0000-000089070000}"/>
    <cellStyle name="Propojená buňka 3" xfId="1928" xr:uid="{00000000-0005-0000-0000-00008A070000}"/>
    <cellStyle name="Propojená buňka 4" xfId="1929" xr:uid="{00000000-0005-0000-0000-00008B070000}"/>
    <cellStyle name="Průměr" xfId="1930" xr:uid="{00000000-0005-0000-0000-00008C070000}"/>
    <cellStyle name="Průměr 2" xfId="1931" xr:uid="{00000000-0005-0000-0000-00008D070000}"/>
    <cellStyle name="PSChar" xfId="1932" xr:uid="{00000000-0005-0000-0000-00008E070000}"/>
    <cellStyle name="PSChar 2" xfId="1933" xr:uid="{00000000-0005-0000-0000-00008F070000}"/>
    <cellStyle name="R_price" xfId="1934" xr:uid="{00000000-0005-0000-0000-000090070000}"/>
    <cellStyle name="R_text" xfId="1935" xr:uid="{00000000-0005-0000-0000-000091070000}"/>
    <cellStyle name="R_text_Xl0000028" xfId="1936" xr:uid="{00000000-0005-0000-0000-000092070000}"/>
    <cellStyle name="R_type" xfId="1937" xr:uid="{00000000-0005-0000-0000-000093070000}"/>
    <cellStyle name="Result" xfId="1938" xr:uid="{00000000-0005-0000-0000-000094070000}"/>
    <cellStyle name="Result2" xfId="1939" xr:uid="{00000000-0005-0000-0000-000095070000}"/>
    <cellStyle name="RevList" xfId="1940" xr:uid="{00000000-0005-0000-0000-000096070000}"/>
    <cellStyle name="RevList 2" xfId="1941" xr:uid="{00000000-0005-0000-0000-000097070000}"/>
    <cellStyle name="Shaded" xfId="1942" xr:uid="{00000000-0005-0000-0000-000098070000}"/>
    <cellStyle name="Schlecht 2" xfId="1943" xr:uid="{00000000-0005-0000-0000-000099070000}"/>
    <cellStyle name="SKP" xfId="1944" xr:uid="{00000000-0005-0000-0000-00009A070000}"/>
    <cellStyle name="SKP 2" xfId="1945" xr:uid="{00000000-0005-0000-0000-00009B070000}"/>
    <cellStyle name="Skupina" xfId="1946" xr:uid="{00000000-0005-0000-0000-00009C070000}"/>
    <cellStyle name="snizeni" xfId="1947" xr:uid="{00000000-0005-0000-0000-00009D070000}"/>
    <cellStyle name="součet" xfId="1948" xr:uid="{00000000-0005-0000-0000-00009E070000}"/>
    <cellStyle name="Specifikace" xfId="1949" xr:uid="{00000000-0005-0000-0000-00009F070000}"/>
    <cellStyle name="Specifikace 10" xfId="1950" xr:uid="{00000000-0005-0000-0000-0000A0070000}"/>
    <cellStyle name="Specifikace 11" xfId="1951" xr:uid="{00000000-0005-0000-0000-0000A1070000}"/>
    <cellStyle name="Specifikace 2" xfId="1952" xr:uid="{00000000-0005-0000-0000-0000A2070000}"/>
    <cellStyle name="Specifikace 2 2" xfId="1953" xr:uid="{00000000-0005-0000-0000-0000A3070000}"/>
    <cellStyle name="Specifikace 2 3" xfId="1954" xr:uid="{00000000-0005-0000-0000-0000A4070000}"/>
    <cellStyle name="Specifikace 2_01-DSP-10.20.30-001-MAR-vv" xfId="1955" xr:uid="{00000000-0005-0000-0000-0000A5070000}"/>
    <cellStyle name="Specifikace 3" xfId="1956" xr:uid="{00000000-0005-0000-0000-0000A6070000}"/>
    <cellStyle name="Specifikace 3 2" xfId="1957" xr:uid="{00000000-0005-0000-0000-0000A7070000}"/>
    <cellStyle name="Specifikace 3_01-DSP-10.20.30-001-MAR-vv" xfId="1958" xr:uid="{00000000-0005-0000-0000-0000A8070000}"/>
    <cellStyle name="Specifikace 4" xfId="1959" xr:uid="{00000000-0005-0000-0000-0000A9070000}"/>
    <cellStyle name="Specifikace 5" xfId="1960" xr:uid="{00000000-0005-0000-0000-0000AA070000}"/>
    <cellStyle name="Specifikace 6" xfId="1961" xr:uid="{00000000-0005-0000-0000-0000AB070000}"/>
    <cellStyle name="Specifikace 7" xfId="1962" xr:uid="{00000000-0005-0000-0000-0000AC070000}"/>
    <cellStyle name="Specifikace 8" xfId="1963" xr:uid="{00000000-0005-0000-0000-0000AD070000}"/>
    <cellStyle name="Specifikace 9" xfId="1964" xr:uid="{00000000-0005-0000-0000-0000AE070000}"/>
    <cellStyle name="Specifikace_004_Vykaz_vymer_ZTI" xfId="1965" xr:uid="{00000000-0005-0000-0000-0000AF070000}"/>
    <cellStyle name="Správně 2" xfId="1966" xr:uid="{00000000-0005-0000-0000-0000B0070000}"/>
    <cellStyle name="Správně 2 2" xfId="1967" xr:uid="{00000000-0005-0000-0000-0000B1070000}"/>
    <cellStyle name="Správně 2 3" xfId="1968" xr:uid="{00000000-0005-0000-0000-0000B2070000}"/>
    <cellStyle name="Správně 3" xfId="1969" xr:uid="{00000000-0005-0000-0000-0000B3070000}"/>
    <cellStyle name="Správně 4" xfId="1970" xr:uid="{00000000-0005-0000-0000-0000B4070000}"/>
    <cellStyle name="Standaard_Blad1_3" xfId="1971" xr:uid="{00000000-0005-0000-0000-0000B5070000}"/>
    <cellStyle name="Standard_aktuell" xfId="1972" xr:uid="{00000000-0005-0000-0000-0000B6070000}"/>
    <cellStyle name="standardní-Courier12" xfId="1973" xr:uid="{00000000-0005-0000-0000-0000B7070000}"/>
    <cellStyle name="standardní-podtržený" xfId="1974" xr:uid="{00000000-0005-0000-0000-0000B8070000}"/>
    <cellStyle name="standardní-podtržený-šikmý" xfId="1975" xr:uid="{00000000-0005-0000-0000-0000B9070000}"/>
    <cellStyle name="standardní-tučně" xfId="1976" xr:uid="{00000000-0005-0000-0000-0000BA070000}"/>
    <cellStyle name="standard-podtr" xfId="1977" xr:uid="{00000000-0005-0000-0000-0000BB070000}"/>
    <cellStyle name="standard-podtr/tučně" xfId="1978" xr:uid="{00000000-0005-0000-0000-0000BC070000}"/>
    <cellStyle name="Styl 1" xfId="1979" xr:uid="{00000000-0005-0000-0000-0000BD070000}"/>
    <cellStyle name="Styl 1 2" xfId="1980" xr:uid="{00000000-0005-0000-0000-0000BE070000}"/>
    <cellStyle name="Styl 1 3" xfId="1981" xr:uid="{00000000-0005-0000-0000-0000BF070000}"/>
    <cellStyle name="Styl 1 4" xfId="1982" xr:uid="{00000000-0005-0000-0000-0000C0070000}"/>
    <cellStyle name="Styl 1 5" xfId="1983" xr:uid="{00000000-0005-0000-0000-0000C1070000}"/>
    <cellStyle name="Styl 1_01-DSP-10.20.30-001-MAR-vv" xfId="1984" xr:uid="{00000000-0005-0000-0000-0000C2070000}"/>
    <cellStyle name="Styl 2" xfId="1985" xr:uid="{00000000-0005-0000-0000-0000C3070000}"/>
    <cellStyle name="subhead" xfId="1986" xr:uid="{00000000-0005-0000-0000-0000C4070000}"/>
    <cellStyle name="Subtotal" xfId="1987" xr:uid="{00000000-0005-0000-0000-0000C5070000}"/>
    <cellStyle name="Sum" xfId="1988" xr:uid="{00000000-0005-0000-0000-0000C6070000}"/>
    <cellStyle name="Sum %of HV" xfId="1989" xr:uid="{00000000-0005-0000-0000-0000C7070000}"/>
    <cellStyle name="Špatně" xfId="1990" xr:uid="{00000000-0005-0000-0000-0000C8070000}"/>
    <cellStyle name="Špatně 2" xfId="1991" xr:uid="{00000000-0005-0000-0000-0000C9070000}"/>
    <cellStyle name="tabulka cenník" xfId="1992" xr:uid="{00000000-0005-0000-0000-0000CA070000}"/>
    <cellStyle name="text" xfId="1993" xr:uid="{00000000-0005-0000-0000-0000CB070000}"/>
    <cellStyle name="Text Indent A" xfId="1994" xr:uid="{00000000-0005-0000-0000-0000CC070000}"/>
    <cellStyle name="Text Indent A 2" xfId="1995" xr:uid="{00000000-0005-0000-0000-0000CD070000}"/>
    <cellStyle name="Text Indent A 3" xfId="1996" xr:uid="{00000000-0005-0000-0000-0000CE070000}"/>
    <cellStyle name="Text Indent B" xfId="1997" xr:uid="{00000000-0005-0000-0000-0000CF070000}"/>
    <cellStyle name="Text Indent B 2" xfId="1998" xr:uid="{00000000-0005-0000-0000-0000D0070000}"/>
    <cellStyle name="Text Indent B 2 2" xfId="1999" xr:uid="{00000000-0005-0000-0000-0000D1070000}"/>
    <cellStyle name="Text Indent B 3" xfId="2000" xr:uid="{00000000-0005-0000-0000-0000D2070000}"/>
    <cellStyle name="Text Indent B 3 2" xfId="2001" xr:uid="{00000000-0005-0000-0000-0000D3070000}"/>
    <cellStyle name="Text Indent B 4" xfId="2002" xr:uid="{00000000-0005-0000-0000-0000D4070000}"/>
    <cellStyle name="Text Indent C" xfId="2003" xr:uid="{00000000-0005-0000-0000-0000D5070000}"/>
    <cellStyle name="Text Indent C 2" xfId="2004" xr:uid="{00000000-0005-0000-0000-0000D6070000}"/>
    <cellStyle name="Text Indent C 2 2" xfId="2005" xr:uid="{00000000-0005-0000-0000-0000D7070000}"/>
    <cellStyle name="Text Indent C 3" xfId="2006" xr:uid="{00000000-0005-0000-0000-0000D8070000}"/>
    <cellStyle name="Text Indent C 3 2" xfId="2007" xr:uid="{00000000-0005-0000-0000-0000D9070000}"/>
    <cellStyle name="Text Indent C 4" xfId="2008" xr:uid="{00000000-0005-0000-0000-0000DA070000}"/>
    <cellStyle name="Text upozornění 2" xfId="2009" xr:uid="{00000000-0005-0000-0000-0000DB070000}"/>
    <cellStyle name="Text upozornění 2 2" xfId="2010" xr:uid="{00000000-0005-0000-0000-0000DC070000}"/>
    <cellStyle name="Text upozornění 3" xfId="2011" xr:uid="{00000000-0005-0000-0000-0000DD070000}"/>
    <cellStyle name="Text upozornění 4" xfId="2012" xr:uid="{00000000-0005-0000-0000-0000DE070000}"/>
    <cellStyle name="Thousands (0)" xfId="2013" xr:uid="{00000000-0005-0000-0000-0000DF070000}"/>
    <cellStyle name="Thousands (1)" xfId="2014" xr:uid="{00000000-0005-0000-0000-0000E0070000}"/>
    <cellStyle name="time" xfId="2015" xr:uid="{00000000-0005-0000-0000-0000E1070000}"/>
    <cellStyle name="Title" xfId="2016" xr:uid="{00000000-0005-0000-0000-0000E2070000}"/>
    <cellStyle name="titre1" xfId="2017" xr:uid="{00000000-0005-0000-0000-0000E3070000}"/>
    <cellStyle name="titre1 2" xfId="2018" xr:uid="{00000000-0005-0000-0000-0000E4070000}"/>
    <cellStyle name="titre2" xfId="2019" xr:uid="{00000000-0005-0000-0000-0000E5070000}"/>
    <cellStyle name="titre2 2" xfId="2020" xr:uid="{00000000-0005-0000-0000-0000E6070000}"/>
    <cellStyle name="Total" xfId="2021" xr:uid="{00000000-0005-0000-0000-0000E7070000}"/>
    <cellStyle name="TYP ŘÁDKU_4(sloupceJ-L)" xfId="2022" xr:uid="{00000000-0005-0000-0000-0000E8070000}"/>
    <cellStyle name="Überschrift 1 2" xfId="2023" xr:uid="{00000000-0005-0000-0000-0000E9070000}"/>
    <cellStyle name="Überschrift 2 2" xfId="2024" xr:uid="{00000000-0005-0000-0000-0000EA070000}"/>
    <cellStyle name="Überschrift 3 2" xfId="2025" xr:uid="{00000000-0005-0000-0000-0000EB070000}"/>
    <cellStyle name="Überschrift 4 2" xfId="2026" xr:uid="{00000000-0005-0000-0000-0000EC070000}"/>
    <cellStyle name="Überschrift 5" xfId="2027" xr:uid="{00000000-0005-0000-0000-0000ED070000}"/>
    <cellStyle name="Underline 2" xfId="2028" xr:uid="{00000000-0005-0000-0000-0000EE070000}"/>
    <cellStyle name="Verknüpfte Zelle 2" xfId="2029" xr:uid="{00000000-0005-0000-0000-0000EF070000}"/>
    <cellStyle name="Vstup 2" xfId="2030" xr:uid="{00000000-0005-0000-0000-0000F0070000}"/>
    <cellStyle name="Vstup 2 2" xfId="2031" xr:uid="{00000000-0005-0000-0000-0000F1070000}"/>
    <cellStyle name="Vstup 3" xfId="2032" xr:uid="{00000000-0005-0000-0000-0000F2070000}"/>
    <cellStyle name="Vstup 4" xfId="2033" xr:uid="{00000000-0005-0000-0000-0000F3070000}"/>
    <cellStyle name="Výpočet 2" xfId="2034" xr:uid="{00000000-0005-0000-0000-0000F4070000}"/>
    <cellStyle name="Výpočet 2 2" xfId="2035" xr:uid="{00000000-0005-0000-0000-0000F5070000}"/>
    <cellStyle name="Výpočet 3" xfId="2036" xr:uid="{00000000-0005-0000-0000-0000F6070000}"/>
    <cellStyle name="Výpočet 4" xfId="2037" xr:uid="{00000000-0005-0000-0000-0000F7070000}"/>
    <cellStyle name="výprodej" xfId="2038" xr:uid="{00000000-0005-0000-0000-0000F8070000}"/>
    <cellStyle name="Výstup 2" xfId="2039" xr:uid="{00000000-0005-0000-0000-0000F9070000}"/>
    <cellStyle name="Výstup 2 2" xfId="2040" xr:uid="{00000000-0005-0000-0000-0000FA070000}"/>
    <cellStyle name="Výstup 3" xfId="2041" xr:uid="{00000000-0005-0000-0000-0000FB070000}"/>
    <cellStyle name="Výstup 4" xfId="2042" xr:uid="{00000000-0005-0000-0000-0000FC070000}"/>
    <cellStyle name="Vysvětlující text 2" xfId="2043" xr:uid="{00000000-0005-0000-0000-0000FD070000}"/>
    <cellStyle name="Vysvětlující text 2 2" xfId="2044" xr:uid="{00000000-0005-0000-0000-0000FE070000}"/>
    <cellStyle name="Vysvětlující text 2 3" xfId="2045" xr:uid="{00000000-0005-0000-0000-0000FF070000}"/>
    <cellStyle name="Vysvětlující text 3" xfId="2046" xr:uid="{00000000-0005-0000-0000-000000080000}"/>
    <cellStyle name="Vysvětlující text 4" xfId="2047" xr:uid="{00000000-0005-0000-0000-000001080000}"/>
    <cellStyle name="Walutowy [0]_laroux" xfId="2048" xr:uid="{00000000-0005-0000-0000-000002080000}"/>
    <cellStyle name="Walutowy_laroux" xfId="2049" xr:uid="{00000000-0005-0000-0000-000003080000}"/>
    <cellStyle name="Warnender Text 2" xfId="2050" xr:uid="{00000000-0005-0000-0000-000004080000}"/>
    <cellStyle name="Warning Text" xfId="2051" xr:uid="{00000000-0005-0000-0000-000005080000}"/>
    <cellStyle name="Year" xfId="2052" xr:uid="{00000000-0005-0000-0000-000006080000}"/>
    <cellStyle name="Year 2" xfId="2053" xr:uid="{00000000-0005-0000-0000-000007080000}"/>
    <cellStyle name="zbozi_p" xfId="2054" xr:uid="{00000000-0005-0000-0000-000008080000}"/>
    <cellStyle name="Zboží" xfId="2055" xr:uid="{00000000-0005-0000-0000-000009080000}"/>
    <cellStyle name="Zboží 2" xfId="2056" xr:uid="{00000000-0005-0000-0000-00000A080000}"/>
    <cellStyle name="Zelle überprüfen 2" xfId="2057" xr:uid="{00000000-0005-0000-0000-00000B080000}"/>
    <cellStyle name="Zvýraznění 1 2" xfId="2058" xr:uid="{00000000-0005-0000-0000-00000C080000}"/>
    <cellStyle name="Zvýraznění 1 2 2" xfId="2059" xr:uid="{00000000-0005-0000-0000-00000D080000}"/>
    <cellStyle name="Zvýraznění 1 3" xfId="2060" xr:uid="{00000000-0005-0000-0000-00000E080000}"/>
    <cellStyle name="Zvýraznění 1 4" xfId="2061" xr:uid="{00000000-0005-0000-0000-00000F080000}"/>
    <cellStyle name="Zvýraznění 2 2" xfId="2062" xr:uid="{00000000-0005-0000-0000-000010080000}"/>
    <cellStyle name="Zvýraznění 2 2 2" xfId="2063" xr:uid="{00000000-0005-0000-0000-000011080000}"/>
    <cellStyle name="Zvýraznění 2 3" xfId="2064" xr:uid="{00000000-0005-0000-0000-000012080000}"/>
    <cellStyle name="Zvýraznění 2 4" xfId="2065" xr:uid="{00000000-0005-0000-0000-000013080000}"/>
    <cellStyle name="Zvýraznění 3 2" xfId="2066" xr:uid="{00000000-0005-0000-0000-000014080000}"/>
    <cellStyle name="Zvýraznění 3 2 2" xfId="2067" xr:uid="{00000000-0005-0000-0000-000015080000}"/>
    <cellStyle name="Zvýraznění 3 3" xfId="2068" xr:uid="{00000000-0005-0000-0000-000016080000}"/>
    <cellStyle name="Zvýraznění 3 4" xfId="2069" xr:uid="{00000000-0005-0000-0000-000017080000}"/>
    <cellStyle name="Zvýraznění 4 2" xfId="2070" xr:uid="{00000000-0005-0000-0000-000018080000}"/>
    <cellStyle name="Zvýraznění 4 2 2" xfId="2071" xr:uid="{00000000-0005-0000-0000-000019080000}"/>
    <cellStyle name="Zvýraznění 4 3" xfId="2072" xr:uid="{00000000-0005-0000-0000-00001A080000}"/>
    <cellStyle name="Zvýraznění 4 4" xfId="2073" xr:uid="{00000000-0005-0000-0000-00001B080000}"/>
    <cellStyle name="Zvýraznění 5 2" xfId="2074" xr:uid="{00000000-0005-0000-0000-00001C080000}"/>
    <cellStyle name="Zvýraznění 5 2 2" xfId="2075" xr:uid="{00000000-0005-0000-0000-00001D080000}"/>
    <cellStyle name="Zvýraznění 5 3" xfId="2076" xr:uid="{00000000-0005-0000-0000-00001E080000}"/>
    <cellStyle name="Zvýraznění 5 4" xfId="2077" xr:uid="{00000000-0005-0000-0000-00001F080000}"/>
    <cellStyle name="Zvýraznění 6 2" xfId="2078" xr:uid="{00000000-0005-0000-0000-000020080000}"/>
    <cellStyle name="Zvýraznění 6 2 2" xfId="2079" xr:uid="{00000000-0005-0000-0000-000021080000}"/>
    <cellStyle name="Zvýraznění 6 3" xfId="2080" xr:uid="{00000000-0005-0000-0000-000022080000}"/>
    <cellStyle name="Zvýraznění 6 4" xfId="2081" xr:uid="{00000000-0005-0000-0000-000023080000}"/>
    <cellStyle name="Zvýrazni" xfId="2082" xr:uid="{00000000-0005-0000-0000-000024080000}"/>
    <cellStyle name="千位[0]_laroux" xfId="2083" xr:uid="{00000000-0005-0000-0000-000025080000}"/>
    <cellStyle name="千位_laroux" xfId="2084" xr:uid="{00000000-0005-0000-0000-000026080000}"/>
    <cellStyle name="千分位[0]_laroux" xfId="2085" xr:uid="{00000000-0005-0000-0000-000027080000}"/>
    <cellStyle name="千分位_laroux" xfId="2086" xr:uid="{00000000-0005-0000-0000-000028080000}"/>
    <cellStyle name="常规_~0053317" xfId="2087" xr:uid="{00000000-0005-0000-0000-000029080000}"/>
    <cellStyle name="普通_laroux" xfId="2088" xr:uid="{00000000-0005-0000-0000-00002A080000}"/>
    <cellStyle name="桁区切り [0.00]_22Oct01Toyota Indirect Cost Summary Package-F(P&amp;W shop)" xfId="2089" xr:uid="{00000000-0005-0000-0000-00002B080000}"/>
    <cellStyle name="桁区切り_Package -F PROPOSED STAFF SCHEDULE 27,July,01" xfId="2090" xr:uid="{00000000-0005-0000-0000-00002C080000}"/>
    <cellStyle name="標準_22Oct01Toyota Indirect Cost Summary Package-F(P&amp;W shop)" xfId="2091" xr:uid="{00000000-0005-0000-0000-00002D08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4DF4C61F-040A-4353-BA83-20CCA0BAD363}"/>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6911EA16-69C8-4012-95CB-D0E487BBACE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41B5CDBF-7AC6-4724-A18E-CD8640CAA0C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3461DAAD-C80C-442D-AB87-E6F2DC879A6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tra%20Neugebauerov&#225;/Desktop/VV-R-%20Vykazy%20vymer%20,%20rozpocet/A-%20stavebni%20E/Rozpo&#269;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Uzivatel/Plocha/pristavba%20saten%204.2018/17058%20celkovy%20vykaz%20vymer_m.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akce\23037-Poliklinika-WC\7-ROZPOCTY\VV\SO-1-WC\1-D.1.1-VV.xlsx" TargetMode="External"/><Relationship Id="rId1" Type="http://schemas.openxmlformats.org/officeDocument/2006/relationships/externalLinkPath" Target="VV/SO-1-WC/1-D.1.1-VV.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R:\akce\23037-Poliklinika-WC\7-ROZPOCTY\VV\SO-1-WC\1-D.1.4.1-ZTI-VV.xlsx" TargetMode="External"/><Relationship Id="rId1" Type="http://schemas.openxmlformats.org/officeDocument/2006/relationships/externalLinkPath" Target="VV/SO-1-WC/1-D.1.4.1-ZTI-VV.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R:\akce\23037-Poliklinika-WC\7-ROZPOCTY\VV\SO-2-DVERE\2-D.1.1-VV.xlsx" TargetMode="External"/><Relationship Id="rId1" Type="http://schemas.openxmlformats.org/officeDocument/2006/relationships/externalLinkPath" Target="VV/SO-2-DVERE/2-D.1.1-VV.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R:\akce\23037-Poliklinika-WC\7-ROZPOCTY\VV\SO-3-UT\3-D.1.1-VV.xlsx" TargetMode="External"/><Relationship Id="rId1" Type="http://schemas.openxmlformats.org/officeDocument/2006/relationships/externalLinkPath" Target="VV/SO-3-UT/3-D.1.1-V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i list"/>
      <sheetName val="Rekapitulace"/>
      <sheetName val="Zakazka"/>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ARC"/>
      <sheetName val="VKO"/>
      <sheetName val="ZTI"/>
      <sheetName val="VYT"/>
      <sheetName val="VZT"/>
      <sheetName val="EI"/>
      <sheetName val="EPS"/>
      <sheetName val="MaR"/>
      <sheetName val="HRO"/>
      <sheetName val="VRN"/>
      <sheetName val="List4"/>
    </sheetNames>
    <sheetDataSet>
      <sheetData sheetId="0" refreshError="1"/>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e stavby"/>
      <sheetName val="23037 - SO1-Oprava toalet..."/>
    </sheetNames>
    <sheetDataSet>
      <sheetData sheetId="0">
        <row r="6">
          <cell r="K6" t="str">
            <v>Stavební úpravy polikliniky nemocnice Jindřichův Hradec  aa</v>
          </cell>
        </row>
        <row r="8">
          <cell r="AN8" t="str">
            <v>4. 12. 2023</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row r="19">
          <cell r="AN19" t="str">
            <v/>
          </cell>
        </row>
        <row r="20">
          <cell r="E20" t="str">
            <v xml:space="preserve"> </v>
          </cell>
          <cell r="AN20" t="str">
            <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e stavby"/>
      <sheetName val="398-1 - Oprava toalet bud..."/>
    </sheetNames>
    <sheetDataSet>
      <sheetData sheetId="0">
        <row r="6">
          <cell r="K6" t="str">
            <v>Stavební úpravy polikliniky Nemocnice Jindřichův Hradec</v>
          </cell>
        </row>
        <row r="8">
          <cell r="AN8" t="str">
            <v>28. 11. 2023</v>
          </cell>
        </row>
        <row r="13">
          <cell r="AN13" t="str">
            <v>Vyplň údaj</v>
          </cell>
        </row>
        <row r="14">
          <cell r="E14" t="str">
            <v>Vyplň údaj</v>
          </cell>
          <cell r="AN14" t="str">
            <v>Vyplň údaj</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e stavby"/>
      <sheetName val="230371 - SO-2  Výměna vyb..."/>
    </sheetNames>
    <sheetDataSet>
      <sheetData sheetId="0">
        <row r="6">
          <cell r="K6" t="str">
            <v>Stavební úpravy polikliniky nemocnice Jindřichův Hradec  aa</v>
          </cell>
        </row>
        <row r="8">
          <cell r="AN8" t="str">
            <v>4. 12. 2023</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row r="19">
          <cell r="AN19" t="str">
            <v/>
          </cell>
        </row>
        <row r="20">
          <cell r="E20" t="str">
            <v xml:space="preserve"> </v>
          </cell>
          <cell r="AN20" t="str">
            <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e stavby"/>
      <sheetName val="230372 - SO-3 Výměna otop..."/>
    </sheetNames>
    <sheetDataSet>
      <sheetData sheetId="0">
        <row r="6">
          <cell r="K6" t="str">
            <v>Stavební úpravy polikliniky nemocnice Jindřichův Hradec  aa</v>
          </cell>
        </row>
        <row r="8">
          <cell r="AN8" t="str">
            <v>4. 12. 2023</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row r="19">
          <cell r="AN19" t="str">
            <v/>
          </cell>
        </row>
        <row r="20">
          <cell r="E20" t="str">
            <v xml:space="preserve"> </v>
          </cell>
          <cell r="AN20" t="str">
            <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V960"/>
  <sheetViews>
    <sheetView tabSelected="1" zoomScaleNormal="100" workbookViewId="0">
      <selection activeCell="A2" sqref="A2:E2"/>
    </sheetView>
  </sheetViews>
  <sheetFormatPr defaultColWidth="15.140625" defaultRowHeight="15" customHeight="1"/>
  <cols>
    <col min="1" max="1" width="6.28515625" style="2" customWidth="1"/>
    <col min="2" max="2" width="34.5703125" style="13" customWidth="1"/>
    <col min="3" max="3" width="9.140625" style="2" customWidth="1"/>
    <col min="4" max="4" width="17.5703125" style="2" customWidth="1"/>
    <col min="5" max="5" width="16" style="2" customWidth="1"/>
    <col min="6" max="6" width="11.42578125" style="2" customWidth="1"/>
    <col min="7" max="7" width="11.7109375" style="2" customWidth="1"/>
    <col min="8" max="8" width="11" style="2" customWidth="1"/>
    <col min="9" max="22" width="7.5703125" style="2" customWidth="1"/>
    <col min="23" max="16384" width="15.140625" style="2"/>
  </cols>
  <sheetData>
    <row r="1" spans="1:22" ht="24.75" customHeight="1">
      <c r="A1" s="428" t="s">
        <v>6</v>
      </c>
      <c r="B1" s="428"/>
      <c r="C1" s="428"/>
      <c r="D1" s="428"/>
      <c r="E1" s="428"/>
      <c r="F1" s="1"/>
    </row>
    <row r="2" spans="1:22" ht="21.75" customHeight="1" thickBot="1">
      <c r="A2" s="435" t="s">
        <v>1715</v>
      </c>
      <c r="B2" s="435"/>
      <c r="C2" s="435"/>
      <c r="D2" s="435"/>
      <c r="E2" s="435"/>
      <c r="F2" s="1"/>
    </row>
    <row r="3" spans="1:22" ht="15" customHeight="1">
      <c r="A3" s="450" t="s">
        <v>26</v>
      </c>
      <c r="B3" s="447"/>
      <c r="C3" s="448"/>
      <c r="D3" s="449"/>
      <c r="E3" s="138" t="s">
        <v>0</v>
      </c>
      <c r="F3" s="1"/>
    </row>
    <row r="4" spans="1:22" ht="28.5" customHeight="1">
      <c r="A4" s="451"/>
      <c r="B4" s="139" t="s">
        <v>10</v>
      </c>
      <c r="C4" s="140" t="s">
        <v>376</v>
      </c>
      <c r="D4" s="141" t="s">
        <v>2</v>
      </c>
      <c r="E4" s="142">
        <v>0.21</v>
      </c>
      <c r="F4" s="1"/>
    </row>
    <row r="5" spans="1:22" ht="15" customHeight="1">
      <c r="A5" s="451"/>
      <c r="B5" s="137" t="s">
        <v>382</v>
      </c>
      <c r="C5" s="146" t="s">
        <v>27</v>
      </c>
      <c r="D5" s="33">
        <f>D19</f>
        <v>0</v>
      </c>
      <c r="E5" s="34">
        <f>D5*$E$24</f>
        <v>0</v>
      </c>
      <c r="F5" s="1"/>
    </row>
    <row r="6" spans="1:22" ht="15" customHeight="1">
      <c r="A6" s="451"/>
      <c r="B6" s="137" t="s">
        <v>383</v>
      </c>
      <c r="C6" s="145" t="s">
        <v>28</v>
      </c>
      <c r="D6" s="33">
        <f>D28</f>
        <v>0</v>
      </c>
      <c r="E6" s="34">
        <f>D6*$E$24</f>
        <v>0</v>
      </c>
      <c r="F6" s="1"/>
    </row>
    <row r="7" spans="1:22" ht="15" customHeight="1" thickBot="1">
      <c r="A7" s="452"/>
      <c r="B7" s="35" t="s">
        <v>384</v>
      </c>
      <c r="C7" s="144" t="s">
        <v>36</v>
      </c>
      <c r="D7" s="136">
        <f>D36</f>
        <v>0</v>
      </c>
      <c r="E7" s="36">
        <f>D7*$E$24</f>
        <v>0</v>
      </c>
      <c r="F7" s="1"/>
    </row>
    <row r="8" spans="1:22" ht="15" customHeight="1">
      <c r="A8" s="7"/>
      <c r="B8" s="8" t="s">
        <v>4</v>
      </c>
      <c r="C8" s="9"/>
      <c r="D8" s="25">
        <f>SUM(D5:D7)</f>
        <v>0</v>
      </c>
      <c r="E8" s="25">
        <f>SUM(E5:E7)</f>
        <v>0</v>
      </c>
      <c r="F8" s="1"/>
    </row>
    <row r="9" spans="1:22" ht="15" customHeight="1">
      <c r="A9" s="7"/>
      <c r="B9" s="8" t="s">
        <v>5</v>
      </c>
      <c r="C9" s="9"/>
      <c r="D9" s="24">
        <f>D8+E8</f>
        <v>0</v>
      </c>
      <c r="E9" s="26"/>
      <c r="F9" s="1"/>
    </row>
    <row r="10" spans="1:22" ht="15" customHeight="1">
      <c r="A10" s="43"/>
      <c r="B10" s="43"/>
      <c r="C10" s="43"/>
      <c r="D10" s="43"/>
      <c r="E10" s="43"/>
      <c r="F10" s="1"/>
    </row>
    <row r="11" spans="1:22" ht="21.75" customHeight="1" thickBot="1">
      <c r="A11" s="435" t="s">
        <v>377</v>
      </c>
      <c r="B11" s="435"/>
      <c r="C11" s="435"/>
      <c r="D11" s="435"/>
      <c r="E11" s="435"/>
      <c r="F11" s="1"/>
    </row>
    <row r="12" spans="1:22" ht="15" customHeight="1">
      <c r="A12" s="432" t="s">
        <v>27</v>
      </c>
      <c r="B12" s="429"/>
      <c r="C12" s="430"/>
      <c r="D12" s="431"/>
      <c r="E12" s="17" t="s">
        <v>0</v>
      </c>
      <c r="F12" s="3"/>
    </row>
    <row r="13" spans="1:22" ht="28.5" customHeight="1">
      <c r="A13" s="433"/>
      <c r="B13" s="20" t="s">
        <v>10</v>
      </c>
      <c r="C13" s="21" t="s">
        <v>1</v>
      </c>
      <c r="D13" s="22" t="s">
        <v>2</v>
      </c>
      <c r="E13" s="23">
        <v>0.21</v>
      </c>
      <c r="F13" s="4"/>
      <c r="G13" s="5"/>
      <c r="H13" s="5"/>
      <c r="I13" s="5"/>
      <c r="J13" s="5"/>
      <c r="K13" s="5"/>
      <c r="L13" s="5"/>
      <c r="M13" s="5"/>
      <c r="N13" s="5"/>
      <c r="O13" s="5"/>
      <c r="P13" s="5"/>
      <c r="Q13" s="5"/>
      <c r="R13" s="5"/>
      <c r="S13" s="5"/>
      <c r="T13" s="5"/>
      <c r="U13" s="5"/>
      <c r="V13" s="5"/>
    </row>
    <row r="14" spans="1:22" ht="15" customHeight="1">
      <c r="A14" s="433"/>
      <c r="B14" s="19" t="s">
        <v>3</v>
      </c>
      <c r="C14" s="32" t="s">
        <v>243</v>
      </c>
      <c r="D14" s="132">
        <f>'SO-01-ARC'!J30</f>
        <v>0</v>
      </c>
      <c r="E14" s="133">
        <f>D14*$E$13</f>
        <v>0</v>
      </c>
      <c r="F14" s="4"/>
      <c r="G14" s="5"/>
      <c r="H14" s="5"/>
      <c r="I14" s="5"/>
      <c r="J14" s="5"/>
      <c r="K14" s="5"/>
      <c r="L14" s="5"/>
      <c r="M14" s="5"/>
      <c r="N14" s="5"/>
      <c r="O14" s="5"/>
      <c r="P14" s="5"/>
      <c r="Q14" s="5"/>
      <c r="R14" s="5"/>
      <c r="S14" s="5"/>
      <c r="T14" s="5"/>
      <c r="U14" s="5"/>
      <c r="V14" s="5"/>
    </row>
    <row r="15" spans="1:22" s="7" customFormat="1" ht="15" customHeight="1">
      <c r="A15" s="433"/>
      <c r="B15" s="19" t="s">
        <v>253</v>
      </c>
      <c r="C15" s="18" t="s">
        <v>1203</v>
      </c>
      <c r="D15" s="134">
        <f>'SO-01-ZTI'!J30</f>
        <v>0</v>
      </c>
      <c r="E15" s="133">
        <f>D15*$E$13</f>
        <v>0</v>
      </c>
      <c r="F15" s="6"/>
    </row>
    <row r="16" spans="1:22" s="7" customFormat="1" ht="15" customHeight="1">
      <c r="A16" s="433"/>
      <c r="B16" s="19" t="s">
        <v>369</v>
      </c>
      <c r="C16" s="18" t="s">
        <v>370</v>
      </c>
      <c r="D16" s="134">
        <f>'SO-01-VZT'!G75</f>
        <v>0</v>
      </c>
      <c r="E16" s="133">
        <f t="shared" ref="E16:E18" si="0">D16*$E$13</f>
        <v>0</v>
      </c>
      <c r="F16" s="6"/>
    </row>
    <row r="17" spans="1:6" s="7" customFormat="1" ht="15" customHeight="1">
      <c r="A17" s="433"/>
      <c r="B17" s="19" t="s">
        <v>336</v>
      </c>
      <c r="C17" s="18" t="s">
        <v>381</v>
      </c>
      <c r="D17" s="134">
        <f>'SO-01-UT'!I6</f>
        <v>0</v>
      </c>
      <c r="E17" s="133">
        <f t="shared" si="0"/>
        <v>0</v>
      </c>
      <c r="F17" s="6"/>
    </row>
    <row r="18" spans="1:6" s="7" customFormat="1" ht="15" customHeight="1" thickBot="1">
      <c r="A18" s="434"/>
      <c r="B18" s="308" t="s">
        <v>34</v>
      </c>
      <c r="C18" s="309" t="s">
        <v>35</v>
      </c>
      <c r="D18" s="310">
        <f>'SO-01-EI'!H9</f>
        <v>0</v>
      </c>
      <c r="E18" s="133">
        <f t="shared" si="0"/>
        <v>0</v>
      </c>
      <c r="F18" s="6"/>
    </row>
    <row r="19" spans="1:6" s="7" customFormat="1">
      <c r="B19" s="8" t="s">
        <v>4</v>
      </c>
      <c r="C19" s="9"/>
      <c r="D19" s="25">
        <f>D14+D15+D16+D17+D18</f>
        <v>0</v>
      </c>
      <c r="E19" s="25">
        <f>E14+E15+E16+E17+E18</f>
        <v>0</v>
      </c>
      <c r="F19" s="11"/>
    </row>
    <row r="20" spans="1:6" s="7" customFormat="1">
      <c r="B20" s="8" t="s">
        <v>5</v>
      </c>
      <c r="C20" s="9"/>
      <c r="D20" s="24">
        <f>D19+E19</f>
        <v>0</v>
      </c>
      <c r="E20" s="26"/>
      <c r="F20" s="6"/>
    </row>
    <row r="21" spans="1:6" s="7" customFormat="1">
      <c r="B21" s="8"/>
      <c r="C21" s="9"/>
      <c r="D21" s="10"/>
      <c r="E21" s="12"/>
      <c r="F21" s="6"/>
    </row>
    <row r="22" spans="1:6" s="7" customFormat="1" ht="16.5" thickBot="1">
      <c r="A22" s="435" t="s">
        <v>378</v>
      </c>
      <c r="B22" s="435"/>
      <c r="C22" s="435"/>
      <c r="D22" s="435"/>
      <c r="E22" s="435"/>
      <c r="F22" s="6"/>
    </row>
    <row r="23" spans="1:6" s="7" customFormat="1" ht="15.75" customHeight="1">
      <c r="A23" s="439" t="s">
        <v>28</v>
      </c>
      <c r="B23" s="436"/>
      <c r="C23" s="437"/>
      <c r="D23" s="438"/>
      <c r="E23" s="27" t="s">
        <v>0</v>
      </c>
      <c r="F23" s="6"/>
    </row>
    <row r="24" spans="1:6" s="7" customFormat="1" ht="30">
      <c r="A24" s="440"/>
      <c r="B24" s="28" t="s">
        <v>10</v>
      </c>
      <c r="C24" s="29" t="s">
        <v>1</v>
      </c>
      <c r="D24" s="30" t="s">
        <v>2</v>
      </c>
      <c r="E24" s="31">
        <v>0.21</v>
      </c>
      <c r="F24" s="6"/>
    </row>
    <row r="25" spans="1:6" s="7" customFormat="1">
      <c r="A25" s="440"/>
      <c r="B25" s="143" t="s">
        <v>3</v>
      </c>
      <c r="C25" s="32" t="s">
        <v>243</v>
      </c>
      <c r="D25" s="277">
        <f>'SO-02-ARC'!J30</f>
        <v>0</v>
      </c>
      <c r="E25" s="292">
        <f>D25*$E$24</f>
        <v>0</v>
      </c>
      <c r="F25" s="6"/>
    </row>
    <row r="26" spans="1:6" s="7" customFormat="1">
      <c r="A26" s="440"/>
      <c r="B26" s="143" t="s">
        <v>369</v>
      </c>
      <c r="C26" s="32" t="s">
        <v>370</v>
      </c>
      <c r="D26" s="277">
        <f>'SO-02-VZT'!G45</f>
        <v>0</v>
      </c>
      <c r="E26" s="292">
        <f t="shared" ref="E26:E27" si="1">D26*$E$24</f>
        <v>0</v>
      </c>
      <c r="F26" s="6"/>
    </row>
    <row r="27" spans="1:6" s="7" customFormat="1" ht="15.75" thickBot="1">
      <c r="A27" s="441"/>
      <c r="B27" s="35" t="s">
        <v>34</v>
      </c>
      <c r="C27" s="135" t="s">
        <v>35</v>
      </c>
      <c r="D27" s="136">
        <f>'SO-02-EI'!H8</f>
        <v>0</v>
      </c>
      <c r="E27" s="292">
        <f t="shared" si="1"/>
        <v>0</v>
      </c>
      <c r="F27" s="6"/>
    </row>
    <row r="28" spans="1:6">
      <c r="A28" s="7"/>
      <c r="B28" s="8" t="s">
        <v>4</v>
      </c>
      <c r="C28" s="9"/>
      <c r="D28" s="25">
        <f>SUM(D25:D27)</f>
        <v>0</v>
      </c>
      <c r="E28" s="25">
        <f>SUM(E25:E27)</f>
        <v>0</v>
      </c>
      <c r="F28" s="15"/>
    </row>
    <row r="29" spans="1:6" ht="15" customHeight="1">
      <c r="A29" s="7"/>
      <c r="B29" s="8" t="s">
        <v>5</v>
      </c>
      <c r="C29" s="9"/>
      <c r="D29" s="24">
        <f>D28+E28</f>
        <v>0</v>
      </c>
      <c r="E29" s="26"/>
      <c r="F29" s="16"/>
    </row>
    <row r="30" spans="1:6" ht="18.75" customHeight="1">
      <c r="B30" s="2"/>
    </row>
    <row r="31" spans="1:6" ht="16.5" thickBot="1">
      <c r="A31" s="435" t="s">
        <v>379</v>
      </c>
      <c r="B31" s="435"/>
      <c r="C31" s="435"/>
      <c r="D31" s="435"/>
      <c r="E31" s="435"/>
    </row>
    <row r="32" spans="1:6" ht="15.75" customHeight="1">
      <c r="A32" s="445" t="s">
        <v>36</v>
      </c>
      <c r="B32" s="442"/>
      <c r="C32" s="443"/>
      <c r="D32" s="444"/>
      <c r="E32" s="37" t="s">
        <v>0</v>
      </c>
    </row>
    <row r="33" spans="1:5" ht="30">
      <c r="A33" s="446"/>
      <c r="B33" s="38" t="s">
        <v>10</v>
      </c>
      <c r="C33" s="39" t="s">
        <v>1</v>
      </c>
      <c r="D33" s="40" t="s">
        <v>2</v>
      </c>
      <c r="E33" s="41">
        <v>0.21</v>
      </c>
    </row>
    <row r="34" spans="1:5">
      <c r="A34" s="446"/>
      <c r="B34" s="143" t="s">
        <v>3</v>
      </c>
      <c r="C34" s="32" t="s">
        <v>243</v>
      </c>
      <c r="D34" s="277">
        <f>'SO-03-ARC'!J30</f>
        <v>0</v>
      </c>
      <c r="E34" s="292">
        <f>D34*$E$33</f>
        <v>0</v>
      </c>
    </row>
    <row r="35" spans="1:5">
      <c r="A35" s="446"/>
      <c r="B35" s="143" t="s">
        <v>380</v>
      </c>
      <c r="C35" s="32" t="s">
        <v>381</v>
      </c>
      <c r="D35" s="277">
        <f>'SO-03-UT'!I6</f>
        <v>0</v>
      </c>
      <c r="E35" s="292">
        <f t="shared" ref="E35" si="2">D35*$E$33</f>
        <v>0</v>
      </c>
    </row>
    <row r="36" spans="1:5">
      <c r="A36" s="7"/>
      <c r="B36" s="8" t="s">
        <v>4</v>
      </c>
      <c r="C36" s="9"/>
      <c r="D36" s="25">
        <f>SUM(D34:D35)</f>
        <v>0</v>
      </c>
      <c r="E36" s="25">
        <f>SUM(E34:E35)</f>
        <v>0</v>
      </c>
    </row>
    <row r="37" spans="1:5">
      <c r="A37" s="7"/>
      <c r="B37" s="8" t="s">
        <v>5</v>
      </c>
      <c r="C37" s="9"/>
      <c r="D37" s="24">
        <f>D36+E36</f>
        <v>0</v>
      </c>
      <c r="E37" s="26"/>
    </row>
    <row r="38" spans="1:5" ht="12.75">
      <c r="B38" s="2"/>
    </row>
    <row r="39" spans="1:5" ht="12.75" customHeight="1">
      <c r="A39" s="427" t="s">
        <v>375</v>
      </c>
      <c r="B39" s="427"/>
      <c r="C39" s="427"/>
      <c r="D39" s="427"/>
      <c r="E39" s="427"/>
    </row>
    <row r="40" spans="1:5" ht="12.75">
      <c r="A40" s="427"/>
      <c r="B40" s="427"/>
      <c r="C40" s="427"/>
      <c r="D40" s="427"/>
      <c r="E40" s="427"/>
    </row>
    <row r="41" spans="1:5" ht="12.75">
      <c r="A41" s="427"/>
      <c r="B41" s="427"/>
      <c r="C41" s="427"/>
      <c r="D41" s="427"/>
      <c r="E41" s="427"/>
    </row>
    <row r="42" spans="1:5" ht="12.75">
      <c r="A42" s="427"/>
      <c r="B42" s="427"/>
      <c r="C42" s="427"/>
      <c r="D42" s="427"/>
      <c r="E42" s="427"/>
    </row>
    <row r="43" spans="1:5" ht="12.75">
      <c r="A43" s="427"/>
      <c r="B43" s="427"/>
      <c r="C43" s="427"/>
      <c r="D43" s="427"/>
      <c r="E43" s="427"/>
    </row>
    <row r="44" spans="1:5" ht="12.75">
      <c r="A44" s="427"/>
      <c r="B44" s="427"/>
      <c r="C44" s="427"/>
      <c r="D44" s="427"/>
      <c r="E44" s="427"/>
    </row>
    <row r="45" spans="1:5" ht="12.75">
      <c r="A45" s="427"/>
      <c r="B45" s="427"/>
      <c r="C45" s="427"/>
      <c r="D45" s="427"/>
      <c r="E45" s="427"/>
    </row>
    <row r="46" spans="1:5" ht="12.75">
      <c r="A46" s="427"/>
      <c r="B46" s="427"/>
      <c r="C46" s="427"/>
      <c r="D46" s="427"/>
      <c r="E46" s="427"/>
    </row>
    <row r="47" spans="1:5" ht="12.75">
      <c r="A47" s="427"/>
      <c r="B47" s="427"/>
      <c r="C47" s="427"/>
      <c r="D47" s="427"/>
      <c r="E47" s="427"/>
    </row>
    <row r="48" spans="1:5" ht="12.75">
      <c r="A48" s="427"/>
      <c r="B48" s="427"/>
      <c r="C48" s="427"/>
      <c r="D48" s="427"/>
      <c r="E48" s="427"/>
    </row>
    <row r="49" spans="1:6" ht="12.75">
      <c r="A49" s="427"/>
      <c r="B49" s="427"/>
      <c r="C49" s="427"/>
      <c r="D49" s="427"/>
      <c r="E49" s="427"/>
    </row>
    <row r="50" spans="1:6" ht="12.75">
      <c r="A50" s="427"/>
      <c r="B50" s="427"/>
      <c r="C50" s="427"/>
      <c r="D50" s="427"/>
      <c r="E50" s="427"/>
    </row>
    <row r="51" spans="1:6" ht="12.75">
      <c r="A51" s="427"/>
      <c r="B51" s="427"/>
      <c r="C51" s="427"/>
      <c r="D51" s="427"/>
      <c r="E51" s="427"/>
    </row>
    <row r="52" spans="1:6" ht="12.75">
      <c r="A52" s="427"/>
      <c r="B52" s="427"/>
      <c r="C52" s="427"/>
      <c r="D52" s="427"/>
      <c r="E52" s="427"/>
    </row>
    <row r="53" spans="1:6" ht="12.75">
      <c r="B53" s="42"/>
      <c r="C53" s="42"/>
      <c r="D53" s="42"/>
      <c r="E53" s="42"/>
    </row>
    <row r="54" spans="1:6" ht="12.75">
      <c r="D54" s="14"/>
      <c r="E54" s="15"/>
      <c r="F54" s="15"/>
    </row>
    <row r="55" spans="1:6" ht="12.75">
      <c r="D55" s="14"/>
      <c r="E55" s="15"/>
      <c r="F55" s="15"/>
    </row>
    <row r="56" spans="1:6" ht="12.75">
      <c r="D56" s="14"/>
      <c r="E56" s="15"/>
      <c r="F56" s="15"/>
    </row>
    <row r="57" spans="1:6" ht="12.75">
      <c r="D57" s="14"/>
      <c r="E57" s="15"/>
      <c r="F57" s="15"/>
    </row>
    <row r="58" spans="1:6" ht="12.75">
      <c r="D58" s="14"/>
      <c r="E58" s="15"/>
      <c r="F58" s="15"/>
    </row>
    <row r="59" spans="1:6" ht="12.75">
      <c r="D59" s="14"/>
      <c r="E59" s="15"/>
      <c r="F59" s="15"/>
    </row>
    <row r="60" spans="1:6" ht="12.75">
      <c r="D60" s="14"/>
      <c r="E60" s="15"/>
      <c r="F60" s="15"/>
    </row>
    <row r="61" spans="1:6" ht="12.75">
      <c r="D61" s="14"/>
      <c r="E61" s="15"/>
      <c r="F61" s="15"/>
    </row>
    <row r="62" spans="1:6" ht="12.75">
      <c r="D62" s="14"/>
      <c r="E62" s="15"/>
      <c r="F62" s="15"/>
    </row>
    <row r="63" spans="1:6" ht="12.75">
      <c r="D63" s="14"/>
      <c r="E63" s="15"/>
      <c r="F63" s="15"/>
    </row>
    <row r="64" spans="1:6" ht="12.75">
      <c r="D64" s="14"/>
      <c r="E64" s="15"/>
      <c r="F64" s="15"/>
    </row>
    <row r="65" spans="4:6" ht="12.75">
      <c r="D65" s="14"/>
      <c r="E65" s="15"/>
      <c r="F65" s="15"/>
    </row>
    <row r="66" spans="4:6" ht="12.75">
      <c r="D66" s="14"/>
      <c r="E66" s="15"/>
      <c r="F66" s="15"/>
    </row>
    <row r="67" spans="4:6" ht="12.75">
      <c r="D67" s="14"/>
      <c r="E67" s="15"/>
      <c r="F67" s="15"/>
    </row>
    <row r="68" spans="4:6" ht="12.75">
      <c r="D68" s="14"/>
      <c r="E68" s="15"/>
      <c r="F68" s="15"/>
    </row>
    <row r="69" spans="4:6" ht="12.75">
      <c r="D69" s="14"/>
      <c r="E69" s="15"/>
      <c r="F69" s="15"/>
    </row>
    <row r="70" spans="4:6" ht="12.75">
      <c r="D70" s="14"/>
      <c r="E70" s="15"/>
      <c r="F70" s="15"/>
    </row>
    <row r="71" spans="4:6" ht="12.75">
      <c r="D71" s="14"/>
      <c r="E71" s="15"/>
      <c r="F71" s="15"/>
    </row>
    <row r="72" spans="4:6" ht="12.75">
      <c r="D72" s="14"/>
      <c r="E72" s="15"/>
      <c r="F72" s="15"/>
    </row>
    <row r="73" spans="4:6" ht="12.75">
      <c r="D73" s="14"/>
      <c r="E73" s="15"/>
      <c r="F73" s="15"/>
    </row>
    <row r="74" spans="4:6" ht="12.75">
      <c r="D74" s="14"/>
      <c r="E74" s="15"/>
      <c r="F74" s="15"/>
    </row>
    <row r="75" spans="4:6" ht="12.75">
      <c r="D75" s="14"/>
      <c r="E75" s="15"/>
      <c r="F75" s="15"/>
    </row>
    <row r="76" spans="4:6" ht="12.75">
      <c r="D76" s="14"/>
      <c r="E76" s="15"/>
      <c r="F76" s="15"/>
    </row>
    <row r="77" spans="4:6" ht="12.75">
      <c r="D77" s="14"/>
      <c r="E77" s="15"/>
      <c r="F77" s="15"/>
    </row>
    <row r="78" spans="4:6" ht="12.75">
      <c r="D78" s="14"/>
      <c r="E78" s="15"/>
      <c r="F78" s="15"/>
    </row>
    <row r="79" spans="4:6" ht="12.75">
      <c r="D79" s="14"/>
      <c r="E79" s="15"/>
      <c r="F79" s="15"/>
    </row>
    <row r="80" spans="4:6" ht="12.75">
      <c r="D80" s="14"/>
      <c r="E80" s="15"/>
      <c r="F80" s="15"/>
    </row>
    <row r="81" spans="4:6" ht="12.75">
      <c r="D81" s="14"/>
      <c r="E81" s="15"/>
      <c r="F81" s="15"/>
    </row>
    <row r="82" spans="4:6" ht="12.75">
      <c r="D82" s="14"/>
      <c r="E82" s="15"/>
      <c r="F82" s="15"/>
    </row>
    <row r="83" spans="4:6" ht="12.75">
      <c r="D83" s="14"/>
      <c r="E83" s="15"/>
      <c r="F83" s="15"/>
    </row>
    <row r="84" spans="4:6" ht="12.75">
      <c r="D84" s="14"/>
      <c r="E84" s="15"/>
      <c r="F84" s="15"/>
    </row>
    <row r="85" spans="4:6" ht="12.75">
      <c r="D85" s="14"/>
      <c r="E85" s="15"/>
      <c r="F85" s="15"/>
    </row>
    <row r="86" spans="4:6" ht="12.75">
      <c r="D86" s="14"/>
      <c r="E86" s="15"/>
      <c r="F86" s="15"/>
    </row>
    <row r="87" spans="4:6" ht="12.75">
      <c r="D87" s="14"/>
      <c r="E87" s="15"/>
      <c r="F87" s="15"/>
    </row>
    <row r="88" spans="4:6" ht="12.75">
      <c r="D88" s="14"/>
      <c r="E88" s="15"/>
      <c r="F88" s="15"/>
    </row>
    <row r="89" spans="4:6" ht="12.75">
      <c r="D89" s="14"/>
      <c r="E89" s="15"/>
      <c r="F89" s="15"/>
    </row>
    <row r="90" spans="4:6" ht="12.75">
      <c r="D90" s="14"/>
      <c r="E90" s="15"/>
      <c r="F90" s="15"/>
    </row>
    <row r="91" spans="4:6" ht="12.75">
      <c r="D91" s="14"/>
      <c r="E91" s="15"/>
      <c r="F91" s="15"/>
    </row>
    <row r="92" spans="4:6" ht="12.75">
      <c r="D92" s="14"/>
      <c r="E92" s="15"/>
      <c r="F92" s="15"/>
    </row>
    <row r="93" spans="4:6" ht="12.75">
      <c r="D93" s="14"/>
      <c r="E93" s="15"/>
      <c r="F93" s="15"/>
    </row>
    <row r="94" spans="4:6" ht="12.75">
      <c r="D94" s="14"/>
      <c r="E94" s="15"/>
      <c r="F94" s="15"/>
    </row>
    <row r="95" spans="4:6" ht="12.75">
      <c r="D95" s="14"/>
      <c r="E95" s="15"/>
      <c r="F95" s="15"/>
    </row>
    <row r="96" spans="4:6" ht="12.75">
      <c r="D96" s="14"/>
      <c r="E96" s="15"/>
      <c r="F96" s="15"/>
    </row>
    <row r="97" spans="4:6" ht="12.75">
      <c r="D97" s="14"/>
      <c r="E97" s="15"/>
      <c r="F97" s="15"/>
    </row>
    <row r="98" spans="4:6" ht="12.75">
      <c r="D98" s="14"/>
      <c r="E98" s="15"/>
      <c r="F98" s="15"/>
    </row>
    <row r="99" spans="4:6" ht="12.75">
      <c r="D99" s="14"/>
      <c r="E99" s="15"/>
      <c r="F99" s="15"/>
    </row>
    <row r="100" spans="4:6" ht="12.75">
      <c r="D100" s="14"/>
      <c r="E100" s="15"/>
      <c r="F100" s="15"/>
    </row>
    <row r="101" spans="4:6" ht="12.75">
      <c r="D101" s="14"/>
      <c r="E101" s="15"/>
      <c r="F101" s="15"/>
    </row>
    <row r="102" spans="4:6" ht="12.75">
      <c r="D102" s="14"/>
      <c r="E102" s="15"/>
      <c r="F102" s="15"/>
    </row>
    <row r="103" spans="4:6" ht="12.75">
      <c r="D103" s="14"/>
      <c r="E103" s="15"/>
      <c r="F103" s="15"/>
    </row>
    <row r="104" spans="4:6" ht="12.75">
      <c r="D104" s="14"/>
      <c r="E104" s="15"/>
      <c r="F104" s="15"/>
    </row>
    <row r="105" spans="4:6" ht="12.75">
      <c r="D105" s="14"/>
      <c r="E105" s="15"/>
      <c r="F105" s="15"/>
    </row>
    <row r="106" spans="4:6" ht="12.75">
      <c r="D106" s="14"/>
      <c r="E106" s="15"/>
      <c r="F106" s="15"/>
    </row>
    <row r="107" spans="4:6" ht="12.75">
      <c r="D107" s="14"/>
      <c r="E107" s="15"/>
      <c r="F107" s="15"/>
    </row>
    <row r="108" spans="4:6" ht="12.75">
      <c r="D108" s="14"/>
      <c r="E108" s="15"/>
      <c r="F108" s="15"/>
    </row>
    <row r="109" spans="4:6" ht="12.75">
      <c r="D109" s="14"/>
      <c r="E109" s="15"/>
      <c r="F109" s="15"/>
    </row>
    <row r="110" spans="4:6" ht="12.75">
      <c r="D110" s="14"/>
      <c r="E110" s="15"/>
      <c r="F110" s="15"/>
    </row>
    <row r="111" spans="4:6" ht="12.75">
      <c r="D111" s="14"/>
      <c r="E111" s="15"/>
      <c r="F111" s="15"/>
    </row>
    <row r="112" spans="4:6" ht="12.75">
      <c r="D112" s="14"/>
      <c r="E112" s="15"/>
      <c r="F112" s="15"/>
    </row>
    <row r="113" spans="4:6" ht="12.75">
      <c r="D113" s="14"/>
      <c r="E113" s="15"/>
      <c r="F113" s="15"/>
    </row>
    <row r="114" spans="4:6" ht="12.75">
      <c r="D114" s="14"/>
      <c r="E114" s="15"/>
      <c r="F114" s="15"/>
    </row>
    <row r="115" spans="4:6" ht="12.75">
      <c r="D115" s="14"/>
      <c r="E115" s="15"/>
      <c r="F115" s="15"/>
    </row>
    <row r="116" spans="4:6" ht="12.75">
      <c r="D116" s="14"/>
      <c r="E116" s="15"/>
      <c r="F116" s="15"/>
    </row>
    <row r="117" spans="4:6" ht="12.75">
      <c r="D117" s="14"/>
      <c r="E117" s="15"/>
      <c r="F117" s="15"/>
    </row>
    <row r="118" spans="4:6" ht="12.75">
      <c r="D118" s="14"/>
      <c r="E118" s="15"/>
      <c r="F118" s="15"/>
    </row>
    <row r="119" spans="4:6" ht="12.75">
      <c r="D119" s="14"/>
      <c r="E119" s="15"/>
      <c r="F119" s="15"/>
    </row>
    <row r="120" spans="4:6" ht="12.75">
      <c r="D120" s="14"/>
      <c r="E120" s="15"/>
      <c r="F120" s="15"/>
    </row>
    <row r="121" spans="4:6" ht="12.75">
      <c r="D121" s="14"/>
      <c r="E121" s="15"/>
      <c r="F121" s="15"/>
    </row>
    <row r="122" spans="4:6" ht="12.75">
      <c r="D122" s="14"/>
      <c r="E122" s="15"/>
      <c r="F122" s="15"/>
    </row>
    <row r="123" spans="4:6" ht="12.75">
      <c r="D123" s="14"/>
      <c r="E123" s="15"/>
      <c r="F123" s="15"/>
    </row>
    <row r="124" spans="4:6" ht="12.75">
      <c r="D124" s="14"/>
      <c r="E124" s="15"/>
      <c r="F124" s="15"/>
    </row>
    <row r="125" spans="4:6" ht="12.75">
      <c r="D125" s="14"/>
      <c r="E125" s="15"/>
      <c r="F125" s="15"/>
    </row>
    <row r="126" spans="4:6" ht="12.75">
      <c r="D126" s="14"/>
      <c r="E126" s="15"/>
      <c r="F126" s="15"/>
    </row>
    <row r="127" spans="4:6" ht="12.75">
      <c r="D127" s="14"/>
      <c r="E127" s="15"/>
      <c r="F127" s="15"/>
    </row>
    <row r="128" spans="4:6" ht="12.75">
      <c r="D128" s="14"/>
      <c r="E128" s="15"/>
      <c r="F128" s="15"/>
    </row>
    <row r="129" spans="4:6" ht="12.75">
      <c r="D129" s="14"/>
      <c r="E129" s="15"/>
      <c r="F129" s="15"/>
    </row>
    <row r="130" spans="4:6" ht="12.75">
      <c r="D130" s="14"/>
      <c r="E130" s="15"/>
      <c r="F130" s="15"/>
    </row>
    <row r="131" spans="4:6" ht="12.75">
      <c r="D131" s="14"/>
      <c r="E131" s="15"/>
      <c r="F131" s="15"/>
    </row>
    <row r="132" spans="4:6" ht="12.75">
      <c r="D132" s="14"/>
      <c r="E132" s="15"/>
      <c r="F132" s="15"/>
    </row>
    <row r="133" spans="4:6" ht="12.75">
      <c r="D133" s="14"/>
      <c r="E133" s="15"/>
      <c r="F133" s="15"/>
    </row>
    <row r="134" spans="4:6" ht="12.75">
      <c r="D134" s="14"/>
      <c r="E134" s="15"/>
      <c r="F134" s="15"/>
    </row>
    <row r="135" spans="4:6" ht="12.75">
      <c r="D135" s="14"/>
      <c r="E135" s="15"/>
      <c r="F135" s="15"/>
    </row>
    <row r="136" spans="4:6" ht="12.75">
      <c r="D136" s="14"/>
      <c r="E136" s="15"/>
      <c r="F136" s="15"/>
    </row>
    <row r="137" spans="4:6" ht="12.75">
      <c r="D137" s="14"/>
      <c r="E137" s="15"/>
      <c r="F137" s="15"/>
    </row>
    <row r="138" spans="4:6" ht="12.75">
      <c r="D138" s="14"/>
      <c r="E138" s="15"/>
      <c r="F138" s="15"/>
    </row>
    <row r="139" spans="4:6" ht="12.75">
      <c r="D139" s="14"/>
      <c r="E139" s="15"/>
      <c r="F139" s="15"/>
    </row>
    <row r="140" spans="4:6" ht="12.75">
      <c r="D140" s="14"/>
      <c r="E140" s="15"/>
      <c r="F140" s="15"/>
    </row>
    <row r="141" spans="4:6" ht="12.75">
      <c r="D141" s="14"/>
      <c r="E141" s="15"/>
      <c r="F141" s="15"/>
    </row>
    <row r="142" spans="4:6" ht="12.75">
      <c r="D142" s="14"/>
      <c r="E142" s="15"/>
      <c r="F142" s="15"/>
    </row>
    <row r="143" spans="4:6" ht="12.75">
      <c r="D143" s="14"/>
      <c r="E143" s="15"/>
      <c r="F143" s="15"/>
    </row>
    <row r="144" spans="4:6" ht="12.75">
      <c r="D144" s="14"/>
      <c r="E144" s="15"/>
      <c r="F144" s="15"/>
    </row>
    <row r="145" spans="4:6" ht="12.75">
      <c r="D145" s="14"/>
      <c r="E145" s="15"/>
      <c r="F145" s="15"/>
    </row>
    <row r="146" spans="4:6" ht="12.75">
      <c r="D146" s="14"/>
      <c r="E146" s="15"/>
      <c r="F146" s="15"/>
    </row>
    <row r="147" spans="4:6" ht="12.75">
      <c r="D147" s="14"/>
      <c r="E147" s="15"/>
      <c r="F147" s="15"/>
    </row>
    <row r="148" spans="4:6" ht="12.75">
      <c r="D148" s="14"/>
      <c r="E148" s="15"/>
      <c r="F148" s="15"/>
    </row>
    <row r="149" spans="4:6" ht="12.75">
      <c r="D149" s="14"/>
      <c r="E149" s="15"/>
      <c r="F149" s="15"/>
    </row>
    <row r="150" spans="4:6" ht="12.75">
      <c r="D150" s="14"/>
      <c r="E150" s="15"/>
      <c r="F150" s="15"/>
    </row>
    <row r="151" spans="4:6" ht="12.75">
      <c r="D151" s="14"/>
      <c r="E151" s="15"/>
      <c r="F151" s="15"/>
    </row>
    <row r="152" spans="4:6" ht="12.75">
      <c r="D152" s="14"/>
      <c r="E152" s="15"/>
      <c r="F152" s="15"/>
    </row>
    <row r="153" spans="4:6" ht="12.75">
      <c r="D153" s="14"/>
      <c r="E153" s="15"/>
      <c r="F153" s="15"/>
    </row>
    <row r="154" spans="4:6" ht="12.75">
      <c r="D154" s="14"/>
      <c r="E154" s="15"/>
      <c r="F154" s="15"/>
    </row>
    <row r="155" spans="4:6" ht="12.75">
      <c r="D155" s="14"/>
      <c r="E155" s="15"/>
      <c r="F155" s="15"/>
    </row>
    <row r="156" spans="4:6" ht="12.75">
      <c r="D156" s="14"/>
      <c r="E156" s="15"/>
      <c r="F156" s="15"/>
    </row>
    <row r="157" spans="4:6" ht="12.75">
      <c r="D157" s="14"/>
      <c r="E157" s="15"/>
      <c r="F157" s="15"/>
    </row>
    <row r="158" spans="4:6" ht="12.75">
      <c r="D158" s="14"/>
      <c r="E158" s="15"/>
      <c r="F158" s="15"/>
    </row>
    <row r="159" spans="4:6" ht="12.75">
      <c r="D159" s="14"/>
      <c r="E159" s="15"/>
      <c r="F159" s="15"/>
    </row>
    <row r="160" spans="4:6" ht="12.75">
      <c r="D160" s="14"/>
      <c r="E160" s="15"/>
      <c r="F160" s="15"/>
    </row>
    <row r="161" spans="4:6" ht="12.75">
      <c r="D161" s="14"/>
      <c r="E161" s="15"/>
      <c r="F161" s="15"/>
    </row>
    <row r="162" spans="4:6" ht="12.75">
      <c r="D162" s="14"/>
      <c r="E162" s="15"/>
      <c r="F162" s="15"/>
    </row>
    <row r="163" spans="4:6" ht="12.75">
      <c r="D163" s="14"/>
      <c r="E163" s="15"/>
      <c r="F163" s="15"/>
    </row>
    <row r="164" spans="4:6" ht="12.75">
      <c r="D164" s="14"/>
      <c r="E164" s="15"/>
      <c r="F164" s="15"/>
    </row>
    <row r="165" spans="4:6" ht="12.75">
      <c r="D165" s="14"/>
      <c r="E165" s="15"/>
      <c r="F165" s="15"/>
    </row>
    <row r="166" spans="4:6" ht="12.75">
      <c r="D166" s="14"/>
      <c r="E166" s="15"/>
      <c r="F166" s="15"/>
    </row>
    <row r="167" spans="4:6" ht="12.75">
      <c r="D167" s="14"/>
      <c r="E167" s="15"/>
      <c r="F167" s="15"/>
    </row>
    <row r="168" spans="4:6" ht="12.75">
      <c r="D168" s="14"/>
      <c r="E168" s="15"/>
      <c r="F168" s="15"/>
    </row>
    <row r="169" spans="4:6" ht="12.75">
      <c r="D169" s="14"/>
      <c r="E169" s="15"/>
      <c r="F169" s="15"/>
    </row>
    <row r="170" spans="4:6" ht="12.75">
      <c r="D170" s="14"/>
      <c r="E170" s="15"/>
      <c r="F170" s="15"/>
    </row>
    <row r="171" spans="4:6" ht="12.75">
      <c r="D171" s="14"/>
      <c r="E171" s="15"/>
      <c r="F171" s="15"/>
    </row>
    <row r="172" spans="4:6" ht="12.75">
      <c r="D172" s="14"/>
      <c r="E172" s="15"/>
      <c r="F172" s="15"/>
    </row>
    <row r="173" spans="4:6" ht="12.75">
      <c r="D173" s="14"/>
      <c r="E173" s="15"/>
      <c r="F173" s="15"/>
    </row>
    <row r="174" spans="4:6" ht="12.75">
      <c r="D174" s="14"/>
      <c r="E174" s="15"/>
      <c r="F174" s="15"/>
    </row>
    <row r="175" spans="4:6" ht="12.75">
      <c r="D175" s="14"/>
      <c r="E175" s="15"/>
      <c r="F175" s="15"/>
    </row>
    <row r="176" spans="4:6" ht="12.75">
      <c r="D176" s="14"/>
      <c r="E176" s="15"/>
      <c r="F176" s="15"/>
    </row>
    <row r="177" spans="4:6" ht="12.75">
      <c r="D177" s="14"/>
      <c r="E177" s="15"/>
      <c r="F177" s="15"/>
    </row>
    <row r="178" spans="4:6" ht="12.75">
      <c r="D178" s="14"/>
      <c r="E178" s="15"/>
      <c r="F178" s="15"/>
    </row>
    <row r="179" spans="4:6" ht="12.75">
      <c r="D179" s="14"/>
      <c r="E179" s="15"/>
      <c r="F179" s="15"/>
    </row>
    <row r="180" spans="4:6" ht="12.75">
      <c r="D180" s="14"/>
      <c r="E180" s="15"/>
      <c r="F180" s="15"/>
    </row>
    <row r="181" spans="4:6" ht="12.75">
      <c r="D181" s="14"/>
      <c r="E181" s="15"/>
      <c r="F181" s="15"/>
    </row>
    <row r="182" spans="4:6" ht="12.75">
      <c r="D182" s="14"/>
      <c r="E182" s="15"/>
      <c r="F182" s="15"/>
    </row>
    <row r="183" spans="4:6" ht="12.75">
      <c r="D183" s="14"/>
      <c r="E183" s="15"/>
      <c r="F183" s="15"/>
    </row>
    <row r="184" spans="4:6" ht="12.75">
      <c r="D184" s="14"/>
      <c r="E184" s="15"/>
      <c r="F184" s="15"/>
    </row>
    <row r="185" spans="4:6" ht="12.75">
      <c r="D185" s="14"/>
      <c r="E185" s="15"/>
      <c r="F185" s="15"/>
    </row>
    <row r="186" spans="4:6" ht="12.75">
      <c r="D186" s="14"/>
      <c r="E186" s="15"/>
      <c r="F186" s="15"/>
    </row>
    <row r="187" spans="4:6" ht="12.75">
      <c r="D187" s="14"/>
      <c r="E187" s="15"/>
      <c r="F187" s="15"/>
    </row>
    <row r="188" spans="4:6" ht="12.75">
      <c r="D188" s="14"/>
      <c r="E188" s="15"/>
      <c r="F188" s="15"/>
    </row>
    <row r="189" spans="4:6" ht="12.75">
      <c r="D189" s="14"/>
      <c r="E189" s="15"/>
      <c r="F189" s="15"/>
    </row>
    <row r="190" spans="4:6" ht="12.75">
      <c r="D190" s="14"/>
      <c r="E190" s="15"/>
      <c r="F190" s="15"/>
    </row>
    <row r="191" spans="4:6" ht="12.75">
      <c r="D191" s="14"/>
      <c r="E191" s="15"/>
      <c r="F191" s="15"/>
    </row>
    <row r="192" spans="4:6" ht="12.75">
      <c r="D192" s="14"/>
      <c r="E192" s="15"/>
      <c r="F192" s="15"/>
    </row>
    <row r="193" spans="4:6" ht="12.75">
      <c r="D193" s="14"/>
      <c r="E193" s="15"/>
      <c r="F193" s="15"/>
    </row>
    <row r="194" spans="4:6" ht="12.75">
      <c r="D194" s="14"/>
      <c r="E194" s="15"/>
      <c r="F194" s="15"/>
    </row>
    <row r="195" spans="4:6" ht="12.75">
      <c r="D195" s="14"/>
      <c r="E195" s="15"/>
      <c r="F195" s="15"/>
    </row>
    <row r="196" spans="4:6" ht="12.75">
      <c r="D196" s="14"/>
      <c r="E196" s="15"/>
      <c r="F196" s="15"/>
    </row>
    <row r="197" spans="4:6" ht="12.75">
      <c r="D197" s="14"/>
      <c r="E197" s="15"/>
      <c r="F197" s="15"/>
    </row>
    <row r="198" spans="4:6" ht="12.75">
      <c r="D198" s="14"/>
      <c r="E198" s="15"/>
      <c r="F198" s="15"/>
    </row>
    <row r="199" spans="4:6" ht="12.75">
      <c r="D199" s="14"/>
      <c r="E199" s="15"/>
      <c r="F199" s="15"/>
    </row>
    <row r="200" spans="4:6" ht="12.75">
      <c r="D200" s="14"/>
      <c r="E200" s="15"/>
      <c r="F200" s="15"/>
    </row>
    <row r="201" spans="4:6" ht="12.75">
      <c r="D201" s="14"/>
      <c r="E201" s="15"/>
      <c r="F201" s="15"/>
    </row>
    <row r="202" spans="4:6" ht="12.75">
      <c r="D202" s="14"/>
      <c r="E202" s="15"/>
      <c r="F202" s="15"/>
    </row>
    <row r="203" spans="4:6" ht="12.75">
      <c r="D203" s="14"/>
      <c r="E203" s="15"/>
      <c r="F203" s="15"/>
    </row>
    <row r="204" spans="4:6" ht="12.75">
      <c r="D204" s="14"/>
      <c r="E204" s="15"/>
      <c r="F204" s="15"/>
    </row>
    <row r="205" spans="4:6" ht="12.75">
      <c r="D205" s="14"/>
      <c r="E205" s="15"/>
      <c r="F205" s="15"/>
    </row>
    <row r="206" spans="4:6" ht="12.75">
      <c r="D206" s="14"/>
      <c r="E206" s="15"/>
      <c r="F206" s="15"/>
    </row>
    <row r="207" spans="4:6" ht="12.75">
      <c r="D207" s="14"/>
      <c r="E207" s="15"/>
      <c r="F207" s="15"/>
    </row>
    <row r="208" spans="4:6" ht="12.75">
      <c r="D208" s="14"/>
      <c r="E208" s="15"/>
      <c r="F208" s="15"/>
    </row>
    <row r="209" spans="4:6" ht="12.75">
      <c r="D209" s="14"/>
      <c r="E209" s="15"/>
      <c r="F209" s="15"/>
    </row>
    <row r="210" spans="4:6" ht="12.75">
      <c r="D210" s="14"/>
      <c r="E210" s="15"/>
      <c r="F210" s="15"/>
    </row>
    <row r="211" spans="4:6" ht="12.75">
      <c r="D211" s="14"/>
      <c r="E211" s="15"/>
      <c r="F211" s="15"/>
    </row>
    <row r="212" spans="4:6" ht="12.75">
      <c r="D212" s="14"/>
      <c r="E212" s="15"/>
      <c r="F212" s="15"/>
    </row>
    <row r="213" spans="4:6" ht="12.75">
      <c r="D213" s="14"/>
      <c r="E213" s="15"/>
      <c r="F213" s="15"/>
    </row>
    <row r="214" spans="4:6" ht="12.75">
      <c r="D214" s="14"/>
      <c r="E214" s="15"/>
      <c r="F214" s="15"/>
    </row>
    <row r="215" spans="4:6" ht="12.75">
      <c r="D215" s="14"/>
      <c r="E215" s="15"/>
      <c r="F215" s="15"/>
    </row>
    <row r="216" spans="4:6" ht="12.75">
      <c r="D216" s="14"/>
      <c r="E216" s="15"/>
      <c r="F216" s="15"/>
    </row>
    <row r="217" spans="4:6" ht="12.75">
      <c r="D217" s="14"/>
      <c r="E217" s="15"/>
      <c r="F217" s="15"/>
    </row>
    <row r="218" spans="4:6" ht="12.75">
      <c r="D218" s="14"/>
      <c r="E218" s="15"/>
      <c r="F218" s="15"/>
    </row>
    <row r="219" spans="4:6" ht="12.75">
      <c r="D219" s="14"/>
      <c r="E219" s="15"/>
      <c r="F219" s="15"/>
    </row>
    <row r="220" spans="4:6" ht="12.75">
      <c r="D220" s="14"/>
      <c r="E220" s="15"/>
      <c r="F220" s="15"/>
    </row>
    <row r="221" spans="4:6" ht="12.75">
      <c r="D221" s="14"/>
      <c r="E221" s="15"/>
      <c r="F221" s="15"/>
    </row>
    <row r="222" spans="4:6" ht="12.75">
      <c r="D222" s="14"/>
      <c r="E222" s="15"/>
      <c r="F222" s="15"/>
    </row>
    <row r="223" spans="4:6" ht="12.75">
      <c r="D223" s="14"/>
      <c r="E223" s="15"/>
      <c r="F223" s="15"/>
    </row>
    <row r="224" spans="4:6" ht="12.75">
      <c r="D224" s="14"/>
      <c r="E224" s="15"/>
      <c r="F224" s="15"/>
    </row>
    <row r="225" spans="4:6" ht="12.75">
      <c r="D225" s="14"/>
      <c r="E225" s="15"/>
      <c r="F225" s="15"/>
    </row>
    <row r="226" spans="4:6" ht="12.75">
      <c r="D226" s="14"/>
      <c r="E226" s="15"/>
      <c r="F226" s="15"/>
    </row>
    <row r="227" spans="4:6" ht="12.75">
      <c r="D227" s="14"/>
      <c r="E227" s="15"/>
      <c r="F227" s="15"/>
    </row>
    <row r="228" spans="4:6" ht="12.75">
      <c r="D228" s="14"/>
      <c r="E228" s="15"/>
      <c r="F228" s="15"/>
    </row>
    <row r="229" spans="4:6" ht="12.75">
      <c r="D229" s="14"/>
      <c r="E229" s="15"/>
      <c r="F229" s="15"/>
    </row>
    <row r="230" spans="4:6" ht="12.75">
      <c r="D230" s="14"/>
      <c r="E230" s="15"/>
      <c r="F230" s="15"/>
    </row>
    <row r="231" spans="4:6" ht="12.75">
      <c r="D231" s="14"/>
      <c r="E231" s="15"/>
      <c r="F231" s="15"/>
    </row>
    <row r="232" spans="4:6" ht="12.75">
      <c r="D232" s="14"/>
      <c r="E232" s="15"/>
      <c r="F232" s="15"/>
    </row>
    <row r="233" spans="4:6" ht="12.75">
      <c r="D233" s="14"/>
      <c r="E233" s="15"/>
      <c r="F233" s="15"/>
    </row>
    <row r="234" spans="4:6" ht="12.75">
      <c r="D234" s="14"/>
      <c r="E234" s="15"/>
      <c r="F234" s="15"/>
    </row>
    <row r="235" spans="4:6" ht="12.75">
      <c r="D235" s="14"/>
      <c r="E235" s="15"/>
      <c r="F235" s="15"/>
    </row>
    <row r="236" spans="4:6" ht="12.75">
      <c r="D236" s="14"/>
      <c r="E236" s="15"/>
      <c r="F236" s="15"/>
    </row>
    <row r="237" spans="4:6" ht="12.75">
      <c r="D237" s="14"/>
      <c r="E237" s="15"/>
      <c r="F237" s="15"/>
    </row>
    <row r="238" spans="4:6" ht="12.75">
      <c r="D238" s="14"/>
      <c r="E238" s="15"/>
      <c r="F238" s="15"/>
    </row>
    <row r="239" spans="4:6" ht="12.75">
      <c r="D239" s="14"/>
      <c r="E239" s="15"/>
      <c r="F239" s="15"/>
    </row>
    <row r="240" spans="4:6" ht="12.75">
      <c r="D240" s="14"/>
      <c r="E240" s="15"/>
      <c r="F240" s="15"/>
    </row>
    <row r="241" spans="4:6" ht="12.75">
      <c r="D241" s="14"/>
      <c r="E241" s="15"/>
      <c r="F241" s="15"/>
    </row>
    <row r="242" spans="4:6" ht="12.75">
      <c r="D242" s="14"/>
      <c r="E242" s="15"/>
      <c r="F242" s="15"/>
    </row>
    <row r="243" spans="4:6" ht="12.75">
      <c r="D243" s="14"/>
      <c r="E243" s="15"/>
      <c r="F243" s="15"/>
    </row>
    <row r="244" spans="4:6" ht="12.75">
      <c r="D244" s="14"/>
      <c r="E244" s="15"/>
      <c r="F244" s="15"/>
    </row>
    <row r="245" spans="4:6" ht="12.75">
      <c r="D245" s="14"/>
      <c r="E245" s="15"/>
      <c r="F245" s="15"/>
    </row>
    <row r="246" spans="4:6" ht="12.75">
      <c r="D246" s="14"/>
      <c r="E246" s="15"/>
      <c r="F246" s="15"/>
    </row>
    <row r="247" spans="4:6" ht="12.75">
      <c r="D247" s="14"/>
      <c r="E247" s="15"/>
      <c r="F247" s="15"/>
    </row>
    <row r="248" spans="4:6" ht="12.75">
      <c r="D248" s="14"/>
      <c r="E248" s="15"/>
      <c r="F248" s="15"/>
    </row>
    <row r="249" spans="4:6" ht="12.75">
      <c r="D249" s="14"/>
      <c r="E249" s="15"/>
      <c r="F249" s="15"/>
    </row>
    <row r="250" spans="4:6" ht="12.75">
      <c r="D250" s="14"/>
      <c r="E250" s="15"/>
      <c r="F250" s="15"/>
    </row>
    <row r="251" spans="4:6" ht="12.75">
      <c r="D251" s="14"/>
      <c r="E251" s="15"/>
      <c r="F251" s="15"/>
    </row>
    <row r="252" spans="4:6" ht="12.75">
      <c r="D252" s="14"/>
      <c r="E252" s="15"/>
      <c r="F252" s="15"/>
    </row>
    <row r="253" spans="4:6" ht="12.75">
      <c r="D253" s="14"/>
      <c r="E253" s="15"/>
      <c r="F253" s="15"/>
    </row>
    <row r="254" spans="4:6" ht="12.75">
      <c r="D254" s="14"/>
      <c r="E254" s="15"/>
      <c r="F254" s="15"/>
    </row>
    <row r="255" spans="4:6" ht="12.75">
      <c r="D255" s="14"/>
      <c r="E255" s="15"/>
      <c r="F255" s="15"/>
    </row>
    <row r="256" spans="4:6" ht="12.75">
      <c r="D256" s="14"/>
      <c r="E256" s="15"/>
      <c r="F256" s="15"/>
    </row>
    <row r="257" spans="4:6" ht="12.75">
      <c r="D257" s="14"/>
      <c r="E257" s="15"/>
      <c r="F257" s="15"/>
    </row>
    <row r="258" spans="4:6" ht="12.75">
      <c r="D258" s="14"/>
      <c r="E258" s="15"/>
      <c r="F258" s="15"/>
    </row>
    <row r="259" spans="4:6" ht="12.75">
      <c r="D259" s="14"/>
      <c r="E259" s="15"/>
      <c r="F259" s="15"/>
    </row>
    <row r="260" spans="4:6" ht="12.75">
      <c r="D260" s="14"/>
      <c r="E260" s="15"/>
      <c r="F260" s="15"/>
    </row>
    <row r="261" spans="4:6" ht="12.75">
      <c r="D261" s="14"/>
      <c r="E261" s="15"/>
      <c r="F261" s="15"/>
    </row>
    <row r="262" spans="4:6" ht="12.75">
      <c r="D262" s="14"/>
      <c r="E262" s="15"/>
      <c r="F262" s="15"/>
    </row>
    <row r="263" spans="4:6" ht="12.75">
      <c r="D263" s="14"/>
      <c r="E263" s="15"/>
      <c r="F263" s="15"/>
    </row>
    <row r="264" spans="4:6" ht="12.75">
      <c r="D264" s="14"/>
      <c r="E264" s="15"/>
      <c r="F264" s="15"/>
    </row>
    <row r="265" spans="4:6" ht="12.75">
      <c r="D265" s="14"/>
      <c r="E265" s="15"/>
      <c r="F265" s="15"/>
    </row>
    <row r="266" spans="4:6" ht="12.75">
      <c r="D266" s="14"/>
      <c r="E266" s="15"/>
      <c r="F266" s="15"/>
    </row>
    <row r="267" spans="4:6" ht="12.75">
      <c r="D267" s="14"/>
      <c r="E267" s="15"/>
      <c r="F267" s="15"/>
    </row>
    <row r="268" spans="4:6" ht="12.75">
      <c r="D268" s="14"/>
      <c r="E268" s="15"/>
      <c r="F268" s="15"/>
    </row>
    <row r="269" spans="4:6" ht="12.75">
      <c r="D269" s="14"/>
      <c r="E269" s="15"/>
      <c r="F269" s="15"/>
    </row>
    <row r="270" spans="4:6" ht="12.75">
      <c r="D270" s="14"/>
      <c r="E270" s="15"/>
      <c r="F270" s="15"/>
    </row>
    <row r="271" spans="4:6" ht="12.75">
      <c r="D271" s="14"/>
      <c r="E271" s="15"/>
      <c r="F271" s="15"/>
    </row>
    <row r="272" spans="4:6" ht="12.75">
      <c r="D272" s="14"/>
      <c r="E272" s="15"/>
      <c r="F272" s="15"/>
    </row>
    <row r="273" spans="4:6" ht="12.75">
      <c r="D273" s="14"/>
      <c r="E273" s="15"/>
      <c r="F273" s="15"/>
    </row>
    <row r="274" spans="4:6" ht="12.75">
      <c r="D274" s="14"/>
      <c r="E274" s="15"/>
      <c r="F274" s="15"/>
    </row>
    <row r="275" spans="4:6" ht="12.75">
      <c r="D275" s="14"/>
      <c r="E275" s="15"/>
      <c r="F275" s="15"/>
    </row>
    <row r="276" spans="4:6" ht="12.75">
      <c r="D276" s="14"/>
      <c r="E276" s="15"/>
      <c r="F276" s="15"/>
    </row>
    <row r="277" spans="4:6" ht="12.75">
      <c r="D277" s="14"/>
      <c r="E277" s="15"/>
      <c r="F277" s="15"/>
    </row>
    <row r="278" spans="4:6" ht="12.75">
      <c r="D278" s="14"/>
      <c r="E278" s="15"/>
      <c r="F278" s="15"/>
    </row>
    <row r="279" spans="4:6" ht="12.75">
      <c r="D279" s="14"/>
      <c r="E279" s="15"/>
      <c r="F279" s="15"/>
    </row>
    <row r="280" spans="4:6" ht="12.75">
      <c r="D280" s="14"/>
      <c r="E280" s="15"/>
      <c r="F280" s="15"/>
    </row>
    <row r="281" spans="4:6" ht="12.75">
      <c r="D281" s="14"/>
      <c r="E281" s="15"/>
      <c r="F281" s="15"/>
    </row>
    <row r="282" spans="4:6" ht="12.75">
      <c r="D282" s="14"/>
      <c r="E282" s="15"/>
      <c r="F282" s="15"/>
    </row>
    <row r="283" spans="4:6" ht="12.75">
      <c r="D283" s="14"/>
      <c r="E283" s="15"/>
      <c r="F283" s="15"/>
    </row>
    <row r="284" spans="4:6" ht="12.75">
      <c r="D284" s="14"/>
      <c r="E284" s="15"/>
      <c r="F284" s="15"/>
    </row>
    <row r="285" spans="4:6" ht="12.75">
      <c r="D285" s="14"/>
      <c r="E285" s="15"/>
      <c r="F285" s="15"/>
    </row>
    <row r="286" spans="4:6" ht="12.75">
      <c r="D286" s="14"/>
      <c r="E286" s="15"/>
      <c r="F286" s="15"/>
    </row>
    <row r="287" spans="4:6" ht="12.75">
      <c r="D287" s="14"/>
      <c r="E287" s="15"/>
      <c r="F287" s="15"/>
    </row>
    <row r="288" spans="4:6" ht="12.75">
      <c r="D288" s="14"/>
      <c r="E288" s="15"/>
      <c r="F288" s="15"/>
    </row>
    <row r="289" spans="4:6" ht="12.75">
      <c r="D289" s="14"/>
      <c r="E289" s="15"/>
      <c r="F289" s="15"/>
    </row>
    <row r="290" spans="4:6" ht="12.75">
      <c r="D290" s="14"/>
      <c r="E290" s="15"/>
      <c r="F290" s="15"/>
    </row>
    <row r="291" spans="4:6" ht="12.75">
      <c r="D291" s="14"/>
      <c r="E291" s="15"/>
      <c r="F291" s="15"/>
    </row>
    <row r="292" spans="4:6" ht="12.75">
      <c r="D292" s="14"/>
      <c r="E292" s="15"/>
      <c r="F292" s="15"/>
    </row>
    <row r="293" spans="4:6" ht="12.75">
      <c r="D293" s="14"/>
      <c r="E293" s="15"/>
      <c r="F293" s="15"/>
    </row>
    <row r="294" spans="4:6" ht="12.75">
      <c r="D294" s="14"/>
      <c r="E294" s="15"/>
      <c r="F294" s="15"/>
    </row>
    <row r="295" spans="4:6" ht="12.75">
      <c r="D295" s="14"/>
      <c r="E295" s="15"/>
      <c r="F295" s="15"/>
    </row>
    <row r="296" spans="4:6" ht="12.75">
      <c r="D296" s="14"/>
      <c r="E296" s="15"/>
      <c r="F296" s="15"/>
    </row>
    <row r="297" spans="4:6" ht="12.75">
      <c r="D297" s="14"/>
      <c r="E297" s="15"/>
      <c r="F297" s="15"/>
    </row>
    <row r="298" spans="4:6" ht="12.75">
      <c r="D298" s="14"/>
      <c r="E298" s="15"/>
      <c r="F298" s="15"/>
    </row>
    <row r="299" spans="4:6" ht="12.75">
      <c r="D299" s="14"/>
      <c r="E299" s="15"/>
      <c r="F299" s="15"/>
    </row>
    <row r="300" spans="4:6" ht="12.75">
      <c r="D300" s="14"/>
      <c r="E300" s="15"/>
      <c r="F300" s="15"/>
    </row>
    <row r="301" spans="4:6" ht="12.75">
      <c r="D301" s="14"/>
      <c r="E301" s="15"/>
      <c r="F301" s="15"/>
    </row>
    <row r="302" spans="4:6" ht="12.75">
      <c r="D302" s="14"/>
      <c r="E302" s="15"/>
      <c r="F302" s="15"/>
    </row>
    <row r="303" spans="4:6" ht="12.75">
      <c r="D303" s="14"/>
      <c r="E303" s="15"/>
      <c r="F303" s="15"/>
    </row>
    <row r="304" spans="4:6" ht="12.75">
      <c r="D304" s="14"/>
      <c r="E304" s="15"/>
      <c r="F304" s="15"/>
    </row>
    <row r="305" spans="4:6" ht="12.75">
      <c r="D305" s="14"/>
      <c r="E305" s="15"/>
      <c r="F305" s="15"/>
    </row>
    <row r="306" spans="4:6" ht="12.75">
      <c r="D306" s="14"/>
      <c r="E306" s="15"/>
      <c r="F306" s="15"/>
    </row>
    <row r="307" spans="4:6" ht="12.75">
      <c r="D307" s="14"/>
      <c r="E307" s="15"/>
      <c r="F307" s="15"/>
    </row>
    <row r="308" spans="4:6" ht="12.75">
      <c r="D308" s="14"/>
      <c r="E308" s="15"/>
      <c r="F308" s="15"/>
    </row>
    <row r="309" spans="4:6" ht="12.75">
      <c r="D309" s="14"/>
      <c r="E309" s="15"/>
      <c r="F309" s="15"/>
    </row>
    <row r="310" spans="4:6" ht="12.75">
      <c r="D310" s="14"/>
      <c r="E310" s="15"/>
      <c r="F310" s="15"/>
    </row>
    <row r="311" spans="4:6" ht="12.75">
      <c r="D311" s="14"/>
      <c r="E311" s="15"/>
      <c r="F311" s="15"/>
    </row>
    <row r="312" spans="4:6" ht="12.75">
      <c r="D312" s="14"/>
      <c r="E312" s="15"/>
      <c r="F312" s="15"/>
    </row>
    <row r="313" spans="4:6" ht="12.75">
      <c r="D313" s="14"/>
      <c r="E313" s="15"/>
      <c r="F313" s="15"/>
    </row>
    <row r="314" spans="4:6" ht="12.75">
      <c r="D314" s="14"/>
      <c r="E314" s="15"/>
      <c r="F314" s="15"/>
    </row>
    <row r="315" spans="4:6" ht="12.75">
      <c r="D315" s="14"/>
      <c r="E315" s="15"/>
      <c r="F315" s="15"/>
    </row>
    <row r="316" spans="4:6" ht="12.75">
      <c r="D316" s="14"/>
      <c r="E316" s="15"/>
      <c r="F316" s="15"/>
    </row>
    <row r="317" spans="4:6" ht="12.75">
      <c r="D317" s="14"/>
      <c r="E317" s="15"/>
      <c r="F317" s="15"/>
    </row>
    <row r="318" spans="4:6" ht="12.75">
      <c r="D318" s="14"/>
      <c r="E318" s="15"/>
      <c r="F318" s="15"/>
    </row>
    <row r="319" spans="4:6" ht="12.75">
      <c r="D319" s="14"/>
      <c r="E319" s="15"/>
      <c r="F319" s="15"/>
    </row>
    <row r="320" spans="4:6" ht="12.75">
      <c r="D320" s="14"/>
      <c r="E320" s="15"/>
      <c r="F320" s="15"/>
    </row>
    <row r="321" spans="4:6" ht="12.75">
      <c r="D321" s="14"/>
      <c r="E321" s="15"/>
      <c r="F321" s="15"/>
    </row>
    <row r="322" spans="4:6" ht="12.75">
      <c r="D322" s="14"/>
      <c r="E322" s="15"/>
      <c r="F322" s="15"/>
    </row>
    <row r="323" spans="4:6" ht="12.75">
      <c r="D323" s="14"/>
      <c r="E323" s="15"/>
      <c r="F323" s="15"/>
    </row>
    <row r="324" spans="4:6" ht="12.75">
      <c r="D324" s="14"/>
      <c r="E324" s="15"/>
      <c r="F324" s="15"/>
    </row>
    <row r="325" spans="4:6" ht="12.75">
      <c r="D325" s="14"/>
      <c r="E325" s="15"/>
      <c r="F325" s="15"/>
    </row>
    <row r="326" spans="4:6" ht="12.75">
      <c r="D326" s="14"/>
      <c r="E326" s="15"/>
      <c r="F326" s="15"/>
    </row>
    <row r="327" spans="4:6" ht="12.75">
      <c r="D327" s="14"/>
      <c r="E327" s="15"/>
      <c r="F327" s="15"/>
    </row>
    <row r="328" spans="4:6" ht="12.75">
      <c r="D328" s="14"/>
      <c r="E328" s="15"/>
      <c r="F328" s="15"/>
    </row>
    <row r="329" spans="4:6" ht="12.75">
      <c r="D329" s="14"/>
      <c r="E329" s="15"/>
      <c r="F329" s="15"/>
    </row>
    <row r="330" spans="4:6" ht="12.75">
      <c r="D330" s="14"/>
      <c r="E330" s="15"/>
      <c r="F330" s="15"/>
    </row>
    <row r="331" spans="4:6" ht="12.75">
      <c r="D331" s="14"/>
      <c r="E331" s="15"/>
      <c r="F331" s="15"/>
    </row>
    <row r="332" spans="4:6" ht="12.75">
      <c r="D332" s="14"/>
      <c r="E332" s="15"/>
      <c r="F332" s="15"/>
    </row>
    <row r="333" spans="4:6" ht="12.75">
      <c r="D333" s="14"/>
      <c r="E333" s="15"/>
      <c r="F333" s="15"/>
    </row>
    <row r="334" spans="4:6" ht="12.75">
      <c r="D334" s="14"/>
      <c r="E334" s="15"/>
      <c r="F334" s="15"/>
    </row>
    <row r="335" spans="4:6" ht="12.75">
      <c r="D335" s="14"/>
      <c r="E335" s="15"/>
      <c r="F335" s="15"/>
    </row>
    <row r="336" spans="4:6" ht="12.75">
      <c r="D336" s="14"/>
      <c r="E336" s="15"/>
      <c r="F336" s="15"/>
    </row>
    <row r="337" spans="4:6" ht="12.75">
      <c r="D337" s="14"/>
      <c r="E337" s="15"/>
      <c r="F337" s="15"/>
    </row>
    <row r="338" spans="4:6" ht="12.75">
      <c r="D338" s="14"/>
      <c r="E338" s="15"/>
      <c r="F338" s="15"/>
    </row>
    <row r="339" spans="4:6" ht="12.75">
      <c r="D339" s="14"/>
      <c r="E339" s="15"/>
      <c r="F339" s="15"/>
    </row>
    <row r="340" spans="4:6" ht="12.75">
      <c r="D340" s="14"/>
      <c r="E340" s="15"/>
      <c r="F340" s="15"/>
    </row>
    <row r="341" spans="4:6" ht="12.75">
      <c r="D341" s="14"/>
      <c r="E341" s="15"/>
      <c r="F341" s="15"/>
    </row>
    <row r="342" spans="4:6" ht="12.75">
      <c r="D342" s="14"/>
      <c r="E342" s="15"/>
      <c r="F342" s="15"/>
    </row>
    <row r="343" spans="4:6" ht="12.75">
      <c r="D343" s="14"/>
      <c r="E343" s="15"/>
      <c r="F343" s="15"/>
    </row>
    <row r="344" spans="4:6" ht="12.75">
      <c r="D344" s="14"/>
      <c r="E344" s="15"/>
      <c r="F344" s="15"/>
    </row>
    <row r="345" spans="4:6" ht="12.75">
      <c r="D345" s="14"/>
      <c r="E345" s="15"/>
      <c r="F345" s="15"/>
    </row>
    <row r="346" spans="4:6" ht="12.75">
      <c r="D346" s="14"/>
      <c r="E346" s="15"/>
      <c r="F346" s="15"/>
    </row>
    <row r="347" spans="4:6" ht="12.75">
      <c r="D347" s="14"/>
      <c r="E347" s="15"/>
      <c r="F347" s="15"/>
    </row>
    <row r="348" spans="4:6" ht="12.75">
      <c r="D348" s="14"/>
      <c r="E348" s="15"/>
      <c r="F348" s="15"/>
    </row>
    <row r="349" spans="4:6" ht="12.75">
      <c r="D349" s="14"/>
      <c r="E349" s="15"/>
      <c r="F349" s="15"/>
    </row>
    <row r="350" spans="4:6" ht="12.75">
      <c r="D350" s="14"/>
      <c r="E350" s="15"/>
      <c r="F350" s="15"/>
    </row>
    <row r="351" spans="4:6" ht="12.75">
      <c r="D351" s="14"/>
      <c r="E351" s="15"/>
      <c r="F351" s="15"/>
    </row>
    <row r="352" spans="4:6" ht="12.75">
      <c r="D352" s="14"/>
      <c r="E352" s="15"/>
      <c r="F352" s="15"/>
    </row>
    <row r="353" spans="4:6" ht="12.75">
      <c r="D353" s="14"/>
      <c r="E353" s="15"/>
      <c r="F353" s="15"/>
    </row>
    <row r="354" spans="4:6" ht="12.75">
      <c r="D354" s="14"/>
      <c r="E354" s="15"/>
      <c r="F354" s="15"/>
    </row>
    <row r="355" spans="4:6" ht="12.75">
      <c r="D355" s="14"/>
      <c r="E355" s="15"/>
      <c r="F355" s="15"/>
    </row>
    <row r="356" spans="4:6" ht="12.75">
      <c r="D356" s="14"/>
      <c r="E356" s="15"/>
      <c r="F356" s="15"/>
    </row>
    <row r="357" spans="4:6" ht="12.75">
      <c r="D357" s="14"/>
      <c r="E357" s="15"/>
      <c r="F357" s="15"/>
    </row>
    <row r="358" spans="4:6" ht="12.75">
      <c r="D358" s="14"/>
      <c r="E358" s="15"/>
      <c r="F358" s="15"/>
    </row>
    <row r="359" spans="4:6" ht="12.75">
      <c r="D359" s="14"/>
      <c r="E359" s="15"/>
      <c r="F359" s="15"/>
    </row>
    <row r="360" spans="4:6" ht="12.75">
      <c r="D360" s="14"/>
      <c r="E360" s="15"/>
      <c r="F360" s="15"/>
    </row>
    <row r="361" spans="4:6" ht="12.75">
      <c r="D361" s="14"/>
      <c r="E361" s="15"/>
      <c r="F361" s="15"/>
    </row>
    <row r="362" spans="4:6" ht="12.75">
      <c r="D362" s="14"/>
      <c r="E362" s="15"/>
      <c r="F362" s="15"/>
    </row>
    <row r="363" spans="4:6" ht="12.75">
      <c r="D363" s="14"/>
      <c r="E363" s="15"/>
      <c r="F363" s="15"/>
    </row>
    <row r="364" spans="4:6" ht="12.75">
      <c r="D364" s="14"/>
      <c r="E364" s="15"/>
      <c r="F364" s="15"/>
    </row>
    <row r="365" spans="4:6" ht="12.75">
      <c r="D365" s="14"/>
      <c r="E365" s="15"/>
      <c r="F365" s="15"/>
    </row>
    <row r="366" spans="4:6" ht="12.75">
      <c r="D366" s="14"/>
      <c r="E366" s="15"/>
      <c r="F366" s="15"/>
    </row>
    <row r="367" spans="4:6" ht="12.75">
      <c r="D367" s="14"/>
      <c r="E367" s="15"/>
      <c r="F367" s="15"/>
    </row>
    <row r="368" spans="4:6" ht="12.75">
      <c r="D368" s="14"/>
      <c r="E368" s="15"/>
      <c r="F368" s="15"/>
    </row>
    <row r="369" spans="4:6" ht="12.75">
      <c r="D369" s="14"/>
      <c r="E369" s="15"/>
      <c r="F369" s="15"/>
    </row>
    <row r="370" spans="4:6" ht="12.75">
      <c r="D370" s="14"/>
      <c r="E370" s="15"/>
      <c r="F370" s="15"/>
    </row>
    <row r="371" spans="4:6" ht="12.75">
      <c r="D371" s="14"/>
      <c r="E371" s="15"/>
      <c r="F371" s="15"/>
    </row>
    <row r="372" spans="4:6" ht="12.75">
      <c r="D372" s="14"/>
      <c r="E372" s="15"/>
      <c r="F372" s="15"/>
    </row>
    <row r="373" spans="4:6" ht="12.75">
      <c r="D373" s="14"/>
      <c r="E373" s="15"/>
      <c r="F373" s="15"/>
    </row>
    <row r="374" spans="4:6" ht="12.75">
      <c r="D374" s="14"/>
      <c r="E374" s="15"/>
      <c r="F374" s="15"/>
    </row>
    <row r="375" spans="4:6" ht="12.75">
      <c r="D375" s="14"/>
      <c r="E375" s="15"/>
      <c r="F375" s="15"/>
    </row>
    <row r="376" spans="4:6" ht="12.75">
      <c r="D376" s="14"/>
      <c r="E376" s="15"/>
      <c r="F376" s="15"/>
    </row>
    <row r="377" spans="4:6" ht="12.75">
      <c r="D377" s="14"/>
      <c r="E377" s="15"/>
      <c r="F377" s="15"/>
    </row>
    <row r="378" spans="4:6" ht="12.75">
      <c r="D378" s="14"/>
      <c r="E378" s="15"/>
      <c r="F378" s="15"/>
    </row>
    <row r="379" spans="4:6" ht="12.75">
      <c r="D379" s="14"/>
      <c r="E379" s="15"/>
      <c r="F379" s="15"/>
    </row>
    <row r="380" spans="4:6" ht="12.75">
      <c r="D380" s="14"/>
      <c r="E380" s="15"/>
      <c r="F380" s="15"/>
    </row>
    <row r="381" spans="4:6" ht="12.75">
      <c r="D381" s="14"/>
      <c r="E381" s="15"/>
      <c r="F381" s="15"/>
    </row>
    <row r="382" spans="4:6" ht="12.75">
      <c r="D382" s="14"/>
      <c r="E382" s="15"/>
      <c r="F382" s="15"/>
    </row>
    <row r="383" spans="4:6" ht="12.75">
      <c r="D383" s="14"/>
      <c r="E383" s="15"/>
      <c r="F383" s="15"/>
    </row>
    <row r="384" spans="4:6" ht="12.75">
      <c r="D384" s="14"/>
      <c r="E384" s="15"/>
      <c r="F384" s="15"/>
    </row>
    <row r="385" spans="4:6" ht="12.75">
      <c r="D385" s="14"/>
      <c r="E385" s="15"/>
      <c r="F385" s="15"/>
    </row>
    <row r="386" spans="4:6" ht="12.75">
      <c r="D386" s="14"/>
      <c r="E386" s="15"/>
      <c r="F386" s="15"/>
    </row>
    <row r="387" spans="4:6" ht="12.75">
      <c r="D387" s="14"/>
      <c r="E387" s="15"/>
      <c r="F387" s="15"/>
    </row>
    <row r="388" spans="4:6" ht="12.75">
      <c r="D388" s="14"/>
      <c r="E388" s="15"/>
      <c r="F388" s="15"/>
    </row>
    <row r="389" spans="4:6" ht="12.75">
      <c r="D389" s="14"/>
      <c r="E389" s="15"/>
      <c r="F389" s="15"/>
    </row>
    <row r="390" spans="4:6" ht="12.75">
      <c r="D390" s="14"/>
      <c r="E390" s="15"/>
      <c r="F390" s="15"/>
    </row>
    <row r="391" spans="4:6" ht="12.75">
      <c r="D391" s="14"/>
      <c r="E391" s="15"/>
      <c r="F391" s="15"/>
    </row>
    <row r="392" spans="4:6" ht="12.75">
      <c r="D392" s="14"/>
      <c r="E392" s="15"/>
      <c r="F392" s="15"/>
    </row>
    <row r="393" spans="4:6" ht="12.75">
      <c r="D393" s="14"/>
      <c r="E393" s="15"/>
      <c r="F393" s="15"/>
    </row>
    <row r="394" spans="4:6" ht="12.75">
      <c r="D394" s="14"/>
      <c r="E394" s="15"/>
      <c r="F394" s="15"/>
    </row>
    <row r="395" spans="4:6" ht="12.75">
      <c r="D395" s="14"/>
      <c r="E395" s="15"/>
      <c r="F395" s="15"/>
    </row>
    <row r="396" spans="4:6" ht="12.75">
      <c r="D396" s="14"/>
      <c r="E396" s="15"/>
      <c r="F396" s="15"/>
    </row>
    <row r="397" spans="4:6" ht="12.75">
      <c r="D397" s="14"/>
      <c r="E397" s="15"/>
      <c r="F397" s="15"/>
    </row>
    <row r="398" spans="4:6" ht="12.75">
      <c r="D398" s="14"/>
      <c r="E398" s="15"/>
      <c r="F398" s="15"/>
    </row>
    <row r="399" spans="4:6" ht="12.75">
      <c r="D399" s="14"/>
      <c r="E399" s="15"/>
      <c r="F399" s="15"/>
    </row>
    <row r="400" spans="4:6" ht="12.75">
      <c r="D400" s="14"/>
      <c r="E400" s="15"/>
      <c r="F400" s="15"/>
    </row>
    <row r="401" spans="4:6" ht="12.75">
      <c r="D401" s="14"/>
      <c r="E401" s="15"/>
      <c r="F401" s="15"/>
    </row>
    <row r="402" spans="4:6" ht="12.75">
      <c r="D402" s="14"/>
      <c r="E402" s="15"/>
      <c r="F402" s="15"/>
    </row>
    <row r="403" spans="4:6" ht="12.75">
      <c r="D403" s="14"/>
      <c r="E403" s="15"/>
      <c r="F403" s="15"/>
    </row>
    <row r="404" spans="4:6" ht="12.75">
      <c r="D404" s="14"/>
      <c r="E404" s="15"/>
      <c r="F404" s="15"/>
    </row>
    <row r="405" spans="4:6" ht="12.75">
      <c r="D405" s="14"/>
      <c r="E405" s="15"/>
      <c r="F405" s="15"/>
    </row>
    <row r="406" spans="4:6" ht="12.75">
      <c r="D406" s="14"/>
      <c r="E406" s="15"/>
      <c r="F406" s="15"/>
    </row>
    <row r="407" spans="4:6" ht="12.75">
      <c r="D407" s="14"/>
      <c r="E407" s="15"/>
      <c r="F407" s="15"/>
    </row>
    <row r="408" spans="4:6" ht="12.75">
      <c r="D408" s="14"/>
      <c r="E408" s="15"/>
      <c r="F408" s="15"/>
    </row>
    <row r="409" spans="4:6" ht="12.75">
      <c r="D409" s="14"/>
      <c r="E409" s="15"/>
      <c r="F409" s="15"/>
    </row>
    <row r="410" spans="4:6" ht="12.75">
      <c r="D410" s="14"/>
      <c r="E410" s="15"/>
      <c r="F410" s="15"/>
    </row>
    <row r="411" spans="4:6" ht="12.75">
      <c r="D411" s="14"/>
      <c r="E411" s="15"/>
      <c r="F411" s="15"/>
    </row>
    <row r="412" spans="4:6" ht="12.75">
      <c r="D412" s="14"/>
      <c r="E412" s="15"/>
      <c r="F412" s="15"/>
    </row>
    <row r="413" spans="4:6" ht="12.75">
      <c r="D413" s="14"/>
      <c r="E413" s="15"/>
      <c r="F413" s="15"/>
    </row>
    <row r="414" spans="4:6" ht="12.75">
      <c r="D414" s="14"/>
      <c r="E414" s="15"/>
      <c r="F414" s="15"/>
    </row>
    <row r="415" spans="4:6" ht="12.75">
      <c r="D415" s="14"/>
      <c r="E415" s="15"/>
      <c r="F415" s="15"/>
    </row>
    <row r="416" spans="4:6" ht="12.75">
      <c r="D416" s="14"/>
      <c r="E416" s="15"/>
      <c r="F416" s="15"/>
    </row>
    <row r="417" spans="4:6" ht="12.75">
      <c r="D417" s="14"/>
      <c r="E417" s="15"/>
      <c r="F417" s="15"/>
    </row>
    <row r="418" spans="4:6" ht="12.75">
      <c r="D418" s="14"/>
      <c r="E418" s="15"/>
      <c r="F418" s="15"/>
    </row>
    <row r="419" spans="4:6" ht="12.75">
      <c r="D419" s="14"/>
      <c r="E419" s="15"/>
      <c r="F419" s="15"/>
    </row>
    <row r="420" spans="4:6" ht="12.75">
      <c r="D420" s="14"/>
      <c r="E420" s="15"/>
      <c r="F420" s="15"/>
    </row>
    <row r="421" spans="4:6" ht="12.75">
      <c r="D421" s="14"/>
      <c r="E421" s="15"/>
      <c r="F421" s="15"/>
    </row>
    <row r="422" spans="4:6" ht="12.75">
      <c r="D422" s="14"/>
      <c r="E422" s="15"/>
      <c r="F422" s="15"/>
    </row>
    <row r="423" spans="4:6" ht="12.75">
      <c r="D423" s="14"/>
      <c r="E423" s="15"/>
      <c r="F423" s="15"/>
    </row>
    <row r="424" spans="4:6" ht="12.75">
      <c r="D424" s="14"/>
      <c r="E424" s="15"/>
      <c r="F424" s="15"/>
    </row>
    <row r="425" spans="4:6" ht="12.75">
      <c r="D425" s="14"/>
      <c r="E425" s="15"/>
      <c r="F425" s="15"/>
    </row>
    <row r="426" spans="4:6" ht="12.75">
      <c r="D426" s="14"/>
      <c r="E426" s="15"/>
      <c r="F426" s="15"/>
    </row>
    <row r="427" spans="4:6" ht="12.75">
      <c r="D427" s="14"/>
      <c r="E427" s="15"/>
      <c r="F427" s="15"/>
    </row>
    <row r="428" spans="4:6" ht="12.75">
      <c r="D428" s="14"/>
      <c r="E428" s="15"/>
      <c r="F428" s="15"/>
    </row>
    <row r="429" spans="4:6" ht="12.75">
      <c r="D429" s="14"/>
      <c r="E429" s="15"/>
      <c r="F429" s="15"/>
    </row>
    <row r="430" spans="4:6" ht="12.75">
      <c r="D430" s="14"/>
      <c r="E430" s="15"/>
      <c r="F430" s="15"/>
    </row>
    <row r="431" spans="4:6" ht="12.75">
      <c r="D431" s="14"/>
      <c r="E431" s="15"/>
      <c r="F431" s="15"/>
    </row>
    <row r="432" spans="4:6" ht="12.75">
      <c r="D432" s="14"/>
      <c r="E432" s="15"/>
      <c r="F432" s="15"/>
    </row>
    <row r="433" spans="4:6" ht="12.75">
      <c r="D433" s="14"/>
      <c r="E433" s="15"/>
      <c r="F433" s="15"/>
    </row>
    <row r="434" spans="4:6" ht="12.75">
      <c r="D434" s="14"/>
      <c r="E434" s="15"/>
      <c r="F434" s="15"/>
    </row>
    <row r="435" spans="4:6" ht="12.75">
      <c r="D435" s="14"/>
      <c r="E435" s="15"/>
      <c r="F435" s="15"/>
    </row>
    <row r="436" spans="4:6" ht="12.75">
      <c r="D436" s="14"/>
      <c r="E436" s="15"/>
      <c r="F436" s="15"/>
    </row>
    <row r="437" spans="4:6" ht="12.75">
      <c r="D437" s="14"/>
      <c r="E437" s="15"/>
      <c r="F437" s="15"/>
    </row>
    <row r="438" spans="4:6" ht="12.75">
      <c r="D438" s="14"/>
      <c r="E438" s="15"/>
      <c r="F438" s="15"/>
    </row>
    <row r="439" spans="4:6" ht="12.75">
      <c r="D439" s="14"/>
      <c r="E439" s="15"/>
      <c r="F439" s="15"/>
    </row>
    <row r="440" spans="4:6" ht="12.75">
      <c r="D440" s="14"/>
      <c r="E440" s="15"/>
      <c r="F440" s="15"/>
    </row>
    <row r="441" spans="4:6" ht="12.75">
      <c r="D441" s="14"/>
      <c r="E441" s="15"/>
      <c r="F441" s="15"/>
    </row>
    <row r="442" spans="4:6" ht="12.75">
      <c r="D442" s="14"/>
      <c r="E442" s="15"/>
      <c r="F442" s="15"/>
    </row>
    <row r="443" spans="4:6" ht="12.75">
      <c r="D443" s="14"/>
      <c r="E443" s="15"/>
      <c r="F443" s="15"/>
    </row>
    <row r="444" spans="4:6" ht="12.75">
      <c r="D444" s="14"/>
      <c r="E444" s="15"/>
      <c r="F444" s="15"/>
    </row>
    <row r="445" spans="4:6" ht="12.75">
      <c r="D445" s="14"/>
      <c r="E445" s="15"/>
      <c r="F445" s="15"/>
    </row>
    <row r="446" spans="4:6" ht="12.75">
      <c r="D446" s="14"/>
      <c r="E446" s="15"/>
      <c r="F446" s="15"/>
    </row>
    <row r="447" spans="4:6" ht="12.75">
      <c r="D447" s="14"/>
      <c r="E447" s="15"/>
      <c r="F447" s="15"/>
    </row>
    <row r="448" spans="4:6" ht="12.75">
      <c r="D448" s="14"/>
      <c r="E448" s="15"/>
      <c r="F448" s="15"/>
    </row>
    <row r="449" spans="4:6" ht="12.75">
      <c r="D449" s="14"/>
      <c r="E449" s="15"/>
      <c r="F449" s="15"/>
    </row>
    <row r="450" spans="4:6" ht="12.75">
      <c r="D450" s="14"/>
      <c r="E450" s="15"/>
      <c r="F450" s="15"/>
    </row>
    <row r="451" spans="4:6" ht="12.75">
      <c r="D451" s="14"/>
      <c r="E451" s="15"/>
      <c r="F451" s="15"/>
    </row>
    <row r="452" spans="4:6" ht="12.75">
      <c r="D452" s="14"/>
      <c r="E452" s="15"/>
      <c r="F452" s="15"/>
    </row>
    <row r="453" spans="4:6" ht="12.75">
      <c r="D453" s="14"/>
      <c r="E453" s="15"/>
      <c r="F453" s="15"/>
    </row>
    <row r="454" spans="4:6" ht="12.75">
      <c r="D454" s="14"/>
      <c r="E454" s="15"/>
      <c r="F454" s="15"/>
    </row>
    <row r="455" spans="4:6" ht="12.75">
      <c r="D455" s="14"/>
      <c r="E455" s="15"/>
      <c r="F455" s="15"/>
    </row>
    <row r="456" spans="4:6" ht="12.75">
      <c r="D456" s="14"/>
      <c r="E456" s="15"/>
      <c r="F456" s="15"/>
    </row>
    <row r="457" spans="4:6" ht="12.75">
      <c r="D457" s="14"/>
      <c r="E457" s="15"/>
      <c r="F457" s="15"/>
    </row>
    <row r="458" spans="4:6" ht="12.75">
      <c r="D458" s="14"/>
      <c r="E458" s="15"/>
      <c r="F458" s="15"/>
    </row>
    <row r="459" spans="4:6" ht="12.75">
      <c r="D459" s="14"/>
      <c r="E459" s="15"/>
      <c r="F459" s="15"/>
    </row>
    <row r="460" spans="4:6" ht="12.75">
      <c r="D460" s="14"/>
      <c r="E460" s="15"/>
      <c r="F460" s="15"/>
    </row>
    <row r="461" spans="4:6" ht="12.75">
      <c r="D461" s="14"/>
      <c r="E461" s="15"/>
      <c r="F461" s="15"/>
    </row>
    <row r="462" spans="4:6" ht="12.75">
      <c r="D462" s="14"/>
      <c r="E462" s="15"/>
      <c r="F462" s="15"/>
    </row>
    <row r="463" spans="4:6" ht="12.75">
      <c r="D463" s="14"/>
      <c r="E463" s="15"/>
      <c r="F463" s="15"/>
    </row>
    <row r="464" spans="4:6" ht="12.75">
      <c r="D464" s="14"/>
      <c r="E464" s="15"/>
      <c r="F464" s="15"/>
    </row>
    <row r="465" spans="4:6" ht="12.75">
      <c r="D465" s="14"/>
      <c r="E465" s="15"/>
      <c r="F465" s="15"/>
    </row>
    <row r="466" spans="4:6" ht="12.75">
      <c r="D466" s="14"/>
      <c r="E466" s="15"/>
      <c r="F466" s="15"/>
    </row>
    <row r="467" spans="4:6" ht="12.75">
      <c r="D467" s="14"/>
      <c r="E467" s="15"/>
      <c r="F467" s="15"/>
    </row>
    <row r="468" spans="4:6" ht="12.75">
      <c r="D468" s="14"/>
      <c r="E468" s="15"/>
      <c r="F468" s="15"/>
    </row>
    <row r="469" spans="4:6" ht="12.75">
      <c r="D469" s="14"/>
      <c r="E469" s="15"/>
      <c r="F469" s="15"/>
    </row>
    <row r="470" spans="4:6" ht="12.75">
      <c r="D470" s="14"/>
      <c r="E470" s="15"/>
      <c r="F470" s="15"/>
    </row>
    <row r="471" spans="4:6" ht="12.75">
      <c r="D471" s="14"/>
      <c r="E471" s="15"/>
      <c r="F471" s="15"/>
    </row>
    <row r="472" spans="4:6" ht="12.75">
      <c r="D472" s="14"/>
      <c r="E472" s="15"/>
      <c r="F472" s="15"/>
    </row>
    <row r="473" spans="4:6" ht="12.75">
      <c r="D473" s="14"/>
      <c r="E473" s="15"/>
      <c r="F473" s="15"/>
    </row>
    <row r="474" spans="4:6" ht="12.75">
      <c r="D474" s="14"/>
      <c r="E474" s="15"/>
      <c r="F474" s="15"/>
    </row>
    <row r="475" spans="4:6" ht="12.75">
      <c r="D475" s="14"/>
      <c r="E475" s="15"/>
      <c r="F475" s="15"/>
    </row>
    <row r="476" spans="4:6" ht="12.75">
      <c r="D476" s="14"/>
      <c r="E476" s="15"/>
      <c r="F476" s="15"/>
    </row>
    <row r="477" spans="4:6" ht="12.75">
      <c r="D477" s="14"/>
      <c r="E477" s="15"/>
      <c r="F477" s="15"/>
    </row>
    <row r="478" spans="4:6" ht="12.75">
      <c r="D478" s="14"/>
      <c r="E478" s="15"/>
      <c r="F478" s="15"/>
    </row>
    <row r="479" spans="4:6" ht="12.75">
      <c r="D479" s="14"/>
      <c r="E479" s="15"/>
      <c r="F479" s="15"/>
    </row>
    <row r="480" spans="4:6" ht="12.75">
      <c r="D480" s="14"/>
      <c r="E480" s="15"/>
      <c r="F480" s="15"/>
    </row>
    <row r="481" spans="4:6" ht="12.75">
      <c r="D481" s="14"/>
      <c r="E481" s="15"/>
      <c r="F481" s="15"/>
    </row>
    <row r="482" spans="4:6" ht="12.75">
      <c r="D482" s="14"/>
      <c r="E482" s="15"/>
      <c r="F482" s="15"/>
    </row>
    <row r="483" spans="4:6" ht="12.75">
      <c r="D483" s="14"/>
      <c r="E483" s="15"/>
      <c r="F483" s="15"/>
    </row>
    <row r="484" spans="4:6" ht="12.75">
      <c r="D484" s="14"/>
      <c r="E484" s="15"/>
      <c r="F484" s="15"/>
    </row>
    <row r="485" spans="4:6" ht="12.75">
      <c r="D485" s="14"/>
      <c r="E485" s="15"/>
      <c r="F485" s="15"/>
    </row>
    <row r="486" spans="4:6" ht="12.75">
      <c r="D486" s="14"/>
      <c r="E486" s="15"/>
      <c r="F486" s="15"/>
    </row>
    <row r="487" spans="4:6" ht="12.75">
      <c r="D487" s="14"/>
      <c r="E487" s="15"/>
      <c r="F487" s="15"/>
    </row>
    <row r="488" spans="4:6" ht="12.75">
      <c r="D488" s="14"/>
      <c r="E488" s="15"/>
      <c r="F488" s="15"/>
    </row>
    <row r="489" spans="4:6" ht="12.75">
      <c r="D489" s="14"/>
      <c r="E489" s="15"/>
      <c r="F489" s="15"/>
    </row>
    <row r="490" spans="4:6" ht="12.75">
      <c r="D490" s="14"/>
      <c r="E490" s="15"/>
      <c r="F490" s="15"/>
    </row>
    <row r="491" spans="4:6" ht="12.75">
      <c r="D491" s="14"/>
      <c r="E491" s="15"/>
      <c r="F491" s="15"/>
    </row>
    <row r="492" spans="4:6" ht="12.75">
      <c r="D492" s="14"/>
      <c r="E492" s="15"/>
      <c r="F492" s="15"/>
    </row>
    <row r="493" spans="4:6" ht="12.75">
      <c r="D493" s="14"/>
      <c r="E493" s="15"/>
      <c r="F493" s="15"/>
    </row>
    <row r="494" spans="4:6" ht="12.75">
      <c r="D494" s="14"/>
      <c r="E494" s="15"/>
      <c r="F494" s="15"/>
    </row>
    <row r="495" spans="4:6" ht="12.75">
      <c r="D495" s="14"/>
      <c r="E495" s="15"/>
      <c r="F495" s="15"/>
    </row>
    <row r="496" spans="4:6" ht="12.75">
      <c r="D496" s="14"/>
      <c r="E496" s="15"/>
      <c r="F496" s="15"/>
    </row>
    <row r="497" spans="4:6" ht="12.75">
      <c r="D497" s="14"/>
      <c r="E497" s="15"/>
      <c r="F497" s="15"/>
    </row>
    <row r="498" spans="4:6" ht="12.75">
      <c r="D498" s="14"/>
      <c r="E498" s="15"/>
      <c r="F498" s="15"/>
    </row>
    <row r="499" spans="4:6" ht="12.75">
      <c r="D499" s="14"/>
      <c r="E499" s="15"/>
      <c r="F499" s="15"/>
    </row>
    <row r="500" spans="4:6" ht="12.75">
      <c r="D500" s="14"/>
      <c r="E500" s="15"/>
      <c r="F500" s="15"/>
    </row>
    <row r="501" spans="4:6" ht="12.75">
      <c r="D501" s="14"/>
      <c r="E501" s="15"/>
      <c r="F501" s="15"/>
    </row>
    <row r="502" spans="4:6" ht="12.75">
      <c r="D502" s="14"/>
      <c r="E502" s="15"/>
      <c r="F502" s="15"/>
    </row>
    <row r="503" spans="4:6" ht="12.75">
      <c r="D503" s="14"/>
      <c r="E503" s="15"/>
      <c r="F503" s="15"/>
    </row>
    <row r="504" spans="4:6" ht="12.75">
      <c r="D504" s="14"/>
      <c r="E504" s="15"/>
      <c r="F504" s="15"/>
    </row>
    <row r="505" spans="4:6" ht="12.75">
      <c r="D505" s="14"/>
      <c r="E505" s="15"/>
      <c r="F505" s="15"/>
    </row>
    <row r="506" spans="4:6" ht="12.75">
      <c r="D506" s="14"/>
      <c r="E506" s="15"/>
      <c r="F506" s="15"/>
    </row>
    <row r="507" spans="4:6" ht="12.75">
      <c r="D507" s="14"/>
      <c r="E507" s="15"/>
      <c r="F507" s="15"/>
    </row>
    <row r="508" spans="4:6" ht="12.75">
      <c r="D508" s="14"/>
      <c r="E508" s="15"/>
      <c r="F508" s="15"/>
    </row>
    <row r="509" spans="4:6" ht="12.75">
      <c r="D509" s="14"/>
      <c r="E509" s="15"/>
      <c r="F509" s="15"/>
    </row>
    <row r="510" spans="4:6" ht="12.75">
      <c r="D510" s="14"/>
      <c r="E510" s="15"/>
      <c r="F510" s="15"/>
    </row>
    <row r="511" spans="4:6" ht="12.75">
      <c r="D511" s="14"/>
      <c r="E511" s="15"/>
      <c r="F511" s="15"/>
    </row>
    <row r="512" spans="4:6" ht="12.75">
      <c r="D512" s="14"/>
      <c r="E512" s="15"/>
      <c r="F512" s="15"/>
    </row>
    <row r="513" spans="4:6" ht="12.75">
      <c r="D513" s="14"/>
      <c r="E513" s="15"/>
      <c r="F513" s="15"/>
    </row>
    <row r="514" spans="4:6" ht="12.75">
      <c r="D514" s="14"/>
      <c r="E514" s="15"/>
      <c r="F514" s="15"/>
    </row>
    <row r="515" spans="4:6" ht="12.75">
      <c r="D515" s="14"/>
      <c r="E515" s="15"/>
      <c r="F515" s="15"/>
    </row>
    <row r="516" spans="4:6" ht="12.75">
      <c r="D516" s="14"/>
      <c r="E516" s="15"/>
      <c r="F516" s="15"/>
    </row>
    <row r="517" spans="4:6" ht="12.75">
      <c r="D517" s="14"/>
      <c r="E517" s="15"/>
      <c r="F517" s="15"/>
    </row>
    <row r="518" spans="4:6" ht="12.75">
      <c r="D518" s="14"/>
      <c r="E518" s="15"/>
      <c r="F518" s="15"/>
    </row>
    <row r="519" spans="4:6" ht="12.75">
      <c r="D519" s="14"/>
      <c r="E519" s="15"/>
      <c r="F519" s="15"/>
    </row>
    <row r="520" spans="4:6" ht="12.75">
      <c r="D520" s="14"/>
      <c r="E520" s="15"/>
      <c r="F520" s="15"/>
    </row>
    <row r="521" spans="4:6" ht="12.75">
      <c r="D521" s="14"/>
      <c r="E521" s="15"/>
      <c r="F521" s="15"/>
    </row>
    <row r="522" spans="4:6" ht="12.75">
      <c r="D522" s="14"/>
      <c r="E522" s="15"/>
      <c r="F522" s="15"/>
    </row>
    <row r="523" spans="4:6" ht="12.75">
      <c r="D523" s="14"/>
      <c r="E523" s="15"/>
      <c r="F523" s="15"/>
    </row>
    <row r="524" spans="4:6" ht="12.75">
      <c r="D524" s="14"/>
      <c r="E524" s="15"/>
      <c r="F524" s="15"/>
    </row>
    <row r="525" spans="4:6" ht="12.75">
      <c r="D525" s="14"/>
      <c r="E525" s="15"/>
      <c r="F525" s="15"/>
    </row>
    <row r="526" spans="4:6" ht="12.75">
      <c r="D526" s="14"/>
      <c r="E526" s="15"/>
      <c r="F526" s="15"/>
    </row>
    <row r="527" spans="4:6" ht="12.75">
      <c r="D527" s="14"/>
      <c r="E527" s="15"/>
      <c r="F527" s="15"/>
    </row>
    <row r="528" spans="4:6" ht="12.75">
      <c r="D528" s="14"/>
      <c r="E528" s="15"/>
      <c r="F528" s="15"/>
    </row>
    <row r="529" spans="4:6" ht="12.75">
      <c r="D529" s="14"/>
      <c r="E529" s="15"/>
      <c r="F529" s="15"/>
    </row>
    <row r="530" spans="4:6" ht="12.75">
      <c r="D530" s="14"/>
      <c r="E530" s="15"/>
      <c r="F530" s="15"/>
    </row>
    <row r="531" spans="4:6" ht="12.75">
      <c r="D531" s="14"/>
      <c r="E531" s="15"/>
      <c r="F531" s="15"/>
    </row>
    <row r="532" spans="4:6" ht="12.75">
      <c r="D532" s="14"/>
      <c r="E532" s="15"/>
      <c r="F532" s="15"/>
    </row>
    <row r="533" spans="4:6" ht="12.75">
      <c r="D533" s="14"/>
      <c r="E533" s="15"/>
      <c r="F533" s="15"/>
    </row>
    <row r="534" spans="4:6" ht="12.75">
      <c r="D534" s="14"/>
      <c r="E534" s="15"/>
      <c r="F534" s="15"/>
    </row>
    <row r="535" spans="4:6" ht="12.75">
      <c r="D535" s="14"/>
      <c r="E535" s="15"/>
      <c r="F535" s="15"/>
    </row>
    <row r="536" spans="4:6" ht="12.75">
      <c r="D536" s="14"/>
      <c r="E536" s="15"/>
      <c r="F536" s="15"/>
    </row>
    <row r="537" spans="4:6" ht="12.75">
      <c r="D537" s="14"/>
      <c r="E537" s="15"/>
      <c r="F537" s="15"/>
    </row>
    <row r="538" spans="4:6" ht="12.75">
      <c r="D538" s="14"/>
      <c r="E538" s="15"/>
      <c r="F538" s="15"/>
    </row>
    <row r="539" spans="4:6" ht="12.75">
      <c r="D539" s="14"/>
      <c r="E539" s="15"/>
      <c r="F539" s="15"/>
    </row>
    <row r="540" spans="4:6" ht="12.75">
      <c r="D540" s="14"/>
      <c r="E540" s="15"/>
      <c r="F540" s="15"/>
    </row>
    <row r="541" spans="4:6" ht="12.75">
      <c r="D541" s="14"/>
      <c r="E541" s="15"/>
      <c r="F541" s="15"/>
    </row>
    <row r="542" spans="4:6" ht="12.75">
      <c r="D542" s="14"/>
      <c r="E542" s="15"/>
      <c r="F542" s="15"/>
    </row>
    <row r="543" spans="4:6" ht="12.75">
      <c r="D543" s="14"/>
      <c r="E543" s="15"/>
      <c r="F543" s="15"/>
    </row>
    <row r="544" spans="4:6" ht="12.75">
      <c r="D544" s="14"/>
      <c r="E544" s="15"/>
      <c r="F544" s="15"/>
    </row>
    <row r="545" spans="4:6" ht="12.75">
      <c r="D545" s="14"/>
      <c r="E545" s="15"/>
      <c r="F545" s="15"/>
    </row>
    <row r="546" spans="4:6" ht="12.75">
      <c r="D546" s="14"/>
      <c r="E546" s="15"/>
      <c r="F546" s="15"/>
    </row>
    <row r="547" spans="4:6" ht="12.75">
      <c r="D547" s="14"/>
      <c r="E547" s="15"/>
      <c r="F547" s="15"/>
    </row>
    <row r="548" spans="4:6" ht="12.75">
      <c r="D548" s="14"/>
      <c r="E548" s="15"/>
      <c r="F548" s="15"/>
    </row>
    <row r="549" spans="4:6" ht="12.75">
      <c r="D549" s="14"/>
      <c r="E549" s="15"/>
      <c r="F549" s="15"/>
    </row>
    <row r="550" spans="4:6" ht="12.75">
      <c r="D550" s="14"/>
      <c r="E550" s="15"/>
      <c r="F550" s="15"/>
    </row>
    <row r="551" spans="4:6" ht="12.75">
      <c r="D551" s="14"/>
      <c r="E551" s="15"/>
      <c r="F551" s="15"/>
    </row>
    <row r="552" spans="4:6" ht="12.75">
      <c r="D552" s="14"/>
      <c r="E552" s="15"/>
      <c r="F552" s="15"/>
    </row>
    <row r="553" spans="4:6" ht="12.75">
      <c r="D553" s="14"/>
      <c r="E553" s="15"/>
      <c r="F553" s="15"/>
    </row>
    <row r="554" spans="4:6" ht="12.75">
      <c r="D554" s="14"/>
      <c r="E554" s="15"/>
      <c r="F554" s="15"/>
    </row>
    <row r="555" spans="4:6" ht="12.75">
      <c r="D555" s="14"/>
      <c r="E555" s="15"/>
      <c r="F555" s="15"/>
    </row>
    <row r="556" spans="4:6" ht="12.75">
      <c r="D556" s="14"/>
      <c r="E556" s="15"/>
      <c r="F556" s="15"/>
    </row>
    <row r="557" spans="4:6" ht="12.75">
      <c r="D557" s="14"/>
      <c r="E557" s="15"/>
      <c r="F557" s="15"/>
    </row>
    <row r="558" spans="4:6" ht="12.75">
      <c r="D558" s="14"/>
      <c r="E558" s="15"/>
      <c r="F558" s="15"/>
    </row>
    <row r="559" spans="4:6" ht="12.75">
      <c r="D559" s="14"/>
      <c r="E559" s="15"/>
      <c r="F559" s="15"/>
    </row>
    <row r="560" spans="4:6" ht="12.75">
      <c r="D560" s="14"/>
      <c r="E560" s="15"/>
      <c r="F560" s="15"/>
    </row>
    <row r="561" spans="4:6" ht="12.75">
      <c r="D561" s="14"/>
      <c r="E561" s="15"/>
      <c r="F561" s="15"/>
    </row>
    <row r="562" spans="4:6" ht="12.75">
      <c r="D562" s="14"/>
      <c r="E562" s="15"/>
      <c r="F562" s="15"/>
    </row>
    <row r="563" spans="4:6" ht="12.75">
      <c r="D563" s="14"/>
      <c r="E563" s="15"/>
      <c r="F563" s="15"/>
    </row>
    <row r="564" spans="4:6" ht="12.75">
      <c r="D564" s="14"/>
      <c r="E564" s="15"/>
      <c r="F564" s="15"/>
    </row>
    <row r="565" spans="4:6" ht="12.75">
      <c r="D565" s="14"/>
      <c r="E565" s="15"/>
      <c r="F565" s="15"/>
    </row>
    <row r="566" spans="4:6" ht="12.75">
      <c r="D566" s="14"/>
      <c r="E566" s="15"/>
      <c r="F566" s="15"/>
    </row>
    <row r="567" spans="4:6" ht="12.75">
      <c r="D567" s="14"/>
      <c r="E567" s="15"/>
      <c r="F567" s="15"/>
    </row>
    <row r="568" spans="4:6" ht="12.75">
      <c r="D568" s="14"/>
      <c r="E568" s="15"/>
      <c r="F568" s="15"/>
    </row>
    <row r="569" spans="4:6" ht="12.75">
      <c r="D569" s="14"/>
      <c r="E569" s="15"/>
      <c r="F569" s="15"/>
    </row>
    <row r="570" spans="4:6" ht="12.75">
      <c r="D570" s="14"/>
      <c r="E570" s="15"/>
      <c r="F570" s="15"/>
    </row>
    <row r="571" spans="4:6" ht="12.75">
      <c r="D571" s="14"/>
      <c r="E571" s="15"/>
      <c r="F571" s="15"/>
    </row>
    <row r="572" spans="4:6" ht="12.75">
      <c r="D572" s="14"/>
      <c r="E572" s="15"/>
      <c r="F572" s="15"/>
    </row>
    <row r="573" spans="4:6" ht="12.75">
      <c r="D573" s="14"/>
      <c r="E573" s="15"/>
      <c r="F573" s="15"/>
    </row>
    <row r="574" spans="4:6" ht="12.75">
      <c r="D574" s="14"/>
      <c r="E574" s="15"/>
      <c r="F574" s="15"/>
    </row>
    <row r="575" spans="4:6" ht="12.75">
      <c r="D575" s="14"/>
      <c r="E575" s="15"/>
      <c r="F575" s="15"/>
    </row>
    <row r="576" spans="4:6" ht="12.75">
      <c r="D576" s="14"/>
      <c r="E576" s="15"/>
      <c r="F576" s="15"/>
    </row>
    <row r="577" spans="4:6" ht="12.75">
      <c r="D577" s="14"/>
      <c r="E577" s="15"/>
      <c r="F577" s="15"/>
    </row>
    <row r="578" spans="4:6" ht="12.75">
      <c r="D578" s="14"/>
      <c r="E578" s="15"/>
      <c r="F578" s="15"/>
    </row>
    <row r="579" spans="4:6" ht="12.75">
      <c r="D579" s="14"/>
      <c r="E579" s="15"/>
      <c r="F579" s="15"/>
    </row>
    <row r="580" spans="4:6" ht="12.75">
      <c r="D580" s="14"/>
      <c r="E580" s="15"/>
      <c r="F580" s="15"/>
    </row>
    <row r="581" spans="4:6" ht="12.75">
      <c r="D581" s="14"/>
      <c r="E581" s="15"/>
      <c r="F581" s="15"/>
    </row>
    <row r="582" spans="4:6" ht="12.75">
      <c r="D582" s="14"/>
      <c r="E582" s="15"/>
      <c r="F582" s="15"/>
    </row>
    <row r="583" spans="4:6" ht="12.75">
      <c r="D583" s="14"/>
      <c r="E583" s="15"/>
      <c r="F583" s="15"/>
    </row>
    <row r="584" spans="4:6" ht="12.75">
      <c r="D584" s="14"/>
      <c r="E584" s="15"/>
      <c r="F584" s="15"/>
    </row>
    <row r="585" spans="4:6" ht="12.75">
      <c r="D585" s="14"/>
      <c r="E585" s="15"/>
      <c r="F585" s="15"/>
    </row>
    <row r="586" spans="4:6" ht="12.75">
      <c r="D586" s="14"/>
      <c r="E586" s="15"/>
      <c r="F586" s="15"/>
    </row>
    <row r="587" spans="4:6" ht="12.75">
      <c r="D587" s="14"/>
      <c r="E587" s="15"/>
      <c r="F587" s="15"/>
    </row>
    <row r="588" spans="4:6" ht="12.75">
      <c r="D588" s="14"/>
      <c r="E588" s="15"/>
      <c r="F588" s="15"/>
    </row>
    <row r="589" spans="4:6" ht="12.75">
      <c r="D589" s="14"/>
      <c r="E589" s="15"/>
      <c r="F589" s="15"/>
    </row>
    <row r="590" spans="4:6" ht="12.75">
      <c r="D590" s="14"/>
      <c r="E590" s="15"/>
      <c r="F590" s="15"/>
    </row>
    <row r="591" spans="4:6" ht="12.75">
      <c r="D591" s="14"/>
      <c r="E591" s="15"/>
      <c r="F591" s="15"/>
    </row>
    <row r="592" spans="4:6" ht="12.75">
      <c r="D592" s="14"/>
      <c r="E592" s="15"/>
      <c r="F592" s="15"/>
    </row>
    <row r="593" spans="4:6" ht="12.75">
      <c r="D593" s="14"/>
      <c r="E593" s="15"/>
      <c r="F593" s="15"/>
    </row>
    <row r="594" spans="4:6" ht="12.75">
      <c r="D594" s="14"/>
      <c r="E594" s="15"/>
      <c r="F594" s="15"/>
    </row>
    <row r="595" spans="4:6" ht="12.75">
      <c r="D595" s="14"/>
      <c r="E595" s="15"/>
      <c r="F595" s="15"/>
    </row>
    <row r="596" spans="4:6" ht="12.75">
      <c r="D596" s="14"/>
      <c r="E596" s="15"/>
      <c r="F596" s="15"/>
    </row>
    <row r="597" spans="4:6" ht="12.75">
      <c r="D597" s="14"/>
      <c r="E597" s="15"/>
      <c r="F597" s="15"/>
    </row>
    <row r="598" spans="4:6" ht="12.75">
      <c r="D598" s="14"/>
      <c r="E598" s="15"/>
      <c r="F598" s="15"/>
    </row>
    <row r="599" spans="4:6" ht="12.75">
      <c r="D599" s="14"/>
      <c r="E599" s="15"/>
      <c r="F599" s="15"/>
    </row>
    <row r="600" spans="4:6" ht="12.75">
      <c r="D600" s="14"/>
      <c r="E600" s="15"/>
      <c r="F600" s="15"/>
    </row>
    <row r="601" spans="4:6" ht="12.75">
      <c r="D601" s="14"/>
      <c r="E601" s="15"/>
      <c r="F601" s="15"/>
    </row>
    <row r="602" spans="4:6" ht="12.75">
      <c r="D602" s="14"/>
      <c r="E602" s="15"/>
      <c r="F602" s="15"/>
    </row>
    <row r="603" spans="4:6" ht="12.75">
      <c r="D603" s="14"/>
      <c r="E603" s="15"/>
      <c r="F603" s="15"/>
    </row>
    <row r="604" spans="4:6" ht="12.75">
      <c r="D604" s="14"/>
      <c r="E604" s="15"/>
      <c r="F604" s="15"/>
    </row>
    <row r="605" spans="4:6" ht="12.75">
      <c r="D605" s="14"/>
      <c r="E605" s="15"/>
      <c r="F605" s="15"/>
    </row>
    <row r="606" spans="4:6" ht="12.75">
      <c r="D606" s="14"/>
      <c r="E606" s="15"/>
      <c r="F606" s="15"/>
    </row>
    <row r="607" spans="4:6" ht="12.75">
      <c r="D607" s="14"/>
      <c r="E607" s="15"/>
      <c r="F607" s="15"/>
    </row>
    <row r="608" spans="4:6" ht="12.75">
      <c r="D608" s="14"/>
      <c r="E608" s="15"/>
      <c r="F608" s="15"/>
    </row>
    <row r="609" spans="4:6" ht="12.75">
      <c r="D609" s="14"/>
      <c r="E609" s="15"/>
      <c r="F609" s="15"/>
    </row>
    <row r="610" spans="4:6" ht="12.75">
      <c r="D610" s="14"/>
      <c r="E610" s="15"/>
      <c r="F610" s="15"/>
    </row>
    <row r="611" spans="4:6" ht="12.75">
      <c r="D611" s="14"/>
      <c r="E611" s="15"/>
      <c r="F611" s="15"/>
    </row>
    <row r="612" spans="4:6" ht="12.75">
      <c r="D612" s="14"/>
      <c r="E612" s="15"/>
      <c r="F612" s="15"/>
    </row>
    <row r="613" spans="4:6" ht="12.75">
      <c r="D613" s="14"/>
      <c r="E613" s="15"/>
      <c r="F613" s="15"/>
    </row>
    <row r="614" spans="4:6" ht="12.75">
      <c r="D614" s="14"/>
      <c r="E614" s="15"/>
      <c r="F614" s="15"/>
    </row>
    <row r="615" spans="4:6" ht="12.75">
      <c r="D615" s="14"/>
      <c r="E615" s="15"/>
      <c r="F615" s="15"/>
    </row>
    <row r="616" spans="4:6" ht="12.75">
      <c r="D616" s="14"/>
      <c r="E616" s="15"/>
      <c r="F616" s="15"/>
    </row>
    <row r="617" spans="4:6" ht="12.75">
      <c r="D617" s="14"/>
      <c r="E617" s="15"/>
      <c r="F617" s="15"/>
    </row>
    <row r="618" spans="4:6" ht="12.75">
      <c r="D618" s="14"/>
      <c r="E618" s="15"/>
      <c r="F618" s="15"/>
    </row>
    <row r="619" spans="4:6" ht="12.75">
      <c r="D619" s="14"/>
      <c r="E619" s="15"/>
      <c r="F619" s="15"/>
    </row>
    <row r="620" spans="4:6" ht="12.75">
      <c r="D620" s="14"/>
      <c r="E620" s="15"/>
      <c r="F620" s="15"/>
    </row>
    <row r="621" spans="4:6" ht="12.75">
      <c r="D621" s="14"/>
      <c r="E621" s="15"/>
      <c r="F621" s="15"/>
    </row>
    <row r="622" spans="4:6" ht="12.75">
      <c r="D622" s="14"/>
      <c r="E622" s="15"/>
      <c r="F622" s="15"/>
    </row>
    <row r="623" spans="4:6" ht="12.75">
      <c r="D623" s="14"/>
      <c r="E623" s="15"/>
      <c r="F623" s="15"/>
    </row>
    <row r="624" spans="4:6" ht="12.75">
      <c r="D624" s="14"/>
      <c r="E624" s="15"/>
      <c r="F624" s="15"/>
    </row>
    <row r="625" spans="4:6" ht="12.75">
      <c r="D625" s="14"/>
      <c r="E625" s="15"/>
      <c r="F625" s="15"/>
    </row>
    <row r="626" spans="4:6" ht="12.75">
      <c r="D626" s="14"/>
      <c r="E626" s="15"/>
      <c r="F626" s="15"/>
    </row>
    <row r="627" spans="4:6" ht="12.75">
      <c r="D627" s="14"/>
      <c r="E627" s="15"/>
      <c r="F627" s="15"/>
    </row>
    <row r="628" spans="4:6" ht="12.75">
      <c r="D628" s="14"/>
      <c r="E628" s="15"/>
      <c r="F628" s="15"/>
    </row>
    <row r="629" spans="4:6" ht="12.75">
      <c r="D629" s="14"/>
      <c r="E629" s="15"/>
      <c r="F629" s="15"/>
    </row>
    <row r="630" spans="4:6" ht="12.75">
      <c r="D630" s="14"/>
      <c r="E630" s="15"/>
      <c r="F630" s="15"/>
    </row>
    <row r="631" spans="4:6" ht="12.75">
      <c r="D631" s="14"/>
      <c r="E631" s="15"/>
      <c r="F631" s="15"/>
    </row>
    <row r="632" spans="4:6" ht="12.75">
      <c r="D632" s="14"/>
      <c r="E632" s="15"/>
      <c r="F632" s="15"/>
    </row>
    <row r="633" spans="4:6" ht="12.75">
      <c r="D633" s="14"/>
      <c r="E633" s="15"/>
      <c r="F633" s="15"/>
    </row>
    <row r="634" spans="4:6" ht="12.75">
      <c r="D634" s="14"/>
      <c r="E634" s="15"/>
      <c r="F634" s="15"/>
    </row>
    <row r="635" spans="4:6" ht="12.75">
      <c r="D635" s="14"/>
      <c r="E635" s="15"/>
      <c r="F635" s="15"/>
    </row>
    <row r="636" spans="4:6" ht="12.75">
      <c r="D636" s="14"/>
      <c r="E636" s="15"/>
      <c r="F636" s="15"/>
    </row>
    <row r="637" spans="4:6" ht="12.75">
      <c r="D637" s="14"/>
      <c r="E637" s="15"/>
      <c r="F637" s="15"/>
    </row>
    <row r="638" spans="4:6" ht="12.75">
      <c r="D638" s="14"/>
      <c r="E638" s="15"/>
      <c r="F638" s="15"/>
    </row>
    <row r="639" spans="4:6" ht="12.75">
      <c r="D639" s="14"/>
      <c r="E639" s="15"/>
      <c r="F639" s="15"/>
    </row>
    <row r="640" spans="4:6" ht="12.75">
      <c r="D640" s="14"/>
      <c r="E640" s="15"/>
      <c r="F640" s="15"/>
    </row>
    <row r="641" spans="4:6" ht="12.75">
      <c r="D641" s="14"/>
      <c r="E641" s="15"/>
      <c r="F641" s="15"/>
    </row>
    <row r="642" spans="4:6" ht="12.75">
      <c r="D642" s="14"/>
      <c r="E642" s="15"/>
      <c r="F642" s="15"/>
    </row>
    <row r="643" spans="4:6" ht="12.75">
      <c r="D643" s="14"/>
      <c r="E643" s="15"/>
      <c r="F643" s="15"/>
    </row>
    <row r="644" spans="4:6" ht="12.75">
      <c r="D644" s="14"/>
      <c r="E644" s="15"/>
      <c r="F644" s="15"/>
    </row>
    <row r="645" spans="4:6" ht="12.75">
      <c r="D645" s="14"/>
      <c r="E645" s="15"/>
      <c r="F645" s="15"/>
    </row>
    <row r="646" spans="4:6" ht="12.75">
      <c r="D646" s="14"/>
      <c r="E646" s="15"/>
      <c r="F646" s="15"/>
    </row>
    <row r="647" spans="4:6" ht="12.75">
      <c r="D647" s="14"/>
      <c r="E647" s="15"/>
      <c r="F647" s="15"/>
    </row>
    <row r="648" spans="4:6" ht="12.75">
      <c r="D648" s="14"/>
      <c r="E648" s="15"/>
      <c r="F648" s="15"/>
    </row>
    <row r="649" spans="4:6" ht="12.75">
      <c r="D649" s="14"/>
      <c r="E649" s="15"/>
      <c r="F649" s="15"/>
    </row>
    <row r="650" spans="4:6" ht="12.75">
      <c r="D650" s="14"/>
      <c r="E650" s="15"/>
      <c r="F650" s="15"/>
    </row>
    <row r="651" spans="4:6" ht="12.75">
      <c r="D651" s="14"/>
      <c r="E651" s="15"/>
      <c r="F651" s="15"/>
    </row>
    <row r="652" spans="4:6" ht="12.75">
      <c r="D652" s="14"/>
      <c r="E652" s="15"/>
      <c r="F652" s="15"/>
    </row>
    <row r="653" spans="4:6" ht="12.75">
      <c r="D653" s="14"/>
      <c r="E653" s="15"/>
      <c r="F653" s="15"/>
    </row>
    <row r="654" spans="4:6" ht="12.75">
      <c r="D654" s="14"/>
      <c r="E654" s="15"/>
      <c r="F654" s="15"/>
    </row>
    <row r="655" spans="4:6" ht="12.75">
      <c r="D655" s="14"/>
      <c r="E655" s="15"/>
      <c r="F655" s="15"/>
    </row>
    <row r="656" spans="4:6" ht="12.75">
      <c r="D656" s="14"/>
      <c r="E656" s="15"/>
      <c r="F656" s="15"/>
    </row>
    <row r="657" spans="4:6" ht="12.75">
      <c r="D657" s="14"/>
      <c r="E657" s="15"/>
      <c r="F657" s="15"/>
    </row>
    <row r="658" spans="4:6" ht="12.75">
      <c r="D658" s="14"/>
      <c r="E658" s="15"/>
      <c r="F658" s="15"/>
    </row>
    <row r="659" spans="4:6" ht="12.75">
      <c r="D659" s="14"/>
      <c r="E659" s="15"/>
      <c r="F659" s="15"/>
    </row>
    <row r="660" spans="4:6" ht="12.75">
      <c r="D660" s="14"/>
      <c r="E660" s="15"/>
      <c r="F660" s="15"/>
    </row>
    <row r="661" spans="4:6" ht="12.75">
      <c r="D661" s="14"/>
      <c r="E661" s="15"/>
      <c r="F661" s="15"/>
    </row>
    <row r="662" spans="4:6" ht="12.75">
      <c r="D662" s="14"/>
      <c r="E662" s="15"/>
      <c r="F662" s="15"/>
    </row>
    <row r="663" spans="4:6" ht="12.75">
      <c r="D663" s="14"/>
      <c r="E663" s="15"/>
      <c r="F663" s="15"/>
    </row>
    <row r="664" spans="4:6" ht="12.75">
      <c r="D664" s="14"/>
      <c r="E664" s="15"/>
      <c r="F664" s="15"/>
    </row>
    <row r="665" spans="4:6" ht="12.75">
      <c r="D665" s="14"/>
      <c r="E665" s="15"/>
      <c r="F665" s="15"/>
    </row>
    <row r="666" spans="4:6" ht="12.75">
      <c r="D666" s="14"/>
      <c r="E666" s="15"/>
      <c r="F666" s="15"/>
    </row>
    <row r="667" spans="4:6" ht="12.75">
      <c r="D667" s="14"/>
      <c r="E667" s="15"/>
      <c r="F667" s="15"/>
    </row>
    <row r="668" spans="4:6" ht="12.75">
      <c r="D668" s="14"/>
      <c r="E668" s="15"/>
      <c r="F668" s="15"/>
    </row>
    <row r="669" spans="4:6" ht="12.75">
      <c r="D669" s="14"/>
      <c r="E669" s="15"/>
      <c r="F669" s="15"/>
    </row>
    <row r="670" spans="4:6" ht="12.75">
      <c r="D670" s="14"/>
      <c r="E670" s="15"/>
      <c r="F670" s="15"/>
    </row>
    <row r="671" spans="4:6" ht="12.75">
      <c r="D671" s="14"/>
      <c r="E671" s="15"/>
      <c r="F671" s="15"/>
    </row>
    <row r="672" spans="4:6" ht="12.75">
      <c r="D672" s="14"/>
      <c r="E672" s="15"/>
      <c r="F672" s="15"/>
    </row>
    <row r="673" spans="4:6" ht="12.75">
      <c r="D673" s="14"/>
      <c r="E673" s="15"/>
      <c r="F673" s="15"/>
    </row>
    <row r="674" spans="4:6" ht="12.75">
      <c r="D674" s="14"/>
      <c r="E674" s="15"/>
      <c r="F674" s="15"/>
    </row>
    <row r="675" spans="4:6" ht="12.75">
      <c r="D675" s="14"/>
      <c r="E675" s="15"/>
      <c r="F675" s="15"/>
    </row>
    <row r="676" spans="4:6" ht="12.75">
      <c r="D676" s="14"/>
      <c r="E676" s="15"/>
      <c r="F676" s="15"/>
    </row>
    <row r="677" spans="4:6" ht="12.75">
      <c r="D677" s="14"/>
      <c r="E677" s="15"/>
      <c r="F677" s="15"/>
    </row>
    <row r="678" spans="4:6" ht="12.75">
      <c r="D678" s="14"/>
      <c r="E678" s="15"/>
      <c r="F678" s="15"/>
    </row>
    <row r="679" spans="4:6" ht="12.75">
      <c r="D679" s="14"/>
      <c r="E679" s="15"/>
      <c r="F679" s="15"/>
    </row>
    <row r="680" spans="4:6" ht="12.75">
      <c r="D680" s="14"/>
      <c r="E680" s="15"/>
      <c r="F680" s="15"/>
    </row>
    <row r="681" spans="4:6" ht="12.75">
      <c r="D681" s="14"/>
      <c r="E681" s="15"/>
      <c r="F681" s="15"/>
    </row>
    <row r="682" spans="4:6" ht="12.75">
      <c r="D682" s="14"/>
      <c r="E682" s="15"/>
      <c r="F682" s="15"/>
    </row>
    <row r="683" spans="4:6" ht="12.75">
      <c r="D683" s="14"/>
      <c r="E683" s="15"/>
      <c r="F683" s="15"/>
    </row>
    <row r="684" spans="4:6" ht="12.75">
      <c r="D684" s="14"/>
      <c r="E684" s="15"/>
      <c r="F684" s="15"/>
    </row>
    <row r="685" spans="4:6" ht="12.75">
      <c r="D685" s="14"/>
      <c r="E685" s="15"/>
      <c r="F685" s="15"/>
    </row>
    <row r="686" spans="4:6" ht="12.75">
      <c r="D686" s="14"/>
      <c r="E686" s="15"/>
      <c r="F686" s="15"/>
    </row>
    <row r="687" spans="4:6" ht="12.75">
      <c r="D687" s="14"/>
      <c r="E687" s="15"/>
      <c r="F687" s="15"/>
    </row>
    <row r="688" spans="4:6" ht="12.75">
      <c r="D688" s="14"/>
      <c r="E688" s="15"/>
      <c r="F688" s="15"/>
    </row>
    <row r="689" spans="4:6" ht="12.75">
      <c r="D689" s="14"/>
      <c r="E689" s="15"/>
      <c r="F689" s="15"/>
    </row>
    <row r="690" spans="4:6" ht="12.75">
      <c r="D690" s="14"/>
      <c r="E690" s="15"/>
      <c r="F690" s="15"/>
    </row>
    <row r="691" spans="4:6" ht="12.75">
      <c r="D691" s="14"/>
      <c r="E691" s="15"/>
      <c r="F691" s="15"/>
    </row>
    <row r="692" spans="4:6" ht="12.75">
      <c r="D692" s="14"/>
      <c r="E692" s="15"/>
      <c r="F692" s="15"/>
    </row>
    <row r="693" spans="4:6" ht="12.75">
      <c r="D693" s="14"/>
      <c r="E693" s="15"/>
      <c r="F693" s="15"/>
    </row>
    <row r="694" spans="4:6" ht="12.75">
      <c r="D694" s="14"/>
      <c r="E694" s="15"/>
      <c r="F694" s="15"/>
    </row>
    <row r="695" spans="4:6" ht="12.75">
      <c r="D695" s="14"/>
      <c r="E695" s="15"/>
      <c r="F695" s="15"/>
    </row>
    <row r="696" spans="4:6" ht="12.75">
      <c r="D696" s="14"/>
      <c r="E696" s="15"/>
      <c r="F696" s="15"/>
    </row>
    <row r="697" spans="4:6" ht="12.75">
      <c r="D697" s="14"/>
      <c r="E697" s="15"/>
      <c r="F697" s="15"/>
    </row>
    <row r="698" spans="4:6" ht="12.75">
      <c r="D698" s="14"/>
      <c r="E698" s="15"/>
      <c r="F698" s="15"/>
    </row>
    <row r="699" spans="4:6" ht="12.75">
      <c r="D699" s="14"/>
      <c r="E699" s="15"/>
      <c r="F699" s="15"/>
    </row>
    <row r="700" spans="4:6" ht="12.75">
      <c r="D700" s="14"/>
      <c r="E700" s="15"/>
      <c r="F700" s="15"/>
    </row>
    <row r="701" spans="4:6" ht="12.75">
      <c r="D701" s="14"/>
      <c r="E701" s="15"/>
      <c r="F701" s="15"/>
    </row>
    <row r="702" spans="4:6" ht="12.75">
      <c r="D702" s="14"/>
      <c r="E702" s="15"/>
      <c r="F702" s="15"/>
    </row>
    <row r="703" spans="4:6" ht="12.75">
      <c r="D703" s="14"/>
      <c r="E703" s="15"/>
      <c r="F703" s="15"/>
    </row>
    <row r="704" spans="4:6" ht="12.75">
      <c r="D704" s="14"/>
      <c r="E704" s="15"/>
      <c r="F704" s="15"/>
    </row>
    <row r="705" spans="4:6" ht="12.75">
      <c r="D705" s="14"/>
      <c r="E705" s="15"/>
      <c r="F705" s="15"/>
    </row>
    <row r="706" spans="4:6" ht="12.75">
      <c r="D706" s="14"/>
      <c r="E706" s="15"/>
      <c r="F706" s="15"/>
    </row>
    <row r="707" spans="4:6" ht="12.75">
      <c r="D707" s="14"/>
      <c r="E707" s="15"/>
      <c r="F707" s="15"/>
    </row>
    <row r="708" spans="4:6" ht="12.75">
      <c r="D708" s="14"/>
      <c r="E708" s="15"/>
      <c r="F708" s="15"/>
    </row>
    <row r="709" spans="4:6" ht="12.75">
      <c r="D709" s="14"/>
      <c r="E709" s="15"/>
      <c r="F709" s="15"/>
    </row>
    <row r="710" spans="4:6" ht="12.75">
      <c r="D710" s="14"/>
      <c r="E710" s="15"/>
      <c r="F710" s="15"/>
    </row>
    <row r="711" spans="4:6" ht="12.75">
      <c r="D711" s="14"/>
      <c r="E711" s="15"/>
      <c r="F711" s="15"/>
    </row>
    <row r="712" spans="4:6" ht="12.75">
      <c r="D712" s="14"/>
      <c r="E712" s="15"/>
      <c r="F712" s="15"/>
    </row>
    <row r="713" spans="4:6" ht="12.75">
      <c r="D713" s="14"/>
      <c r="E713" s="15"/>
      <c r="F713" s="15"/>
    </row>
    <row r="714" spans="4:6" ht="12.75">
      <c r="D714" s="14"/>
      <c r="E714" s="15"/>
      <c r="F714" s="15"/>
    </row>
    <row r="715" spans="4:6" ht="12.75">
      <c r="D715" s="14"/>
      <c r="E715" s="15"/>
      <c r="F715" s="15"/>
    </row>
    <row r="716" spans="4:6" ht="12.75">
      <c r="D716" s="14"/>
      <c r="E716" s="15"/>
      <c r="F716" s="15"/>
    </row>
    <row r="717" spans="4:6" ht="12.75">
      <c r="D717" s="14"/>
      <c r="E717" s="15"/>
      <c r="F717" s="15"/>
    </row>
    <row r="718" spans="4:6" ht="12.75">
      <c r="D718" s="14"/>
      <c r="E718" s="15"/>
      <c r="F718" s="15"/>
    </row>
    <row r="719" spans="4:6" ht="12.75">
      <c r="D719" s="14"/>
      <c r="E719" s="15"/>
      <c r="F719" s="15"/>
    </row>
    <row r="720" spans="4:6" ht="12.75">
      <c r="D720" s="14"/>
      <c r="E720" s="15"/>
      <c r="F720" s="15"/>
    </row>
    <row r="721" spans="4:6" ht="12.75">
      <c r="D721" s="14"/>
      <c r="E721" s="15"/>
      <c r="F721" s="15"/>
    </row>
    <row r="722" spans="4:6" ht="12.75">
      <c r="D722" s="14"/>
      <c r="E722" s="15"/>
      <c r="F722" s="15"/>
    </row>
    <row r="723" spans="4:6" ht="12.75">
      <c r="D723" s="14"/>
      <c r="E723" s="15"/>
      <c r="F723" s="15"/>
    </row>
    <row r="724" spans="4:6" ht="12.75">
      <c r="D724" s="14"/>
      <c r="E724" s="15"/>
      <c r="F724" s="15"/>
    </row>
    <row r="725" spans="4:6" ht="12.75">
      <c r="D725" s="14"/>
      <c r="E725" s="15"/>
      <c r="F725" s="15"/>
    </row>
    <row r="726" spans="4:6" ht="12.75">
      <c r="D726" s="14"/>
      <c r="E726" s="15"/>
      <c r="F726" s="15"/>
    </row>
    <row r="727" spans="4:6" ht="12.75">
      <c r="D727" s="14"/>
      <c r="E727" s="15"/>
      <c r="F727" s="15"/>
    </row>
    <row r="728" spans="4:6" ht="12.75">
      <c r="D728" s="14"/>
      <c r="E728" s="15"/>
      <c r="F728" s="15"/>
    </row>
    <row r="729" spans="4:6" ht="12.75">
      <c r="D729" s="14"/>
      <c r="E729" s="15"/>
      <c r="F729" s="15"/>
    </row>
    <row r="730" spans="4:6" ht="12.75">
      <c r="D730" s="14"/>
      <c r="E730" s="15"/>
      <c r="F730" s="15"/>
    </row>
    <row r="731" spans="4:6" ht="12.75">
      <c r="D731" s="14"/>
      <c r="E731" s="15"/>
      <c r="F731" s="15"/>
    </row>
    <row r="732" spans="4:6" ht="12.75">
      <c r="D732" s="14"/>
      <c r="E732" s="15"/>
      <c r="F732" s="15"/>
    </row>
    <row r="733" spans="4:6" ht="12.75">
      <c r="D733" s="14"/>
      <c r="E733" s="15"/>
      <c r="F733" s="15"/>
    </row>
    <row r="734" spans="4:6" ht="12.75">
      <c r="D734" s="14"/>
      <c r="E734" s="15"/>
      <c r="F734" s="15"/>
    </row>
    <row r="735" spans="4:6" ht="12.75">
      <c r="D735" s="14"/>
      <c r="E735" s="15"/>
      <c r="F735" s="15"/>
    </row>
    <row r="736" spans="4:6" ht="12.75">
      <c r="D736" s="14"/>
      <c r="E736" s="15"/>
      <c r="F736" s="15"/>
    </row>
    <row r="737" spans="4:6" ht="12.75">
      <c r="D737" s="14"/>
      <c r="E737" s="15"/>
      <c r="F737" s="15"/>
    </row>
    <row r="738" spans="4:6" ht="12.75">
      <c r="D738" s="14"/>
      <c r="E738" s="15"/>
      <c r="F738" s="15"/>
    </row>
    <row r="739" spans="4:6" ht="12.75">
      <c r="D739" s="14"/>
      <c r="E739" s="15"/>
      <c r="F739" s="15"/>
    </row>
    <row r="740" spans="4:6" ht="12.75">
      <c r="D740" s="14"/>
      <c r="E740" s="15"/>
      <c r="F740" s="15"/>
    </row>
    <row r="741" spans="4:6" ht="12.75">
      <c r="D741" s="14"/>
      <c r="E741" s="15"/>
      <c r="F741" s="15"/>
    </row>
    <row r="742" spans="4:6" ht="12.75">
      <c r="D742" s="14"/>
      <c r="E742" s="15"/>
      <c r="F742" s="15"/>
    </row>
    <row r="743" spans="4:6" ht="12.75">
      <c r="D743" s="14"/>
      <c r="E743" s="15"/>
      <c r="F743" s="15"/>
    </row>
    <row r="744" spans="4:6" ht="12.75">
      <c r="D744" s="14"/>
      <c r="E744" s="15"/>
      <c r="F744" s="15"/>
    </row>
    <row r="745" spans="4:6" ht="12.75">
      <c r="D745" s="14"/>
      <c r="E745" s="15"/>
      <c r="F745" s="15"/>
    </row>
    <row r="746" spans="4:6" ht="12.75">
      <c r="D746" s="14"/>
      <c r="E746" s="15"/>
      <c r="F746" s="15"/>
    </row>
    <row r="747" spans="4:6" ht="12.75">
      <c r="D747" s="14"/>
      <c r="E747" s="15"/>
      <c r="F747" s="15"/>
    </row>
    <row r="748" spans="4:6" ht="12.75">
      <c r="D748" s="14"/>
      <c r="E748" s="15"/>
      <c r="F748" s="15"/>
    </row>
    <row r="749" spans="4:6" ht="12.75">
      <c r="D749" s="14"/>
      <c r="E749" s="15"/>
      <c r="F749" s="15"/>
    </row>
    <row r="750" spans="4:6" ht="12.75">
      <c r="D750" s="14"/>
      <c r="E750" s="15"/>
      <c r="F750" s="15"/>
    </row>
    <row r="751" spans="4:6" ht="12.75">
      <c r="D751" s="14"/>
      <c r="E751" s="15"/>
      <c r="F751" s="15"/>
    </row>
    <row r="752" spans="4:6" ht="12.75">
      <c r="D752" s="14"/>
      <c r="E752" s="15"/>
      <c r="F752" s="15"/>
    </row>
    <row r="753" spans="4:6" ht="12.75">
      <c r="D753" s="14"/>
      <c r="E753" s="15"/>
      <c r="F753" s="15"/>
    </row>
    <row r="754" spans="4:6" ht="12.75">
      <c r="D754" s="14"/>
      <c r="E754" s="15"/>
      <c r="F754" s="15"/>
    </row>
    <row r="755" spans="4:6" ht="12.75">
      <c r="D755" s="14"/>
      <c r="E755" s="15"/>
      <c r="F755" s="15"/>
    </row>
    <row r="756" spans="4:6" ht="12.75">
      <c r="D756" s="14"/>
      <c r="E756" s="15"/>
      <c r="F756" s="15"/>
    </row>
    <row r="757" spans="4:6" ht="12.75">
      <c r="D757" s="14"/>
      <c r="E757" s="15"/>
      <c r="F757" s="15"/>
    </row>
    <row r="758" spans="4:6" ht="12.75">
      <c r="D758" s="14"/>
      <c r="E758" s="15"/>
      <c r="F758" s="15"/>
    </row>
    <row r="759" spans="4:6" ht="12.75">
      <c r="D759" s="14"/>
      <c r="E759" s="15"/>
      <c r="F759" s="15"/>
    </row>
    <row r="760" spans="4:6" ht="12.75">
      <c r="D760" s="14"/>
      <c r="E760" s="15"/>
      <c r="F760" s="15"/>
    </row>
    <row r="761" spans="4:6" ht="12.75">
      <c r="D761" s="14"/>
      <c r="E761" s="15"/>
      <c r="F761" s="15"/>
    </row>
    <row r="762" spans="4:6" ht="12.75">
      <c r="D762" s="14"/>
      <c r="E762" s="15"/>
      <c r="F762" s="15"/>
    </row>
    <row r="763" spans="4:6" ht="12.75">
      <c r="D763" s="14"/>
      <c r="E763" s="15"/>
      <c r="F763" s="15"/>
    </row>
    <row r="764" spans="4:6" ht="12.75">
      <c r="D764" s="14"/>
      <c r="E764" s="15"/>
      <c r="F764" s="15"/>
    </row>
    <row r="765" spans="4:6" ht="12.75">
      <c r="D765" s="14"/>
      <c r="E765" s="15"/>
      <c r="F765" s="15"/>
    </row>
    <row r="766" spans="4:6" ht="12.75">
      <c r="D766" s="14"/>
      <c r="E766" s="15"/>
      <c r="F766" s="15"/>
    </row>
    <row r="767" spans="4:6" ht="12.75">
      <c r="D767" s="14"/>
      <c r="E767" s="15"/>
      <c r="F767" s="15"/>
    </row>
    <row r="768" spans="4:6" ht="12.75">
      <c r="D768" s="14"/>
      <c r="E768" s="15"/>
      <c r="F768" s="15"/>
    </row>
    <row r="769" spans="4:6" ht="12.75">
      <c r="D769" s="14"/>
      <c r="E769" s="15"/>
      <c r="F769" s="15"/>
    </row>
    <row r="770" spans="4:6" ht="12.75">
      <c r="D770" s="14"/>
      <c r="E770" s="15"/>
      <c r="F770" s="15"/>
    </row>
    <row r="771" spans="4:6" ht="12.75">
      <c r="D771" s="14"/>
      <c r="E771" s="15"/>
      <c r="F771" s="15"/>
    </row>
    <row r="772" spans="4:6" ht="12.75">
      <c r="D772" s="14"/>
      <c r="E772" s="15"/>
      <c r="F772" s="15"/>
    </row>
    <row r="773" spans="4:6" ht="12.75">
      <c r="D773" s="14"/>
      <c r="E773" s="15"/>
      <c r="F773" s="15"/>
    </row>
    <row r="774" spans="4:6" ht="12.75">
      <c r="D774" s="14"/>
      <c r="E774" s="15"/>
      <c r="F774" s="15"/>
    </row>
    <row r="775" spans="4:6" ht="12.75">
      <c r="D775" s="14"/>
      <c r="E775" s="15"/>
      <c r="F775" s="15"/>
    </row>
    <row r="776" spans="4:6" ht="12.75">
      <c r="D776" s="14"/>
      <c r="E776" s="15"/>
      <c r="F776" s="15"/>
    </row>
    <row r="777" spans="4:6" ht="12.75">
      <c r="D777" s="14"/>
      <c r="E777" s="15"/>
      <c r="F777" s="15"/>
    </row>
    <row r="778" spans="4:6" ht="12.75">
      <c r="D778" s="14"/>
      <c r="E778" s="15"/>
      <c r="F778" s="15"/>
    </row>
    <row r="779" spans="4:6" ht="12.75">
      <c r="D779" s="14"/>
      <c r="E779" s="15"/>
      <c r="F779" s="15"/>
    </row>
    <row r="780" spans="4:6" ht="12.75">
      <c r="D780" s="14"/>
      <c r="E780" s="15"/>
      <c r="F780" s="15"/>
    </row>
    <row r="781" spans="4:6" ht="12.75">
      <c r="D781" s="14"/>
      <c r="E781" s="15"/>
      <c r="F781" s="15"/>
    </row>
    <row r="782" spans="4:6" ht="12.75">
      <c r="D782" s="14"/>
      <c r="E782" s="15"/>
      <c r="F782" s="15"/>
    </row>
    <row r="783" spans="4:6" ht="12.75">
      <c r="D783" s="14"/>
      <c r="E783" s="15"/>
      <c r="F783" s="15"/>
    </row>
    <row r="784" spans="4:6" ht="12.75">
      <c r="D784" s="14"/>
      <c r="E784" s="15"/>
      <c r="F784" s="15"/>
    </row>
    <row r="785" spans="4:6" ht="12.75">
      <c r="D785" s="14"/>
      <c r="E785" s="15"/>
      <c r="F785" s="15"/>
    </row>
    <row r="786" spans="4:6" ht="12.75">
      <c r="D786" s="14"/>
      <c r="E786" s="15"/>
      <c r="F786" s="15"/>
    </row>
    <row r="787" spans="4:6" ht="12.75">
      <c r="D787" s="14"/>
      <c r="E787" s="15"/>
      <c r="F787" s="15"/>
    </row>
    <row r="788" spans="4:6" ht="12.75">
      <c r="D788" s="14"/>
      <c r="E788" s="15"/>
      <c r="F788" s="15"/>
    </row>
    <row r="789" spans="4:6" ht="12.75">
      <c r="D789" s="14"/>
      <c r="E789" s="15"/>
      <c r="F789" s="15"/>
    </row>
    <row r="790" spans="4:6" ht="12.75">
      <c r="D790" s="14"/>
      <c r="E790" s="15"/>
      <c r="F790" s="15"/>
    </row>
    <row r="791" spans="4:6" ht="12.75">
      <c r="D791" s="14"/>
      <c r="E791" s="15"/>
      <c r="F791" s="15"/>
    </row>
    <row r="792" spans="4:6" ht="12.75">
      <c r="D792" s="14"/>
      <c r="E792" s="15"/>
      <c r="F792" s="15"/>
    </row>
    <row r="793" spans="4:6" ht="12.75">
      <c r="D793" s="14"/>
      <c r="E793" s="15"/>
      <c r="F793" s="15"/>
    </row>
    <row r="794" spans="4:6" ht="12.75">
      <c r="D794" s="14"/>
      <c r="E794" s="15"/>
      <c r="F794" s="15"/>
    </row>
    <row r="795" spans="4:6" ht="12.75">
      <c r="D795" s="14"/>
      <c r="E795" s="15"/>
      <c r="F795" s="15"/>
    </row>
    <row r="796" spans="4:6" ht="12.75">
      <c r="D796" s="14"/>
      <c r="E796" s="15"/>
      <c r="F796" s="15"/>
    </row>
    <row r="797" spans="4:6" ht="12.75">
      <c r="D797" s="14"/>
      <c r="E797" s="15"/>
      <c r="F797" s="15"/>
    </row>
    <row r="798" spans="4:6" ht="12.75">
      <c r="D798" s="14"/>
      <c r="E798" s="15"/>
      <c r="F798" s="15"/>
    </row>
    <row r="799" spans="4:6" ht="12.75">
      <c r="D799" s="14"/>
      <c r="E799" s="15"/>
      <c r="F799" s="15"/>
    </row>
    <row r="800" spans="4:6" ht="12.75">
      <c r="D800" s="14"/>
      <c r="E800" s="15"/>
      <c r="F800" s="15"/>
    </row>
    <row r="801" spans="4:6" ht="12.75">
      <c r="D801" s="14"/>
      <c r="E801" s="15"/>
      <c r="F801" s="15"/>
    </row>
    <row r="802" spans="4:6" ht="12.75">
      <c r="D802" s="14"/>
      <c r="E802" s="15"/>
      <c r="F802" s="15"/>
    </row>
    <row r="803" spans="4:6" ht="12.75">
      <c r="D803" s="14"/>
      <c r="E803" s="15"/>
      <c r="F803" s="15"/>
    </row>
    <row r="804" spans="4:6" ht="12.75">
      <c r="D804" s="14"/>
      <c r="E804" s="15"/>
      <c r="F804" s="15"/>
    </row>
    <row r="805" spans="4:6" ht="12.75">
      <c r="D805" s="14"/>
      <c r="E805" s="15"/>
      <c r="F805" s="15"/>
    </row>
    <row r="806" spans="4:6" ht="12.75">
      <c r="D806" s="14"/>
      <c r="E806" s="15"/>
      <c r="F806" s="15"/>
    </row>
    <row r="807" spans="4:6" ht="12.75">
      <c r="D807" s="14"/>
      <c r="E807" s="15"/>
      <c r="F807" s="15"/>
    </row>
    <row r="808" spans="4:6" ht="12.75">
      <c r="D808" s="14"/>
      <c r="E808" s="15"/>
      <c r="F808" s="15"/>
    </row>
    <row r="809" spans="4:6" ht="12.75">
      <c r="D809" s="14"/>
      <c r="E809" s="15"/>
      <c r="F809" s="15"/>
    </row>
    <row r="810" spans="4:6" ht="12.75">
      <c r="D810" s="14"/>
      <c r="E810" s="15"/>
      <c r="F810" s="15"/>
    </row>
    <row r="811" spans="4:6" ht="12.75">
      <c r="D811" s="14"/>
      <c r="E811" s="15"/>
      <c r="F811" s="15"/>
    </row>
    <row r="812" spans="4:6" ht="12.75">
      <c r="D812" s="14"/>
      <c r="E812" s="15"/>
      <c r="F812" s="15"/>
    </row>
    <row r="813" spans="4:6" ht="12.75">
      <c r="D813" s="14"/>
      <c r="E813" s="15"/>
      <c r="F813" s="15"/>
    </row>
    <row r="814" spans="4:6" ht="12.75">
      <c r="D814" s="14"/>
      <c r="E814" s="15"/>
      <c r="F814" s="15"/>
    </row>
    <row r="815" spans="4:6" ht="12.75">
      <c r="D815" s="14"/>
      <c r="E815" s="15"/>
      <c r="F815" s="15"/>
    </row>
    <row r="816" spans="4:6" ht="12.75">
      <c r="D816" s="14"/>
      <c r="E816" s="15"/>
      <c r="F816" s="15"/>
    </row>
    <row r="817" spans="4:6" ht="12.75">
      <c r="D817" s="14"/>
      <c r="E817" s="15"/>
      <c r="F817" s="15"/>
    </row>
    <row r="818" spans="4:6" ht="12.75">
      <c r="D818" s="14"/>
      <c r="E818" s="15"/>
      <c r="F818" s="15"/>
    </row>
    <row r="819" spans="4:6" ht="12.75">
      <c r="D819" s="14"/>
      <c r="E819" s="15"/>
      <c r="F819" s="15"/>
    </row>
    <row r="820" spans="4:6" ht="12.75">
      <c r="D820" s="14"/>
      <c r="E820" s="15"/>
      <c r="F820" s="15"/>
    </row>
    <row r="821" spans="4:6" ht="12.75">
      <c r="D821" s="14"/>
      <c r="E821" s="15"/>
      <c r="F821" s="15"/>
    </row>
    <row r="822" spans="4:6" ht="12.75">
      <c r="D822" s="14"/>
      <c r="E822" s="15"/>
      <c r="F822" s="15"/>
    </row>
    <row r="823" spans="4:6" ht="12.75">
      <c r="D823" s="14"/>
      <c r="E823" s="15"/>
      <c r="F823" s="15"/>
    </row>
    <row r="824" spans="4:6" ht="12.75">
      <c r="D824" s="14"/>
      <c r="E824" s="15"/>
      <c r="F824" s="15"/>
    </row>
    <row r="825" spans="4:6" ht="12.75">
      <c r="D825" s="14"/>
      <c r="E825" s="15"/>
      <c r="F825" s="15"/>
    </row>
    <row r="826" spans="4:6" ht="12.75">
      <c r="D826" s="14"/>
      <c r="E826" s="15"/>
      <c r="F826" s="15"/>
    </row>
    <row r="827" spans="4:6" ht="12.75">
      <c r="D827" s="14"/>
      <c r="E827" s="15"/>
      <c r="F827" s="15"/>
    </row>
    <row r="828" spans="4:6" ht="12.75">
      <c r="D828" s="14"/>
      <c r="E828" s="15"/>
      <c r="F828" s="15"/>
    </row>
    <row r="829" spans="4:6" ht="12.75">
      <c r="D829" s="14"/>
      <c r="E829" s="15"/>
      <c r="F829" s="15"/>
    </row>
    <row r="830" spans="4:6" ht="12.75">
      <c r="D830" s="14"/>
      <c r="E830" s="15"/>
      <c r="F830" s="15"/>
    </row>
    <row r="831" spans="4:6" ht="12.75">
      <c r="D831" s="14"/>
      <c r="E831" s="15"/>
      <c r="F831" s="15"/>
    </row>
    <row r="832" spans="4:6" ht="12.75">
      <c r="D832" s="14"/>
      <c r="E832" s="15"/>
      <c r="F832" s="15"/>
    </row>
    <row r="833" spans="4:6" ht="12.75">
      <c r="D833" s="14"/>
      <c r="E833" s="15"/>
      <c r="F833" s="15"/>
    </row>
    <row r="834" spans="4:6" ht="12.75">
      <c r="D834" s="14"/>
      <c r="E834" s="15"/>
      <c r="F834" s="15"/>
    </row>
    <row r="835" spans="4:6" ht="12.75">
      <c r="D835" s="14"/>
      <c r="E835" s="15"/>
      <c r="F835" s="15"/>
    </row>
    <row r="836" spans="4:6" ht="12.75">
      <c r="D836" s="14"/>
      <c r="E836" s="15"/>
      <c r="F836" s="15"/>
    </row>
    <row r="837" spans="4:6" ht="12.75">
      <c r="D837" s="14"/>
      <c r="E837" s="15"/>
      <c r="F837" s="15"/>
    </row>
    <row r="838" spans="4:6" ht="12.75">
      <c r="D838" s="14"/>
      <c r="E838" s="15"/>
      <c r="F838" s="15"/>
    </row>
    <row r="839" spans="4:6" ht="12.75">
      <c r="D839" s="14"/>
      <c r="E839" s="15"/>
      <c r="F839" s="15"/>
    </row>
    <row r="840" spans="4:6" ht="12.75">
      <c r="D840" s="14"/>
      <c r="E840" s="15"/>
      <c r="F840" s="15"/>
    </row>
    <row r="841" spans="4:6" ht="12.75">
      <c r="D841" s="14"/>
      <c r="E841" s="15"/>
      <c r="F841" s="15"/>
    </row>
    <row r="842" spans="4:6" ht="12.75">
      <c r="D842" s="14"/>
      <c r="E842" s="15"/>
      <c r="F842" s="15"/>
    </row>
    <row r="843" spans="4:6" ht="12.75">
      <c r="D843" s="14"/>
      <c r="E843" s="15"/>
      <c r="F843" s="15"/>
    </row>
    <row r="844" spans="4:6" ht="12.75">
      <c r="D844" s="14"/>
      <c r="E844" s="15"/>
      <c r="F844" s="15"/>
    </row>
    <row r="845" spans="4:6" ht="12.75">
      <c r="D845" s="14"/>
      <c r="E845" s="15"/>
      <c r="F845" s="15"/>
    </row>
    <row r="846" spans="4:6" ht="12.75">
      <c r="D846" s="14"/>
      <c r="E846" s="15"/>
      <c r="F846" s="15"/>
    </row>
    <row r="847" spans="4:6" ht="12.75">
      <c r="D847" s="14"/>
      <c r="E847" s="15"/>
      <c r="F847" s="15"/>
    </row>
    <row r="848" spans="4:6" ht="12.75">
      <c r="D848" s="14"/>
      <c r="E848" s="15"/>
      <c r="F848" s="15"/>
    </row>
    <row r="849" spans="4:6" ht="12.75">
      <c r="D849" s="14"/>
      <c r="E849" s="15"/>
      <c r="F849" s="15"/>
    </row>
    <row r="850" spans="4:6" ht="12.75">
      <c r="D850" s="14"/>
      <c r="E850" s="15"/>
      <c r="F850" s="15"/>
    </row>
    <row r="851" spans="4:6" ht="12.75">
      <c r="D851" s="14"/>
      <c r="E851" s="15"/>
      <c r="F851" s="15"/>
    </row>
    <row r="852" spans="4:6" ht="12.75">
      <c r="D852" s="14"/>
      <c r="E852" s="15"/>
      <c r="F852" s="15"/>
    </row>
    <row r="853" spans="4:6" ht="12.75">
      <c r="D853" s="14"/>
      <c r="E853" s="15"/>
      <c r="F853" s="15"/>
    </row>
    <row r="854" spans="4:6" ht="12.75">
      <c r="D854" s="14"/>
      <c r="E854" s="15"/>
      <c r="F854" s="15"/>
    </row>
    <row r="855" spans="4:6" ht="12.75">
      <c r="D855" s="14"/>
      <c r="E855" s="15"/>
      <c r="F855" s="15"/>
    </row>
    <row r="856" spans="4:6" ht="12.75">
      <c r="D856" s="14"/>
      <c r="E856" s="15"/>
      <c r="F856" s="15"/>
    </row>
    <row r="857" spans="4:6" ht="12.75">
      <c r="D857" s="14"/>
      <c r="E857" s="15"/>
      <c r="F857" s="15"/>
    </row>
    <row r="858" spans="4:6" ht="12.75">
      <c r="D858" s="14"/>
      <c r="E858" s="15"/>
      <c r="F858" s="15"/>
    </row>
    <row r="859" spans="4:6" ht="12.75">
      <c r="D859" s="14"/>
      <c r="E859" s="15"/>
      <c r="F859" s="15"/>
    </row>
    <row r="860" spans="4:6" ht="12.75">
      <c r="D860" s="14"/>
      <c r="E860" s="15"/>
      <c r="F860" s="15"/>
    </row>
    <row r="861" spans="4:6" ht="12.75">
      <c r="D861" s="14"/>
      <c r="E861" s="15"/>
      <c r="F861" s="15"/>
    </row>
    <row r="862" spans="4:6" ht="12.75">
      <c r="D862" s="14"/>
      <c r="E862" s="15"/>
      <c r="F862" s="15"/>
    </row>
    <row r="863" spans="4:6" ht="12.75">
      <c r="D863" s="14"/>
      <c r="E863" s="15"/>
      <c r="F863" s="15"/>
    </row>
    <row r="864" spans="4:6" ht="12.75">
      <c r="D864" s="14"/>
      <c r="E864" s="15"/>
      <c r="F864" s="15"/>
    </row>
    <row r="865" spans="4:6" ht="12.75">
      <c r="D865" s="14"/>
      <c r="E865" s="15"/>
      <c r="F865" s="15"/>
    </row>
    <row r="866" spans="4:6" ht="12.75">
      <c r="D866" s="14"/>
      <c r="E866" s="15"/>
      <c r="F866" s="15"/>
    </row>
    <row r="867" spans="4:6" ht="12.75">
      <c r="D867" s="14"/>
      <c r="E867" s="15"/>
      <c r="F867" s="15"/>
    </row>
    <row r="868" spans="4:6" ht="12.75">
      <c r="D868" s="14"/>
      <c r="E868" s="15"/>
      <c r="F868" s="15"/>
    </row>
    <row r="869" spans="4:6" ht="12.75">
      <c r="D869" s="14"/>
      <c r="E869" s="15"/>
      <c r="F869" s="15"/>
    </row>
    <row r="870" spans="4:6" ht="12.75">
      <c r="D870" s="14"/>
      <c r="E870" s="15"/>
      <c r="F870" s="15"/>
    </row>
    <row r="871" spans="4:6" ht="12.75">
      <c r="D871" s="14"/>
      <c r="E871" s="15"/>
      <c r="F871" s="15"/>
    </row>
    <row r="872" spans="4:6" ht="12.75">
      <c r="D872" s="14"/>
      <c r="E872" s="15"/>
      <c r="F872" s="15"/>
    </row>
    <row r="873" spans="4:6" ht="12.75">
      <c r="D873" s="14"/>
      <c r="E873" s="15"/>
      <c r="F873" s="15"/>
    </row>
    <row r="874" spans="4:6" ht="12.75">
      <c r="D874" s="14"/>
      <c r="E874" s="15"/>
      <c r="F874" s="15"/>
    </row>
    <row r="875" spans="4:6" ht="12.75">
      <c r="D875" s="14"/>
      <c r="E875" s="15"/>
      <c r="F875" s="15"/>
    </row>
    <row r="876" spans="4:6" ht="12.75">
      <c r="D876" s="14"/>
      <c r="E876" s="15"/>
      <c r="F876" s="15"/>
    </row>
    <row r="877" spans="4:6" ht="12.75">
      <c r="D877" s="14"/>
      <c r="E877" s="15"/>
      <c r="F877" s="15"/>
    </row>
    <row r="878" spans="4:6" ht="12.75">
      <c r="D878" s="14"/>
      <c r="E878" s="15"/>
      <c r="F878" s="15"/>
    </row>
    <row r="879" spans="4:6" ht="12.75">
      <c r="D879" s="14"/>
      <c r="E879" s="15"/>
      <c r="F879" s="15"/>
    </row>
    <row r="880" spans="4:6" ht="12.75">
      <c r="D880" s="14"/>
      <c r="E880" s="15"/>
      <c r="F880" s="15"/>
    </row>
    <row r="881" spans="4:6" ht="12.75">
      <c r="D881" s="14"/>
      <c r="E881" s="15"/>
      <c r="F881" s="15"/>
    </row>
    <row r="882" spans="4:6" ht="12.75">
      <c r="D882" s="14"/>
      <c r="E882" s="15"/>
      <c r="F882" s="15"/>
    </row>
    <row r="883" spans="4:6" ht="12.75">
      <c r="D883" s="14"/>
      <c r="E883" s="15"/>
      <c r="F883" s="15"/>
    </row>
    <row r="884" spans="4:6" ht="12.75">
      <c r="D884" s="14"/>
      <c r="E884" s="15"/>
      <c r="F884" s="15"/>
    </row>
    <row r="885" spans="4:6" ht="12.75">
      <c r="D885" s="14"/>
      <c r="E885" s="15"/>
      <c r="F885" s="15"/>
    </row>
    <row r="886" spans="4:6" ht="12.75">
      <c r="D886" s="14"/>
      <c r="E886" s="15"/>
      <c r="F886" s="15"/>
    </row>
    <row r="887" spans="4:6" ht="12.75">
      <c r="D887" s="14"/>
      <c r="E887" s="15"/>
      <c r="F887" s="15"/>
    </row>
    <row r="888" spans="4:6" ht="12.75">
      <c r="D888" s="14"/>
      <c r="E888" s="15"/>
      <c r="F888" s="15"/>
    </row>
    <row r="889" spans="4:6" ht="12.75">
      <c r="D889" s="14"/>
      <c r="E889" s="15"/>
      <c r="F889" s="15"/>
    </row>
    <row r="890" spans="4:6" ht="12.75">
      <c r="D890" s="14"/>
      <c r="E890" s="15"/>
      <c r="F890" s="15"/>
    </row>
    <row r="891" spans="4:6" ht="12.75">
      <c r="D891" s="14"/>
      <c r="E891" s="15"/>
      <c r="F891" s="15"/>
    </row>
    <row r="892" spans="4:6" ht="12.75">
      <c r="D892" s="14"/>
      <c r="E892" s="15"/>
      <c r="F892" s="15"/>
    </row>
    <row r="893" spans="4:6" ht="12.75">
      <c r="D893" s="14"/>
      <c r="E893" s="15"/>
      <c r="F893" s="15"/>
    </row>
    <row r="894" spans="4:6" ht="12.75">
      <c r="D894" s="14"/>
      <c r="E894" s="15"/>
      <c r="F894" s="15"/>
    </row>
    <row r="895" spans="4:6" ht="12.75">
      <c r="D895" s="14"/>
      <c r="E895" s="15"/>
      <c r="F895" s="15"/>
    </row>
    <row r="896" spans="4:6" ht="12.75">
      <c r="D896" s="14"/>
      <c r="E896" s="15"/>
      <c r="F896" s="15"/>
    </row>
    <row r="897" spans="4:6" ht="12.75">
      <c r="D897" s="14"/>
      <c r="E897" s="15"/>
      <c r="F897" s="15"/>
    </row>
    <row r="898" spans="4:6" ht="12.75">
      <c r="D898" s="14"/>
      <c r="E898" s="15"/>
      <c r="F898" s="15"/>
    </row>
    <row r="899" spans="4:6" ht="12.75">
      <c r="D899" s="14"/>
      <c r="E899" s="15"/>
      <c r="F899" s="15"/>
    </row>
    <row r="900" spans="4:6" ht="12.75">
      <c r="D900" s="14"/>
      <c r="E900" s="15"/>
      <c r="F900" s="15"/>
    </row>
    <row r="901" spans="4:6" ht="12.75">
      <c r="D901" s="14"/>
      <c r="E901" s="15"/>
      <c r="F901" s="15"/>
    </row>
    <row r="902" spans="4:6" ht="12.75">
      <c r="D902" s="14"/>
      <c r="E902" s="15"/>
      <c r="F902" s="15"/>
    </row>
    <row r="903" spans="4:6" ht="12.75">
      <c r="D903" s="14"/>
      <c r="E903" s="15"/>
      <c r="F903" s="15"/>
    </row>
    <row r="904" spans="4:6" ht="12.75">
      <c r="D904" s="14"/>
      <c r="E904" s="15"/>
      <c r="F904" s="15"/>
    </row>
    <row r="905" spans="4:6" ht="12.75">
      <c r="D905" s="14"/>
      <c r="E905" s="15"/>
      <c r="F905" s="15"/>
    </row>
    <row r="906" spans="4:6" ht="12.75">
      <c r="D906" s="14"/>
      <c r="E906" s="15"/>
      <c r="F906" s="15"/>
    </row>
    <row r="907" spans="4:6" ht="12.75">
      <c r="D907" s="14"/>
      <c r="E907" s="15"/>
      <c r="F907" s="15"/>
    </row>
    <row r="908" spans="4:6" ht="12.75">
      <c r="D908" s="14"/>
      <c r="E908" s="15"/>
      <c r="F908" s="15"/>
    </row>
    <row r="909" spans="4:6" ht="12.75">
      <c r="D909" s="14"/>
      <c r="E909" s="15"/>
      <c r="F909" s="15"/>
    </row>
    <row r="910" spans="4:6" ht="12.75">
      <c r="D910" s="14"/>
      <c r="E910" s="15"/>
      <c r="F910" s="15"/>
    </row>
    <row r="911" spans="4:6" ht="12.75">
      <c r="D911" s="14"/>
      <c r="E911" s="15"/>
      <c r="F911" s="15"/>
    </row>
    <row r="912" spans="4:6" ht="12.75">
      <c r="D912" s="14"/>
      <c r="E912" s="15"/>
      <c r="F912" s="15"/>
    </row>
    <row r="913" spans="4:6" ht="12.75">
      <c r="D913" s="14"/>
      <c r="E913" s="15"/>
      <c r="F913" s="15"/>
    </row>
    <row r="914" spans="4:6" ht="12.75">
      <c r="D914" s="14"/>
      <c r="E914" s="15"/>
      <c r="F914" s="15"/>
    </row>
    <row r="915" spans="4:6" ht="12.75">
      <c r="D915" s="14"/>
      <c r="E915" s="15"/>
      <c r="F915" s="15"/>
    </row>
    <row r="916" spans="4:6" ht="12.75">
      <c r="D916" s="14"/>
      <c r="E916" s="15"/>
      <c r="F916" s="15"/>
    </row>
    <row r="917" spans="4:6" ht="12.75">
      <c r="D917" s="14"/>
      <c r="E917" s="15"/>
      <c r="F917" s="15"/>
    </row>
    <row r="918" spans="4:6" ht="12.75">
      <c r="D918" s="14"/>
      <c r="E918" s="15"/>
      <c r="F918" s="15"/>
    </row>
    <row r="919" spans="4:6" ht="12.75">
      <c r="D919" s="14"/>
      <c r="E919" s="15"/>
      <c r="F919" s="15"/>
    </row>
    <row r="920" spans="4:6" ht="12.75">
      <c r="D920" s="14"/>
      <c r="E920" s="15"/>
      <c r="F920" s="15"/>
    </row>
    <row r="921" spans="4:6" ht="12.75">
      <c r="D921" s="14"/>
      <c r="E921" s="15"/>
      <c r="F921" s="15"/>
    </row>
    <row r="922" spans="4:6" ht="12.75">
      <c r="D922" s="14"/>
      <c r="E922" s="15"/>
      <c r="F922" s="15"/>
    </row>
    <row r="923" spans="4:6" ht="12.75">
      <c r="D923" s="14"/>
      <c r="E923" s="15"/>
      <c r="F923" s="15"/>
    </row>
    <row r="924" spans="4:6" ht="12.75">
      <c r="D924" s="14"/>
      <c r="E924" s="15"/>
      <c r="F924" s="15"/>
    </row>
    <row r="925" spans="4:6" ht="12.75">
      <c r="D925" s="14"/>
      <c r="E925" s="15"/>
      <c r="F925" s="15"/>
    </row>
    <row r="926" spans="4:6" ht="12.75">
      <c r="D926" s="14"/>
      <c r="E926" s="15"/>
      <c r="F926" s="15"/>
    </row>
    <row r="927" spans="4:6" ht="12.75">
      <c r="D927" s="14"/>
      <c r="E927" s="15"/>
      <c r="F927" s="15"/>
    </row>
    <row r="928" spans="4:6" ht="12.75">
      <c r="D928" s="14"/>
      <c r="E928" s="15"/>
      <c r="F928" s="15"/>
    </row>
    <row r="929" spans="4:6" ht="12.75">
      <c r="D929" s="14"/>
      <c r="E929" s="15"/>
      <c r="F929" s="15"/>
    </row>
    <row r="930" spans="4:6" ht="12.75">
      <c r="D930" s="14"/>
      <c r="E930" s="15"/>
      <c r="F930" s="15"/>
    </row>
    <row r="931" spans="4:6" ht="12.75">
      <c r="D931" s="14"/>
      <c r="E931" s="15"/>
      <c r="F931" s="15"/>
    </row>
    <row r="932" spans="4:6" ht="12.75">
      <c r="D932" s="14"/>
      <c r="E932" s="15"/>
      <c r="F932" s="15"/>
    </row>
    <row r="933" spans="4:6" ht="12.75">
      <c r="D933" s="14"/>
      <c r="E933" s="15"/>
      <c r="F933" s="15"/>
    </row>
    <row r="934" spans="4:6" ht="12.75">
      <c r="D934" s="14"/>
      <c r="E934" s="15"/>
      <c r="F934" s="15"/>
    </row>
    <row r="935" spans="4:6" ht="12.75">
      <c r="D935" s="14"/>
      <c r="E935" s="15"/>
      <c r="F935" s="15"/>
    </row>
    <row r="936" spans="4:6" ht="12.75">
      <c r="D936" s="14"/>
      <c r="E936" s="15"/>
      <c r="F936" s="15"/>
    </row>
    <row r="937" spans="4:6" ht="12.75">
      <c r="D937" s="14"/>
      <c r="E937" s="15"/>
      <c r="F937" s="15"/>
    </row>
    <row r="938" spans="4:6" ht="12.75">
      <c r="D938" s="14"/>
      <c r="E938" s="15"/>
      <c r="F938" s="15"/>
    </row>
    <row r="939" spans="4:6" ht="12.75">
      <c r="D939" s="14"/>
      <c r="E939" s="15"/>
      <c r="F939" s="15"/>
    </row>
    <row r="940" spans="4:6" ht="12.75">
      <c r="D940" s="14"/>
      <c r="E940" s="15"/>
      <c r="F940" s="15"/>
    </row>
    <row r="941" spans="4:6" ht="12.75">
      <c r="D941" s="14"/>
      <c r="E941" s="15"/>
      <c r="F941" s="15"/>
    </row>
    <row r="942" spans="4:6" ht="12.75">
      <c r="D942" s="14"/>
      <c r="E942" s="15"/>
      <c r="F942" s="15"/>
    </row>
    <row r="943" spans="4:6" ht="12.75">
      <c r="D943" s="14"/>
      <c r="E943" s="15"/>
      <c r="F943" s="15"/>
    </row>
    <row r="944" spans="4:6" ht="12.75">
      <c r="D944" s="14"/>
      <c r="E944" s="15"/>
      <c r="F944" s="15"/>
    </row>
    <row r="945" spans="4:6" ht="12.75">
      <c r="D945" s="14"/>
      <c r="E945" s="15"/>
      <c r="F945" s="15"/>
    </row>
    <row r="946" spans="4:6" ht="12.75">
      <c r="D946" s="14"/>
      <c r="E946" s="15"/>
      <c r="F946" s="15"/>
    </row>
    <row r="947" spans="4:6" ht="12.75">
      <c r="D947" s="14"/>
      <c r="E947" s="15"/>
      <c r="F947" s="15"/>
    </row>
    <row r="948" spans="4:6" ht="12.75">
      <c r="D948" s="14"/>
      <c r="E948" s="15"/>
      <c r="F948" s="15"/>
    </row>
    <row r="949" spans="4:6" ht="12.75">
      <c r="D949" s="14"/>
      <c r="E949" s="15"/>
      <c r="F949" s="15"/>
    </row>
    <row r="950" spans="4:6" ht="12.75">
      <c r="D950" s="14"/>
      <c r="E950" s="15"/>
      <c r="F950" s="15"/>
    </row>
    <row r="951" spans="4:6" ht="12.75">
      <c r="D951" s="14"/>
      <c r="E951" s="15"/>
      <c r="F951" s="15"/>
    </row>
    <row r="952" spans="4:6" ht="12.75">
      <c r="D952" s="14"/>
      <c r="E952" s="15"/>
      <c r="F952" s="15"/>
    </row>
    <row r="953" spans="4:6" ht="12.75">
      <c r="D953" s="14"/>
      <c r="E953" s="15"/>
      <c r="F953" s="15"/>
    </row>
    <row r="954" spans="4:6" ht="12.75">
      <c r="D954" s="14"/>
      <c r="E954" s="15"/>
      <c r="F954" s="15"/>
    </row>
    <row r="955" spans="4:6" ht="12.75">
      <c r="D955" s="14"/>
      <c r="E955" s="15"/>
      <c r="F955" s="15"/>
    </row>
    <row r="956" spans="4:6" ht="12.75">
      <c r="D956" s="14"/>
      <c r="E956" s="15"/>
      <c r="F956" s="15"/>
    </row>
    <row r="957" spans="4:6" ht="12.75">
      <c r="D957" s="14"/>
      <c r="E957" s="15"/>
      <c r="F957" s="15"/>
    </row>
    <row r="958" spans="4:6" ht="12.75">
      <c r="D958" s="14"/>
      <c r="E958" s="15"/>
      <c r="F958" s="15"/>
    </row>
    <row r="959" spans="4:6" ht="12.75">
      <c r="D959" s="14"/>
      <c r="E959" s="15"/>
      <c r="F959" s="15"/>
    </row>
    <row r="960" spans="4:6" ht="12.75">
      <c r="F960" s="15"/>
    </row>
  </sheetData>
  <mergeCells count="14">
    <mergeCell ref="A39:E52"/>
    <mergeCell ref="A1:E1"/>
    <mergeCell ref="B12:D12"/>
    <mergeCell ref="A12:A18"/>
    <mergeCell ref="A11:E11"/>
    <mergeCell ref="A22:E22"/>
    <mergeCell ref="B23:D23"/>
    <mergeCell ref="A23:A27"/>
    <mergeCell ref="A31:E31"/>
    <mergeCell ref="B32:D32"/>
    <mergeCell ref="A32:A35"/>
    <mergeCell ref="A2:E2"/>
    <mergeCell ref="B3:D3"/>
    <mergeCell ref="A3:A7"/>
  </mergeCells>
  <printOptions headings="1" gridLines="1"/>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19960-67F3-4F91-B654-AF7182DEC8CA}">
  <sheetPr>
    <tabColor theme="3" tint="0.59999389629810485"/>
    <pageSetUpPr fitToPage="1"/>
  </sheetPr>
  <dimension ref="B2:BM184"/>
  <sheetViews>
    <sheetView showGridLines="0" workbookViewId="0">
      <selection activeCell="E85" sqref="E85:H85"/>
    </sheetView>
  </sheetViews>
  <sheetFormatPr defaultColWidth="8.85546875" defaultRowHeight="11.25"/>
  <cols>
    <col min="1" max="1" width="6.42578125" style="44" customWidth="1"/>
    <col min="2" max="2" width="0.85546875" style="44" customWidth="1"/>
    <col min="3" max="4" width="3.28515625" style="44" customWidth="1"/>
    <col min="5" max="5" width="13.28515625" style="44" customWidth="1"/>
    <col min="6" max="6" width="39.5703125" style="44" customWidth="1"/>
    <col min="7" max="7" width="5.7109375" style="44" customWidth="1"/>
    <col min="8" max="8" width="10.85546875" style="44" customWidth="1"/>
    <col min="9" max="9" width="12.28515625" style="44" customWidth="1"/>
    <col min="10" max="10" width="17.28515625" style="44" customWidth="1"/>
    <col min="11" max="11" width="17.28515625" style="44" hidden="1" customWidth="1"/>
    <col min="12" max="12" width="7.28515625" style="44" customWidth="1"/>
    <col min="13" max="13" width="8.42578125" style="44" hidden="1" customWidth="1"/>
    <col min="14" max="14" width="8.85546875" style="44"/>
    <col min="15" max="20" width="11" style="44" hidden="1" customWidth="1"/>
    <col min="21" max="21" width="12.7109375" style="44" hidden="1" customWidth="1"/>
    <col min="22" max="22" width="9.5703125" style="44" customWidth="1"/>
    <col min="23" max="23" width="12.7109375" style="44" customWidth="1"/>
    <col min="24" max="24" width="9.5703125" style="44" customWidth="1"/>
    <col min="25" max="25" width="11.7109375" style="44" customWidth="1"/>
    <col min="26" max="26" width="8.5703125" style="44" customWidth="1"/>
    <col min="27" max="27" width="11.7109375" style="44" customWidth="1"/>
    <col min="28" max="28" width="12.7109375" style="44" customWidth="1"/>
    <col min="29" max="29" width="8.5703125" style="44" customWidth="1"/>
    <col min="30" max="30" width="11.7109375" style="44" customWidth="1"/>
    <col min="31" max="31" width="12.7109375" style="44" customWidth="1"/>
    <col min="32" max="16384" width="8.85546875" style="44"/>
  </cols>
  <sheetData>
    <row r="2" spans="2:46" ht="36.950000000000003" customHeight="1">
      <c r="L2" s="458"/>
      <c r="M2" s="458"/>
      <c r="N2" s="458"/>
      <c r="O2" s="458"/>
      <c r="P2" s="458"/>
      <c r="Q2" s="458"/>
      <c r="R2" s="458"/>
      <c r="S2" s="458"/>
      <c r="T2" s="458"/>
      <c r="U2" s="458"/>
      <c r="V2" s="458"/>
      <c r="AT2" s="45" t="s">
        <v>1522</v>
      </c>
    </row>
    <row r="3" spans="2:46" ht="6.95" customHeight="1">
      <c r="B3" s="147"/>
      <c r="C3" s="148"/>
      <c r="D3" s="148"/>
      <c r="E3" s="148"/>
      <c r="F3" s="148"/>
      <c r="G3" s="148"/>
      <c r="H3" s="148"/>
      <c r="I3" s="148"/>
      <c r="J3" s="148"/>
      <c r="K3" s="148"/>
      <c r="L3" s="149"/>
      <c r="AT3" s="45" t="s">
        <v>37</v>
      </c>
    </row>
    <row r="4" spans="2:46" ht="24.95" customHeight="1">
      <c r="B4" s="149"/>
      <c r="D4" s="150" t="s">
        <v>387</v>
      </c>
      <c r="L4" s="149"/>
      <c r="M4" s="151" t="s">
        <v>388</v>
      </c>
      <c r="AT4" s="45" t="s">
        <v>38</v>
      </c>
    </row>
    <row r="5" spans="2:46" ht="6.95" customHeight="1">
      <c r="B5" s="149"/>
      <c r="L5" s="149"/>
    </row>
    <row r="6" spans="2:46" ht="12" customHeight="1">
      <c r="B6" s="149"/>
      <c r="D6" s="152" t="s">
        <v>389</v>
      </c>
      <c r="L6" s="149"/>
    </row>
    <row r="7" spans="2:46" ht="16.5" customHeight="1">
      <c r="B7" s="149"/>
      <c r="E7" s="455" t="str">
        <f>'[6]Rekapitulace stavby'!K6</f>
        <v>Oprava Polikliniky Nemocnice Jindřichův Hradec, a.s.</v>
      </c>
      <c r="F7" s="456"/>
      <c r="G7" s="456"/>
      <c r="H7" s="456"/>
      <c r="L7" s="149"/>
    </row>
    <row r="8" spans="2:46" s="46" customFormat="1" ht="12" customHeight="1">
      <c r="B8" s="47"/>
      <c r="D8" s="152" t="s">
        <v>390</v>
      </c>
      <c r="L8" s="47"/>
    </row>
    <row r="9" spans="2:46" s="46" customFormat="1" ht="30" customHeight="1">
      <c r="B9" s="47"/>
      <c r="E9" s="453" t="s">
        <v>1523</v>
      </c>
      <c r="F9" s="454"/>
      <c r="G9" s="454"/>
      <c r="H9" s="454"/>
      <c r="L9" s="47"/>
    </row>
    <row r="10" spans="2:46" s="46" customFormat="1">
      <c r="B10" s="47"/>
      <c r="L10" s="47"/>
    </row>
    <row r="11" spans="2:46" s="46" customFormat="1" ht="12" customHeight="1">
      <c r="B11" s="47"/>
      <c r="D11" s="152" t="s">
        <v>392</v>
      </c>
      <c r="F11" s="153" t="s">
        <v>40</v>
      </c>
      <c r="I11" s="152" t="s">
        <v>393</v>
      </c>
      <c r="J11" s="153" t="s">
        <v>40</v>
      </c>
      <c r="L11" s="47"/>
    </row>
    <row r="12" spans="2:46" s="46" customFormat="1" ht="12" customHeight="1">
      <c r="B12" s="47"/>
      <c r="D12" s="152" t="s">
        <v>41</v>
      </c>
      <c r="F12" s="153" t="s">
        <v>347</v>
      </c>
      <c r="I12" s="152" t="s">
        <v>42</v>
      </c>
      <c r="J12" s="154" t="str">
        <f>'[6]Rekapitulace stavby'!AN8</f>
        <v>4. 12. 2023</v>
      </c>
      <c r="L12" s="47"/>
    </row>
    <row r="13" spans="2:46" s="46" customFormat="1" ht="10.9" customHeight="1">
      <c r="B13" s="47"/>
      <c r="L13" s="47"/>
    </row>
    <row r="14" spans="2:46" s="46" customFormat="1" ht="12" customHeight="1">
      <c r="B14" s="47"/>
      <c r="D14" s="152" t="s">
        <v>394</v>
      </c>
      <c r="I14" s="152" t="s">
        <v>395</v>
      </c>
      <c r="J14" s="153" t="str">
        <f>IF('[6]Rekapitulace stavby'!AN10="","",'[6]Rekapitulace stavby'!AN10)</f>
        <v/>
      </c>
      <c r="L14" s="47"/>
    </row>
    <row r="15" spans="2:46" s="46" customFormat="1" ht="18" customHeight="1">
      <c r="B15" s="47"/>
      <c r="E15" s="153" t="str">
        <f>IF('[6]Rekapitulace stavby'!E11="","",'[6]Rekapitulace stavby'!E11)</f>
        <v xml:space="preserve"> </v>
      </c>
      <c r="I15" s="152" t="s">
        <v>396</v>
      </c>
      <c r="J15" s="153" t="str">
        <f>IF('[6]Rekapitulace stavby'!AN11="","",'[6]Rekapitulace stavby'!AN11)</f>
        <v/>
      </c>
      <c r="L15" s="47"/>
    </row>
    <row r="16" spans="2:46" s="46" customFormat="1" ht="6.95" customHeight="1">
      <c r="B16" s="47"/>
      <c r="L16" s="47"/>
    </row>
    <row r="17" spans="2:12" s="46" customFormat="1" ht="12" customHeight="1">
      <c r="B17" s="47"/>
      <c r="D17" s="152" t="s">
        <v>1611</v>
      </c>
      <c r="I17" s="152" t="s">
        <v>395</v>
      </c>
      <c r="J17" s="293" t="str">
        <f>'[6]Rekapitulace stavby'!AN13</f>
        <v>Vyplň údaj</v>
      </c>
      <c r="L17" s="47"/>
    </row>
    <row r="18" spans="2:12" s="46" customFormat="1" ht="18" customHeight="1">
      <c r="B18" s="47"/>
      <c r="E18" s="459" t="str">
        <f>'[6]Rekapitulace stavby'!E14</f>
        <v>Vyplň údaj</v>
      </c>
      <c r="F18" s="460"/>
      <c r="G18" s="460"/>
      <c r="H18" s="460"/>
      <c r="I18" s="152" t="s">
        <v>396</v>
      </c>
      <c r="J18" s="293" t="str">
        <f>'[6]Rekapitulace stavby'!AN14</f>
        <v>Vyplň údaj</v>
      </c>
      <c r="L18" s="47"/>
    </row>
    <row r="19" spans="2:12" s="46" customFormat="1" ht="6.95" customHeight="1">
      <c r="B19" s="47"/>
      <c r="L19" s="47"/>
    </row>
    <row r="20" spans="2:12" s="46" customFormat="1" ht="12" customHeight="1">
      <c r="B20" s="47"/>
      <c r="D20" s="152" t="s">
        <v>397</v>
      </c>
      <c r="I20" s="152" t="s">
        <v>395</v>
      </c>
      <c r="J20" s="153" t="str">
        <f>IF('[6]Rekapitulace stavby'!AN16="","",'[6]Rekapitulace stavby'!AN16)</f>
        <v/>
      </c>
      <c r="L20" s="47"/>
    </row>
    <row r="21" spans="2:12" s="46" customFormat="1" ht="18" customHeight="1">
      <c r="B21" s="47"/>
      <c r="E21" s="153" t="str">
        <f>IF('[6]Rekapitulace stavby'!E17="","",'[6]Rekapitulace stavby'!E17)</f>
        <v xml:space="preserve"> </v>
      </c>
      <c r="I21" s="152" t="s">
        <v>396</v>
      </c>
      <c r="J21" s="153" t="str">
        <f>IF('[6]Rekapitulace stavby'!AN17="","",'[6]Rekapitulace stavby'!AN17)</f>
        <v/>
      </c>
      <c r="L21" s="47"/>
    </row>
    <row r="22" spans="2:12" s="46" customFormat="1" ht="6.95" customHeight="1">
      <c r="B22" s="47"/>
      <c r="L22" s="47"/>
    </row>
    <row r="23" spans="2:12" s="46" customFormat="1" ht="12" customHeight="1">
      <c r="B23" s="47"/>
      <c r="D23" s="152" t="s">
        <v>398</v>
      </c>
      <c r="I23" s="152" t="s">
        <v>395</v>
      </c>
      <c r="J23" s="153" t="str">
        <f>IF('[6]Rekapitulace stavby'!AN19="","",'[6]Rekapitulace stavby'!AN19)</f>
        <v/>
      </c>
      <c r="L23" s="47"/>
    </row>
    <row r="24" spans="2:12" s="46" customFormat="1" ht="18" customHeight="1">
      <c r="B24" s="47"/>
      <c r="E24" s="153" t="str">
        <f>IF('[6]Rekapitulace stavby'!E20="","",'[6]Rekapitulace stavby'!E20)</f>
        <v xml:space="preserve"> </v>
      </c>
      <c r="I24" s="152" t="s">
        <v>396</v>
      </c>
      <c r="J24" s="153" t="str">
        <f>IF('[6]Rekapitulace stavby'!AN20="","",'[6]Rekapitulace stavby'!AN20)</f>
        <v/>
      </c>
      <c r="L24" s="47"/>
    </row>
    <row r="25" spans="2:12" s="46" customFormat="1" ht="6.95" customHeight="1">
      <c r="B25" s="47"/>
      <c r="L25" s="47"/>
    </row>
    <row r="26" spans="2:12" s="46" customFormat="1" ht="12" customHeight="1">
      <c r="B26" s="47"/>
      <c r="D26" s="152" t="s">
        <v>399</v>
      </c>
      <c r="L26" s="47"/>
    </row>
    <row r="27" spans="2:12" s="155" customFormat="1" ht="16.5" customHeight="1">
      <c r="B27" s="156"/>
      <c r="E27" s="461" t="s">
        <v>40</v>
      </c>
      <c r="F27" s="461"/>
      <c r="G27" s="461"/>
      <c r="H27" s="461"/>
      <c r="L27" s="156"/>
    </row>
    <row r="28" spans="2:12" s="46" customFormat="1" ht="6.95" customHeight="1">
      <c r="B28" s="47"/>
      <c r="L28" s="47"/>
    </row>
    <row r="29" spans="2:12" s="46" customFormat="1" ht="6.95" customHeight="1">
      <c r="B29" s="47"/>
      <c r="D29" s="48"/>
      <c r="E29" s="48"/>
      <c r="F29" s="48"/>
      <c r="G29" s="48"/>
      <c r="H29" s="48"/>
      <c r="I29" s="48"/>
      <c r="J29" s="48"/>
      <c r="K29" s="48"/>
      <c r="L29" s="47"/>
    </row>
    <row r="30" spans="2:12" s="46" customFormat="1" ht="25.35" customHeight="1">
      <c r="B30" s="47"/>
      <c r="D30" s="158" t="s">
        <v>43</v>
      </c>
      <c r="J30" s="159">
        <f>ROUND(J125, 2)</f>
        <v>0</v>
      </c>
      <c r="L30" s="47"/>
    </row>
    <row r="31" spans="2:12" s="46" customFormat="1" ht="6.95" customHeight="1">
      <c r="B31" s="47"/>
      <c r="D31" s="48"/>
      <c r="E31" s="48"/>
      <c r="F31" s="48"/>
      <c r="G31" s="48"/>
      <c r="H31" s="48"/>
      <c r="I31" s="48"/>
      <c r="J31" s="48"/>
      <c r="K31" s="48"/>
      <c r="L31" s="47"/>
    </row>
    <row r="32" spans="2:12" s="46" customFormat="1" ht="14.45" customHeight="1">
      <c r="B32" s="47"/>
      <c r="F32" s="160" t="s">
        <v>400</v>
      </c>
      <c r="I32" s="160" t="s">
        <v>401</v>
      </c>
      <c r="J32" s="160" t="s">
        <v>402</v>
      </c>
      <c r="L32" s="47"/>
    </row>
    <row r="33" spans="2:12" s="46" customFormat="1" ht="14.45" customHeight="1">
      <c r="B33" s="47"/>
      <c r="D33" s="161" t="s">
        <v>44</v>
      </c>
      <c r="E33" s="152" t="s">
        <v>45</v>
      </c>
      <c r="F33" s="162">
        <f>ROUND((SUM(BE125:BE183)),  2)</f>
        <v>0</v>
      </c>
      <c r="I33" s="163">
        <v>0.21</v>
      </c>
      <c r="J33" s="162">
        <f>ROUND(((SUM(BE125:BE183))*I33),  2)</f>
        <v>0</v>
      </c>
      <c r="L33" s="47"/>
    </row>
    <row r="34" spans="2:12" s="46" customFormat="1" ht="14.45" customHeight="1">
      <c r="B34" s="47"/>
      <c r="E34" s="152" t="s">
        <v>403</v>
      </c>
      <c r="F34" s="162">
        <f>ROUND((SUM(BF125:BF183)),  2)</f>
        <v>0</v>
      </c>
      <c r="I34" s="163">
        <v>0.15</v>
      </c>
      <c r="J34" s="162">
        <f>ROUND(((SUM(BF125:BF183))*I34),  2)</f>
        <v>0</v>
      </c>
      <c r="L34" s="47"/>
    </row>
    <row r="35" spans="2:12" s="46" customFormat="1" ht="14.45" hidden="1" customHeight="1">
      <c r="B35" s="47"/>
      <c r="E35" s="152" t="s">
        <v>404</v>
      </c>
      <c r="F35" s="162">
        <f>ROUND((SUM(BG125:BG183)),  2)</f>
        <v>0</v>
      </c>
      <c r="I35" s="163">
        <v>0.21</v>
      </c>
      <c r="J35" s="162">
        <f>0</f>
        <v>0</v>
      </c>
      <c r="L35" s="47"/>
    </row>
    <row r="36" spans="2:12" s="46" customFormat="1" ht="14.45" hidden="1" customHeight="1">
      <c r="B36" s="47"/>
      <c r="E36" s="152" t="s">
        <v>405</v>
      </c>
      <c r="F36" s="162">
        <f>ROUND((SUM(BH125:BH183)),  2)</f>
        <v>0</v>
      </c>
      <c r="I36" s="163">
        <v>0.15</v>
      </c>
      <c r="J36" s="162">
        <f>0</f>
        <v>0</v>
      </c>
      <c r="L36" s="47"/>
    </row>
    <row r="37" spans="2:12" s="46" customFormat="1" ht="14.45" hidden="1" customHeight="1">
      <c r="B37" s="47"/>
      <c r="E37" s="152" t="s">
        <v>406</v>
      </c>
      <c r="F37" s="162">
        <f>ROUND((SUM(BI125:BI183)),  2)</f>
        <v>0</v>
      </c>
      <c r="I37" s="163">
        <v>0</v>
      </c>
      <c r="J37" s="162">
        <f>0</f>
        <v>0</v>
      </c>
      <c r="L37" s="47"/>
    </row>
    <row r="38" spans="2:12" s="46" customFormat="1" ht="6.95" customHeight="1">
      <c r="B38" s="47"/>
      <c r="L38" s="47"/>
    </row>
    <row r="39" spans="2:12" s="46" customFormat="1" ht="25.35" customHeight="1">
      <c r="B39" s="47"/>
      <c r="C39" s="164"/>
      <c r="D39" s="165" t="s">
        <v>407</v>
      </c>
      <c r="E39" s="166"/>
      <c r="F39" s="166"/>
      <c r="G39" s="167" t="s">
        <v>408</v>
      </c>
      <c r="H39" s="168" t="s">
        <v>409</v>
      </c>
      <c r="I39" s="166"/>
      <c r="J39" s="169">
        <f>SUM(J30:J37)</f>
        <v>0</v>
      </c>
      <c r="K39" s="170"/>
      <c r="L39" s="47"/>
    </row>
    <row r="40" spans="2:12" s="46" customFormat="1" ht="14.45" customHeight="1">
      <c r="B40" s="47"/>
      <c r="L40" s="47"/>
    </row>
    <row r="41" spans="2:12" ht="14.45" customHeight="1">
      <c r="B41" s="149"/>
      <c r="L41" s="149"/>
    </row>
    <row r="42" spans="2:12" ht="14.45" customHeight="1">
      <c r="B42" s="149"/>
      <c r="L42" s="149"/>
    </row>
    <row r="43" spans="2:12" ht="14.45" customHeight="1">
      <c r="B43" s="149"/>
      <c r="L43" s="149"/>
    </row>
    <row r="44" spans="2:12" ht="14.45" customHeight="1">
      <c r="B44" s="149"/>
      <c r="L44" s="149"/>
    </row>
    <row r="45" spans="2:12" ht="14.45" customHeight="1">
      <c r="B45" s="149"/>
      <c r="L45" s="149"/>
    </row>
    <row r="46" spans="2:12" ht="14.45" customHeight="1">
      <c r="B46" s="149"/>
      <c r="L46" s="149"/>
    </row>
    <row r="47" spans="2:12" ht="14.45" customHeight="1">
      <c r="B47" s="149"/>
      <c r="L47" s="149"/>
    </row>
    <row r="48" spans="2:12" ht="14.45" customHeight="1">
      <c r="B48" s="149"/>
      <c r="L48" s="149"/>
    </row>
    <row r="49" spans="2:12" ht="14.45" customHeight="1">
      <c r="B49" s="149"/>
      <c r="L49" s="149"/>
    </row>
    <row r="50" spans="2:12" s="46" customFormat="1" ht="14.45" customHeight="1">
      <c r="B50" s="47"/>
      <c r="D50" s="171" t="s">
        <v>410</v>
      </c>
      <c r="E50" s="172"/>
      <c r="F50" s="172"/>
      <c r="G50" s="171" t="s">
        <v>411</v>
      </c>
      <c r="H50" s="172"/>
      <c r="I50" s="172"/>
      <c r="J50" s="172"/>
      <c r="K50" s="172"/>
      <c r="L50" s="47"/>
    </row>
    <row r="51" spans="2:12">
      <c r="B51" s="149"/>
      <c r="L51" s="149"/>
    </row>
    <row r="52" spans="2:12">
      <c r="B52" s="149"/>
      <c r="L52" s="149"/>
    </row>
    <row r="53" spans="2:12">
      <c r="B53" s="149"/>
      <c r="L53" s="149"/>
    </row>
    <row r="54" spans="2:12">
      <c r="B54" s="149"/>
      <c r="L54" s="149"/>
    </row>
    <row r="55" spans="2:12">
      <c r="B55" s="149"/>
      <c r="L55" s="149"/>
    </row>
    <row r="56" spans="2:12">
      <c r="B56" s="149"/>
      <c r="L56" s="149"/>
    </row>
    <row r="57" spans="2:12">
      <c r="B57" s="149"/>
      <c r="L57" s="149"/>
    </row>
    <row r="58" spans="2:12">
      <c r="B58" s="149"/>
      <c r="L58" s="149"/>
    </row>
    <row r="59" spans="2:12">
      <c r="B59" s="149"/>
      <c r="L59" s="149"/>
    </row>
    <row r="60" spans="2:12">
      <c r="B60" s="149"/>
      <c r="L60" s="149"/>
    </row>
    <row r="61" spans="2:12" s="46" customFormat="1" ht="12.75">
      <c r="B61" s="47"/>
      <c r="D61" s="173" t="s">
        <v>412</v>
      </c>
      <c r="E61" s="174"/>
      <c r="F61" s="175" t="s">
        <v>413</v>
      </c>
      <c r="G61" s="173" t="s">
        <v>412</v>
      </c>
      <c r="H61" s="174"/>
      <c r="I61" s="174"/>
      <c r="J61" s="176" t="s">
        <v>413</v>
      </c>
      <c r="K61" s="174"/>
      <c r="L61" s="47"/>
    </row>
    <row r="62" spans="2:12">
      <c r="B62" s="149"/>
      <c r="L62" s="149"/>
    </row>
    <row r="63" spans="2:12">
      <c r="B63" s="149"/>
      <c r="L63" s="149"/>
    </row>
    <row r="64" spans="2:12">
      <c r="B64" s="149"/>
      <c r="L64" s="149"/>
    </row>
    <row r="65" spans="2:12" s="46" customFormat="1" ht="12.75">
      <c r="B65" s="47"/>
      <c r="D65" s="171" t="s">
        <v>414</v>
      </c>
      <c r="E65" s="172"/>
      <c r="F65" s="172"/>
      <c r="G65" s="171" t="s">
        <v>1612</v>
      </c>
      <c r="H65" s="172"/>
      <c r="I65" s="172"/>
      <c r="J65" s="172"/>
      <c r="K65" s="172"/>
      <c r="L65" s="47"/>
    </row>
    <row r="66" spans="2:12">
      <c r="B66" s="149"/>
      <c r="L66" s="149"/>
    </row>
    <row r="67" spans="2:12">
      <c r="B67" s="149"/>
      <c r="L67" s="149"/>
    </row>
    <row r="68" spans="2:12">
      <c r="B68" s="149"/>
      <c r="L68" s="149"/>
    </row>
    <row r="69" spans="2:12">
      <c r="B69" s="149"/>
      <c r="L69" s="149"/>
    </row>
    <row r="70" spans="2:12">
      <c r="B70" s="149"/>
      <c r="L70" s="149"/>
    </row>
    <row r="71" spans="2:12">
      <c r="B71" s="149"/>
      <c r="L71" s="149"/>
    </row>
    <row r="72" spans="2:12">
      <c r="B72" s="149"/>
      <c r="L72" s="149"/>
    </row>
    <row r="73" spans="2:12">
      <c r="B73" s="149"/>
      <c r="L73" s="149"/>
    </row>
    <row r="74" spans="2:12">
      <c r="B74" s="149"/>
      <c r="L74" s="149"/>
    </row>
    <row r="75" spans="2:12">
      <c r="B75" s="149"/>
      <c r="L75" s="149"/>
    </row>
    <row r="76" spans="2:12" s="46" customFormat="1" ht="12.75">
      <c r="B76" s="47"/>
      <c r="D76" s="173" t="s">
        <v>412</v>
      </c>
      <c r="E76" s="174"/>
      <c r="F76" s="175" t="s">
        <v>413</v>
      </c>
      <c r="G76" s="173" t="s">
        <v>412</v>
      </c>
      <c r="H76" s="174"/>
      <c r="I76" s="174"/>
      <c r="J76" s="176" t="s">
        <v>413</v>
      </c>
      <c r="K76" s="174"/>
      <c r="L76" s="47"/>
    </row>
    <row r="77" spans="2:12" s="46" customFormat="1" ht="14.45" customHeight="1">
      <c r="B77" s="49"/>
      <c r="C77" s="50"/>
      <c r="D77" s="50"/>
      <c r="E77" s="50"/>
      <c r="F77" s="50"/>
      <c r="G77" s="50"/>
      <c r="H77" s="50"/>
      <c r="I77" s="50"/>
      <c r="J77" s="50"/>
      <c r="K77" s="50"/>
      <c r="L77" s="47"/>
    </row>
    <row r="81" spans="2:47" s="46" customFormat="1" ht="6.95" customHeight="1">
      <c r="B81" s="51"/>
      <c r="C81" s="52"/>
      <c r="D81" s="52"/>
      <c r="E81" s="52"/>
      <c r="F81" s="52"/>
      <c r="G81" s="52"/>
      <c r="H81" s="52"/>
      <c r="I81" s="52"/>
      <c r="J81" s="52"/>
      <c r="K81" s="52"/>
      <c r="L81" s="47"/>
    </row>
    <row r="82" spans="2:47" s="46" customFormat="1" ht="24.95" customHeight="1">
      <c r="B82" s="47"/>
      <c r="C82" s="150" t="s">
        <v>415</v>
      </c>
      <c r="L82" s="47"/>
    </row>
    <row r="83" spans="2:47" s="46" customFormat="1" ht="6.95" customHeight="1">
      <c r="B83" s="47"/>
      <c r="L83" s="47"/>
    </row>
    <row r="84" spans="2:47" s="46" customFormat="1" ht="12" customHeight="1">
      <c r="B84" s="47"/>
      <c r="C84" s="152" t="s">
        <v>389</v>
      </c>
      <c r="L84" s="47"/>
    </row>
    <row r="85" spans="2:47" s="46" customFormat="1" ht="16.5" customHeight="1">
      <c r="B85" s="47"/>
      <c r="E85" s="455" t="str">
        <f>E7</f>
        <v>Oprava Polikliniky Nemocnice Jindřichův Hradec, a.s.</v>
      </c>
      <c r="F85" s="456"/>
      <c r="G85" s="456"/>
      <c r="H85" s="456"/>
      <c r="L85" s="47"/>
    </row>
    <row r="86" spans="2:47" s="46" customFormat="1" ht="12" customHeight="1">
      <c r="B86" s="47"/>
      <c r="C86" s="152" t="s">
        <v>390</v>
      </c>
      <c r="L86" s="47"/>
    </row>
    <row r="87" spans="2:47" s="46" customFormat="1" ht="30" customHeight="1">
      <c r="B87" s="47"/>
      <c r="E87" s="453" t="str">
        <f>E9</f>
        <v>230372 - SO-3 Výměna otopných těles budovy13,14,15 -stavební výpomoce</v>
      </c>
      <c r="F87" s="454"/>
      <c r="G87" s="454"/>
      <c r="H87" s="454"/>
      <c r="L87" s="47"/>
    </row>
    <row r="88" spans="2:47" s="46" customFormat="1" ht="6.95" customHeight="1">
      <c r="B88" s="47"/>
      <c r="L88" s="47"/>
    </row>
    <row r="89" spans="2:47" s="46" customFormat="1" ht="12" customHeight="1">
      <c r="B89" s="47"/>
      <c r="C89" s="152" t="s">
        <v>41</v>
      </c>
      <c r="F89" s="153" t="str">
        <f>F12</f>
        <v xml:space="preserve"> </v>
      </c>
      <c r="I89" s="152" t="s">
        <v>42</v>
      </c>
      <c r="J89" s="154" t="str">
        <f>IF(J12="","",J12)</f>
        <v>4. 12. 2023</v>
      </c>
      <c r="L89" s="47"/>
    </row>
    <row r="90" spans="2:47" s="46" customFormat="1" ht="6.95" customHeight="1">
      <c r="B90" s="47"/>
      <c r="L90" s="47"/>
    </row>
    <row r="91" spans="2:47" s="46" customFormat="1" ht="15.2" customHeight="1">
      <c r="B91" s="47"/>
      <c r="C91" s="152" t="s">
        <v>394</v>
      </c>
      <c r="F91" s="153" t="str">
        <f>E15</f>
        <v xml:space="preserve"> </v>
      </c>
      <c r="I91" s="152" t="s">
        <v>397</v>
      </c>
      <c r="J91" s="157" t="str">
        <f>E21</f>
        <v xml:space="preserve"> </v>
      </c>
      <c r="L91" s="47"/>
    </row>
    <row r="92" spans="2:47" s="46" customFormat="1" ht="15.2" customHeight="1">
      <c r="B92" s="47"/>
      <c r="C92" s="152" t="s">
        <v>1611</v>
      </c>
      <c r="F92" s="153" t="str">
        <f>IF(E18="","",E18)</f>
        <v>Vyplň údaj</v>
      </c>
      <c r="I92" s="152" t="s">
        <v>398</v>
      </c>
      <c r="J92" s="157" t="str">
        <f>E24</f>
        <v xml:space="preserve"> </v>
      </c>
      <c r="L92" s="47"/>
    </row>
    <row r="93" spans="2:47" s="46" customFormat="1" ht="10.35" customHeight="1">
      <c r="B93" s="47"/>
      <c r="L93" s="47"/>
    </row>
    <row r="94" spans="2:47" s="46" customFormat="1" ht="29.25" customHeight="1">
      <c r="B94" s="47"/>
      <c r="C94" s="177" t="s">
        <v>416</v>
      </c>
      <c r="D94" s="164"/>
      <c r="E94" s="164"/>
      <c r="F94" s="164"/>
      <c r="G94" s="164"/>
      <c r="H94" s="164"/>
      <c r="I94" s="164"/>
      <c r="J94" s="178" t="s">
        <v>46</v>
      </c>
      <c r="K94" s="164"/>
      <c r="L94" s="47"/>
    </row>
    <row r="95" spans="2:47" s="46" customFormat="1" ht="10.35" customHeight="1">
      <c r="B95" s="47"/>
      <c r="L95" s="47"/>
    </row>
    <row r="96" spans="2:47" s="46" customFormat="1" ht="22.9" customHeight="1">
      <c r="B96" s="47"/>
      <c r="C96" s="179" t="s">
        <v>417</v>
      </c>
      <c r="J96" s="159">
        <f>J125</f>
        <v>0</v>
      </c>
      <c r="L96" s="47"/>
      <c r="AU96" s="45" t="s">
        <v>47</v>
      </c>
    </row>
    <row r="97" spans="2:12" s="180" customFormat="1" ht="24.95" customHeight="1">
      <c r="B97" s="181"/>
      <c r="D97" s="182" t="s">
        <v>1524</v>
      </c>
      <c r="E97" s="183"/>
      <c r="F97" s="183"/>
      <c r="G97" s="183"/>
      <c r="H97" s="183"/>
      <c r="I97" s="183"/>
      <c r="J97" s="184">
        <f>J126</f>
        <v>0</v>
      </c>
      <c r="L97" s="181"/>
    </row>
    <row r="98" spans="2:12" s="185" customFormat="1" ht="19.899999999999999" customHeight="1">
      <c r="B98" s="186"/>
      <c r="D98" s="187" t="s">
        <v>1525</v>
      </c>
      <c r="E98" s="188"/>
      <c r="F98" s="188"/>
      <c r="G98" s="188"/>
      <c r="H98" s="188"/>
      <c r="I98" s="188"/>
      <c r="J98" s="189">
        <f>J127</f>
        <v>0</v>
      </c>
      <c r="L98" s="186"/>
    </row>
    <row r="99" spans="2:12" s="185" customFormat="1" ht="19.899999999999999" customHeight="1">
      <c r="B99" s="186"/>
      <c r="D99" s="187" t="s">
        <v>423</v>
      </c>
      <c r="E99" s="188"/>
      <c r="F99" s="188"/>
      <c r="G99" s="188"/>
      <c r="H99" s="188"/>
      <c r="I99" s="188"/>
      <c r="J99" s="189">
        <f>J134</f>
        <v>0</v>
      </c>
      <c r="L99" s="186"/>
    </row>
    <row r="100" spans="2:12" s="185" customFormat="1" ht="19.899999999999999" customHeight="1">
      <c r="B100" s="186"/>
      <c r="D100" s="187" t="s">
        <v>426</v>
      </c>
      <c r="E100" s="188"/>
      <c r="F100" s="188"/>
      <c r="G100" s="188"/>
      <c r="H100" s="188"/>
      <c r="I100" s="188"/>
      <c r="J100" s="189">
        <f>J147</f>
        <v>0</v>
      </c>
      <c r="L100" s="186"/>
    </row>
    <row r="101" spans="2:12" s="185" customFormat="1" ht="19.899999999999999" customHeight="1">
      <c r="B101" s="186"/>
      <c r="D101" s="187" t="s">
        <v>427</v>
      </c>
      <c r="E101" s="188"/>
      <c r="F101" s="188"/>
      <c r="G101" s="188"/>
      <c r="H101" s="188"/>
      <c r="I101" s="188"/>
      <c r="J101" s="189">
        <f>J154</f>
        <v>0</v>
      </c>
      <c r="L101" s="186"/>
    </row>
    <row r="102" spans="2:12" s="185" customFormat="1" ht="19.899999999999999" customHeight="1">
      <c r="B102" s="186"/>
      <c r="D102" s="187" t="s">
        <v>1526</v>
      </c>
      <c r="E102" s="188"/>
      <c r="F102" s="188"/>
      <c r="G102" s="188"/>
      <c r="H102" s="188"/>
      <c r="I102" s="188"/>
      <c r="J102" s="189">
        <f>J156</f>
        <v>0</v>
      </c>
      <c r="L102" s="186"/>
    </row>
    <row r="103" spans="2:12" s="180" customFormat="1" ht="24.95" customHeight="1">
      <c r="B103" s="181"/>
      <c r="D103" s="182" t="s">
        <v>1527</v>
      </c>
      <c r="E103" s="183"/>
      <c r="F103" s="183"/>
      <c r="G103" s="183"/>
      <c r="H103" s="183"/>
      <c r="I103" s="183"/>
      <c r="J103" s="184">
        <f>J158</f>
        <v>0</v>
      </c>
      <c r="L103" s="181"/>
    </row>
    <row r="104" spans="2:12" s="185" customFormat="1" ht="19.899999999999999" customHeight="1">
      <c r="B104" s="186"/>
      <c r="D104" s="187" t="s">
        <v>432</v>
      </c>
      <c r="E104" s="188"/>
      <c r="F104" s="188"/>
      <c r="G104" s="188"/>
      <c r="H104" s="188"/>
      <c r="I104" s="188"/>
      <c r="J104" s="189">
        <f>J159</f>
        <v>0</v>
      </c>
      <c r="L104" s="186"/>
    </row>
    <row r="105" spans="2:12" s="185" customFormat="1" ht="19.899999999999999" customHeight="1">
      <c r="B105" s="186"/>
      <c r="D105" s="187" t="s">
        <v>434</v>
      </c>
      <c r="E105" s="188"/>
      <c r="F105" s="188"/>
      <c r="G105" s="188"/>
      <c r="H105" s="188"/>
      <c r="I105" s="188"/>
      <c r="J105" s="189">
        <f>J178</f>
        <v>0</v>
      </c>
      <c r="L105" s="186"/>
    </row>
    <row r="106" spans="2:12" s="46" customFormat="1" ht="21.75" customHeight="1">
      <c r="B106" s="47"/>
      <c r="L106" s="47"/>
    </row>
    <row r="107" spans="2:12" s="46" customFormat="1" ht="6.95" customHeight="1">
      <c r="B107" s="49"/>
      <c r="C107" s="50"/>
      <c r="D107" s="50"/>
      <c r="E107" s="50"/>
      <c r="F107" s="50"/>
      <c r="G107" s="50"/>
      <c r="H107" s="50"/>
      <c r="I107" s="50"/>
      <c r="J107" s="50"/>
      <c r="K107" s="50"/>
      <c r="L107" s="47"/>
    </row>
    <row r="111" spans="2:12" s="46" customFormat="1" ht="6.95" customHeight="1">
      <c r="B111" s="51"/>
      <c r="C111" s="52"/>
      <c r="D111" s="52"/>
      <c r="E111" s="52"/>
      <c r="F111" s="52"/>
      <c r="G111" s="52"/>
      <c r="H111" s="52"/>
      <c r="I111" s="52"/>
      <c r="J111" s="52"/>
      <c r="K111" s="52"/>
      <c r="L111" s="47"/>
    </row>
    <row r="112" spans="2:12" s="46" customFormat="1" ht="24.95" customHeight="1">
      <c r="B112" s="47"/>
      <c r="C112" s="150" t="s">
        <v>442</v>
      </c>
      <c r="L112" s="47"/>
    </row>
    <row r="113" spans="2:65" s="46" customFormat="1" ht="6.95" customHeight="1">
      <c r="B113" s="47"/>
      <c r="L113" s="47"/>
    </row>
    <row r="114" spans="2:65" s="46" customFormat="1" ht="12" customHeight="1">
      <c r="B114" s="47"/>
      <c r="C114" s="152" t="s">
        <v>389</v>
      </c>
      <c r="L114" s="47"/>
    </row>
    <row r="115" spans="2:65" s="46" customFormat="1" ht="16.5" customHeight="1">
      <c r="B115" s="47"/>
      <c r="E115" s="455" t="str">
        <f>E7</f>
        <v>Oprava Polikliniky Nemocnice Jindřichův Hradec, a.s.</v>
      </c>
      <c r="F115" s="456"/>
      <c r="G115" s="456"/>
      <c r="H115" s="456"/>
      <c r="L115" s="47"/>
    </row>
    <row r="116" spans="2:65" s="46" customFormat="1" ht="12" customHeight="1">
      <c r="B116" s="47"/>
      <c r="C116" s="152" t="s">
        <v>390</v>
      </c>
      <c r="L116" s="47"/>
    </row>
    <row r="117" spans="2:65" s="46" customFormat="1" ht="30" customHeight="1">
      <c r="B117" s="47"/>
      <c r="E117" s="453" t="str">
        <f>E9</f>
        <v>230372 - SO-3 Výměna otopných těles budovy13,14,15 -stavební výpomoce</v>
      </c>
      <c r="F117" s="454"/>
      <c r="G117" s="454"/>
      <c r="H117" s="454"/>
      <c r="L117" s="47"/>
    </row>
    <row r="118" spans="2:65" s="46" customFormat="1" ht="6.95" customHeight="1">
      <c r="B118" s="47"/>
      <c r="L118" s="47"/>
    </row>
    <row r="119" spans="2:65" s="46" customFormat="1" ht="12" customHeight="1">
      <c r="B119" s="47"/>
      <c r="C119" s="152" t="s">
        <v>41</v>
      </c>
      <c r="F119" s="153" t="str">
        <f>F12</f>
        <v xml:space="preserve"> </v>
      </c>
      <c r="I119" s="152" t="s">
        <v>42</v>
      </c>
      <c r="J119" s="154" t="str">
        <f>IF(J12="","",J12)</f>
        <v>4. 12. 2023</v>
      </c>
      <c r="L119" s="47"/>
    </row>
    <row r="120" spans="2:65" s="46" customFormat="1" ht="6.95" customHeight="1">
      <c r="B120" s="47"/>
      <c r="L120" s="47"/>
    </row>
    <row r="121" spans="2:65" s="46" customFormat="1" ht="15.2" customHeight="1">
      <c r="B121" s="47"/>
      <c r="C121" s="152" t="s">
        <v>394</v>
      </c>
      <c r="F121" s="153" t="str">
        <f>E15</f>
        <v xml:space="preserve"> </v>
      </c>
      <c r="I121" s="152" t="s">
        <v>397</v>
      </c>
      <c r="J121" s="157" t="str">
        <f>E21</f>
        <v xml:space="preserve"> </v>
      </c>
      <c r="L121" s="47"/>
    </row>
    <row r="122" spans="2:65" s="46" customFormat="1" ht="15.2" customHeight="1">
      <c r="B122" s="47"/>
      <c r="C122" s="152" t="s">
        <v>1611</v>
      </c>
      <c r="F122" s="153" t="str">
        <f>IF(E18="","",E18)</f>
        <v>Vyplň údaj</v>
      </c>
      <c r="I122" s="152" t="s">
        <v>398</v>
      </c>
      <c r="J122" s="157" t="str">
        <f>E24</f>
        <v xml:space="preserve"> </v>
      </c>
      <c r="L122" s="47"/>
    </row>
    <row r="123" spans="2:65" s="46" customFormat="1" ht="10.35" customHeight="1">
      <c r="B123" s="47"/>
      <c r="L123" s="47"/>
    </row>
    <row r="124" spans="2:65" s="53" customFormat="1" ht="29.25" customHeight="1">
      <c r="B124" s="54"/>
      <c r="C124" s="55" t="s">
        <v>49</v>
      </c>
      <c r="D124" s="56" t="s">
        <v>50</v>
      </c>
      <c r="E124" s="56" t="s">
        <v>11</v>
      </c>
      <c r="F124" s="56" t="s">
        <v>12</v>
      </c>
      <c r="G124" s="56" t="s">
        <v>13</v>
      </c>
      <c r="H124" s="56" t="s">
        <v>30</v>
      </c>
      <c r="I124" s="56" t="s">
        <v>51</v>
      </c>
      <c r="J124" s="57" t="s">
        <v>46</v>
      </c>
      <c r="K124" s="127" t="s">
        <v>52</v>
      </c>
      <c r="L124" s="54"/>
      <c r="M124" s="58" t="s">
        <v>40</v>
      </c>
      <c r="N124" s="59" t="s">
        <v>44</v>
      </c>
      <c r="O124" s="59" t="s">
        <v>53</v>
      </c>
      <c r="P124" s="59" t="s">
        <v>54</v>
      </c>
      <c r="Q124" s="59" t="s">
        <v>55</v>
      </c>
      <c r="R124" s="59" t="s">
        <v>56</v>
      </c>
      <c r="S124" s="59" t="s">
        <v>57</v>
      </c>
      <c r="T124" s="60" t="s">
        <v>58</v>
      </c>
    </row>
    <row r="125" spans="2:65" s="46" customFormat="1" ht="22.9" customHeight="1">
      <c r="B125" s="47"/>
      <c r="C125" s="61" t="s">
        <v>59</v>
      </c>
      <c r="J125" s="62">
        <f>BK125</f>
        <v>0</v>
      </c>
      <c r="L125" s="47"/>
      <c r="M125" s="63"/>
      <c r="N125" s="48"/>
      <c r="O125" s="48"/>
      <c r="P125" s="64">
        <f>P126+P158</f>
        <v>0</v>
      </c>
      <c r="Q125" s="48"/>
      <c r="R125" s="64">
        <f>R126+R158</f>
        <v>5.5175999999999989</v>
      </c>
      <c r="S125" s="48"/>
      <c r="T125" s="65">
        <f>T126+T158</f>
        <v>2.8188</v>
      </c>
      <c r="AT125" s="45" t="s">
        <v>60</v>
      </c>
      <c r="AU125" s="45" t="s">
        <v>47</v>
      </c>
      <c r="BK125" s="66">
        <f>BK126+BK158</f>
        <v>0</v>
      </c>
    </row>
    <row r="126" spans="2:65" s="67" customFormat="1" ht="25.9" customHeight="1">
      <c r="B126" s="68"/>
      <c r="D126" s="69" t="s">
        <v>60</v>
      </c>
      <c r="E126" s="70" t="s">
        <v>61</v>
      </c>
      <c r="F126" s="70" t="s">
        <v>62</v>
      </c>
      <c r="I126" s="294"/>
      <c r="J126" s="71">
        <f>BK126</f>
        <v>0</v>
      </c>
      <c r="L126" s="68"/>
      <c r="M126" s="72"/>
      <c r="P126" s="73">
        <f>P127+P134+P147+P154+P156</f>
        <v>0</v>
      </c>
      <c r="R126" s="73">
        <f>R127+R134+R147+R154+R156</f>
        <v>4.9439999999999991</v>
      </c>
      <c r="T126" s="74">
        <f>T127+T134+T147+T154+T156</f>
        <v>2.8188</v>
      </c>
      <c r="AR126" s="69" t="s">
        <v>20</v>
      </c>
      <c r="AT126" s="75" t="s">
        <v>60</v>
      </c>
      <c r="AU126" s="75" t="s">
        <v>63</v>
      </c>
      <c r="AY126" s="69" t="s">
        <v>64</v>
      </c>
      <c r="BK126" s="76">
        <f>BK127+BK134+BK147+BK154+BK156</f>
        <v>0</v>
      </c>
    </row>
    <row r="127" spans="2:65" s="67" customFormat="1" ht="22.9" customHeight="1">
      <c r="B127" s="68"/>
      <c r="D127" s="69" t="s">
        <v>60</v>
      </c>
      <c r="E127" s="77" t="s">
        <v>71</v>
      </c>
      <c r="F127" s="77" t="s">
        <v>131</v>
      </c>
      <c r="I127" s="294"/>
      <c r="J127" s="78">
        <f>BK127</f>
        <v>0</v>
      </c>
      <c r="L127" s="68"/>
      <c r="M127" s="72"/>
      <c r="P127" s="73">
        <f>SUM(P128:P133)</f>
        <v>0</v>
      </c>
      <c r="R127" s="73">
        <f>SUM(R128:R133)</f>
        <v>4.9439999999999991</v>
      </c>
      <c r="T127" s="74">
        <f>SUM(T128:T133)</f>
        <v>0.14879999999999999</v>
      </c>
      <c r="AR127" s="69" t="s">
        <v>20</v>
      </c>
      <c r="AT127" s="75" t="s">
        <v>60</v>
      </c>
      <c r="AU127" s="75" t="s">
        <v>20</v>
      </c>
      <c r="AY127" s="69" t="s">
        <v>64</v>
      </c>
      <c r="BK127" s="76">
        <f>SUM(BK128:BK133)</f>
        <v>0</v>
      </c>
    </row>
    <row r="128" spans="2:65" s="46" customFormat="1" ht="16.5" customHeight="1">
      <c r="B128" s="47"/>
      <c r="C128" s="278" t="s">
        <v>74</v>
      </c>
      <c r="D128" s="278" t="s">
        <v>65</v>
      </c>
      <c r="E128" s="279" t="s">
        <v>1528</v>
      </c>
      <c r="F128" s="280" t="s">
        <v>1529</v>
      </c>
      <c r="G128" s="281" t="s">
        <v>14</v>
      </c>
      <c r="H128" s="282">
        <v>480</v>
      </c>
      <c r="I128" s="295"/>
      <c r="J128" s="283">
        <f>ROUND(I128*H128,2)</f>
        <v>0</v>
      </c>
      <c r="K128" s="284"/>
      <c r="L128" s="47"/>
      <c r="M128" s="296" t="s">
        <v>40</v>
      </c>
      <c r="N128" s="86" t="s">
        <v>45</v>
      </c>
      <c r="P128" s="87">
        <f>O128*H128</f>
        <v>0</v>
      </c>
      <c r="Q128" s="87">
        <v>1E-3</v>
      </c>
      <c r="R128" s="87">
        <f>Q128*H128</f>
        <v>0.48</v>
      </c>
      <c r="S128" s="87">
        <v>3.1E-4</v>
      </c>
      <c r="T128" s="88">
        <f>S128*H128</f>
        <v>0.14879999999999999</v>
      </c>
      <c r="AR128" s="89" t="s">
        <v>83</v>
      </c>
      <c r="AT128" s="89" t="s">
        <v>65</v>
      </c>
      <c r="AU128" s="89" t="s">
        <v>37</v>
      </c>
      <c r="AY128" s="45" t="s">
        <v>64</v>
      </c>
      <c r="BE128" s="90">
        <f>IF(N128="základní",J128,0)</f>
        <v>0</v>
      </c>
      <c r="BF128" s="90">
        <f>IF(N128="snížená",J128,0)</f>
        <v>0</v>
      </c>
      <c r="BG128" s="90">
        <f>IF(N128="zákl. přenesená",J128,0)</f>
        <v>0</v>
      </c>
      <c r="BH128" s="90">
        <f>IF(N128="sníž. přenesená",J128,0)</f>
        <v>0</v>
      </c>
      <c r="BI128" s="90">
        <f>IF(N128="nulová",J128,0)</f>
        <v>0</v>
      </c>
      <c r="BJ128" s="45" t="s">
        <v>20</v>
      </c>
      <c r="BK128" s="90">
        <f>ROUND(I128*H128,2)</f>
        <v>0</v>
      </c>
      <c r="BL128" s="45" t="s">
        <v>83</v>
      </c>
      <c r="BM128" s="89" t="s">
        <v>1530</v>
      </c>
    </row>
    <row r="129" spans="2:65" s="46" customFormat="1" ht="33" customHeight="1">
      <c r="B129" s="47"/>
      <c r="C129" s="278" t="s">
        <v>66</v>
      </c>
      <c r="D129" s="278" t="s">
        <v>65</v>
      </c>
      <c r="E129" s="279" t="s">
        <v>1531</v>
      </c>
      <c r="F129" s="280" t="s">
        <v>1532</v>
      </c>
      <c r="G129" s="281" t="s">
        <v>14</v>
      </c>
      <c r="H129" s="282">
        <v>480</v>
      </c>
      <c r="I129" s="295"/>
      <c r="J129" s="283">
        <f>ROUND(I129*H129,2)</f>
        <v>0</v>
      </c>
      <c r="K129" s="284"/>
      <c r="L129" s="47"/>
      <c r="M129" s="296" t="s">
        <v>40</v>
      </c>
      <c r="N129" s="86" t="s">
        <v>45</v>
      </c>
      <c r="P129" s="87">
        <f>O129*H129</f>
        <v>0</v>
      </c>
      <c r="Q129" s="87">
        <v>9.2999999999999992E-3</v>
      </c>
      <c r="R129" s="87">
        <f>Q129*H129</f>
        <v>4.4639999999999995</v>
      </c>
      <c r="S129" s="87">
        <v>0</v>
      </c>
      <c r="T129" s="88">
        <f>S129*H129</f>
        <v>0</v>
      </c>
      <c r="AR129" s="89" t="s">
        <v>66</v>
      </c>
      <c r="AT129" s="89" t="s">
        <v>65</v>
      </c>
      <c r="AU129" s="89" t="s">
        <v>37</v>
      </c>
      <c r="AY129" s="45" t="s">
        <v>64</v>
      </c>
      <c r="BE129" s="90">
        <f>IF(N129="základní",J129,0)</f>
        <v>0</v>
      </c>
      <c r="BF129" s="90">
        <f>IF(N129="snížená",J129,0)</f>
        <v>0</v>
      </c>
      <c r="BG129" s="90">
        <f>IF(N129="zákl. přenesená",J129,0)</f>
        <v>0</v>
      </c>
      <c r="BH129" s="90">
        <f>IF(N129="sníž. přenesená",J129,0)</f>
        <v>0</v>
      </c>
      <c r="BI129" s="90">
        <f>IF(N129="nulová",J129,0)</f>
        <v>0</v>
      </c>
      <c r="BJ129" s="45" t="s">
        <v>20</v>
      </c>
      <c r="BK129" s="90">
        <f>ROUND(I129*H129,2)</f>
        <v>0</v>
      </c>
      <c r="BL129" s="45" t="s">
        <v>66</v>
      </c>
      <c r="BM129" s="89" t="s">
        <v>1533</v>
      </c>
    </row>
    <row r="130" spans="2:65" s="190" customFormat="1">
      <c r="B130" s="191"/>
      <c r="D130" s="95" t="s">
        <v>67</v>
      </c>
      <c r="E130" s="192" t="s">
        <v>40</v>
      </c>
      <c r="F130" s="193" t="s">
        <v>1534</v>
      </c>
      <c r="H130" s="192" t="s">
        <v>40</v>
      </c>
      <c r="I130" s="299"/>
      <c r="L130" s="191"/>
      <c r="M130" s="194"/>
      <c r="T130" s="195"/>
      <c r="AT130" s="192" t="s">
        <v>67</v>
      </c>
      <c r="AU130" s="192" t="s">
        <v>37</v>
      </c>
      <c r="AV130" s="190" t="s">
        <v>20</v>
      </c>
      <c r="AW130" s="190" t="s">
        <v>68</v>
      </c>
      <c r="AX130" s="190" t="s">
        <v>63</v>
      </c>
      <c r="AY130" s="192" t="s">
        <v>64</v>
      </c>
    </row>
    <row r="131" spans="2:65" s="93" customFormat="1">
      <c r="B131" s="94"/>
      <c r="D131" s="95" t="s">
        <v>67</v>
      </c>
      <c r="E131" s="96" t="s">
        <v>40</v>
      </c>
      <c r="F131" s="97" t="s">
        <v>1535</v>
      </c>
      <c r="H131" s="98">
        <v>480</v>
      </c>
      <c r="I131" s="297"/>
      <c r="L131" s="94"/>
      <c r="M131" s="99"/>
      <c r="T131" s="100"/>
      <c r="AT131" s="96" t="s">
        <v>67</v>
      </c>
      <c r="AU131" s="96" t="s">
        <v>37</v>
      </c>
      <c r="AV131" s="93" t="s">
        <v>37</v>
      </c>
      <c r="AW131" s="93" t="s">
        <v>68</v>
      </c>
      <c r="AX131" s="93" t="s">
        <v>63</v>
      </c>
      <c r="AY131" s="96" t="s">
        <v>64</v>
      </c>
    </row>
    <row r="132" spans="2:65" s="101" customFormat="1">
      <c r="B132" s="102"/>
      <c r="D132" s="95" t="s">
        <v>67</v>
      </c>
      <c r="E132" s="103" t="s">
        <v>40</v>
      </c>
      <c r="F132" s="104" t="s">
        <v>70</v>
      </c>
      <c r="H132" s="105">
        <v>480</v>
      </c>
      <c r="I132" s="298"/>
      <c r="L132" s="102"/>
      <c r="M132" s="106"/>
      <c r="T132" s="107"/>
      <c r="AT132" s="103" t="s">
        <v>67</v>
      </c>
      <c r="AU132" s="103" t="s">
        <v>37</v>
      </c>
      <c r="AV132" s="101" t="s">
        <v>66</v>
      </c>
      <c r="AW132" s="101" t="s">
        <v>68</v>
      </c>
      <c r="AX132" s="101" t="s">
        <v>20</v>
      </c>
      <c r="AY132" s="103" t="s">
        <v>64</v>
      </c>
    </row>
    <row r="133" spans="2:65" s="46" customFormat="1" ht="16.5" customHeight="1">
      <c r="B133" s="47"/>
      <c r="C133" s="278" t="s">
        <v>87</v>
      </c>
      <c r="D133" s="278" t="s">
        <v>65</v>
      </c>
      <c r="E133" s="279" t="s">
        <v>516</v>
      </c>
      <c r="F133" s="280" t="s">
        <v>517</v>
      </c>
      <c r="G133" s="281" t="s">
        <v>14</v>
      </c>
      <c r="H133" s="282">
        <v>600</v>
      </c>
      <c r="I133" s="295"/>
      <c r="J133" s="283">
        <f>ROUND(I133*H133,2)</f>
        <v>0</v>
      </c>
      <c r="K133" s="284"/>
      <c r="L133" s="47"/>
      <c r="M133" s="296" t="s">
        <v>40</v>
      </c>
      <c r="N133" s="86" t="s">
        <v>45</v>
      </c>
      <c r="P133" s="87">
        <f>O133*H133</f>
        <v>0</v>
      </c>
      <c r="Q133" s="87">
        <v>0</v>
      </c>
      <c r="R133" s="87">
        <f>Q133*H133</f>
        <v>0</v>
      </c>
      <c r="S133" s="87">
        <v>0</v>
      </c>
      <c r="T133" s="88">
        <f>S133*H133</f>
        <v>0</v>
      </c>
      <c r="AR133" s="89" t="s">
        <v>66</v>
      </c>
      <c r="AT133" s="89" t="s">
        <v>65</v>
      </c>
      <c r="AU133" s="89" t="s">
        <v>37</v>
      </c>
      <c r="AY133" s="45" t="s">
        <v>64</v>
      </c>
      <c r="BE133" s="90">
        <f>IF(N133="základní",J133,0)</f>
        <v>0</v>
      </c>
      <c r="BF133" s="90">
        <f>IF(N133="snížená",J133,0)</f>
        <v>0</v>
      </c>
      <c r="BG133" s="90">
        <f>IF(N133="zákl. přenesená",J133,0)</f>
        <v>0</v>
      </c>
      <c r="BH133" s="90">
        <f>IF(N133="sníž. přenesená",J133,0)</f>
        <v>0</v>
      </c>
      <c r="BI133" s="90">
        <f>IF(N133="nulová",J133,0)</f>
        <v>0</v>
      </c>
      <c r="BJ133" s="45" t="s">
        <v>20</v>
      </c>
      <c r="BK133" s="90">
        <f>ROUND(I133*H133,2)</f>
        <v>0</v>
      </c>
      <c r="BL133" s="45" t="s">
        <v>66</v>
      </c>
      <c r="BM133" s="89" t="s">
        <v>1536</v>
      </c>
    </row>
    <row r="134" spans="2:65" s="67" customFormat="1" ht="22.9" customHeight="1">
      <c r="B134" s="68"/>
      <c r="D134" s="69" t="s">
        <v>60</v>
      </c>
      <c r="E134" s="77" t="s">
        <v>74</v>
      </c>
      <c r="F134" s="77" t="s">
        <v>146</v>
      </c>
      <c r="I134" s="294"/>
      <c r="J134" s="78">
        <f>BK134</f>
        <v>0</v>
      </c>
      <c r="L134" s="68"/>
      <c r="M134" s="72"/>
      <c r="P134" s="73">
        <f>SUM(P135:P146)</f>
        <v>0</v>
      </c>
      <c r="R134" s="73">
        <f>SUM(R135:R146)</f>
        <v>0</v>
      </c>
      <c r="T134" s="74">
        <f>SUM(T135:T146)</f>
        <v>2.67</v>
      </c>
      <c r="AR134" s="69" t="s">
        <v>20</v>
      </c>
      <c r="AT134" s="75" t="s">
        <v>60</v>
      </c>
      <c r="AU134" s="75" t="s">
        <v>20</v>
      </c>
      <c r="AY134" s="69" t="s">
        <v>64</v>
      </c>
      <c r="BK134" s="76">
        <f>SUM(BK135:BK146)</f>
        <v>0</v>
      </c>
    </row>
    <row r="135" spans="2:65" s="46" customFormat="1" ht="24.2" customHeight="1">
      <c r="B135" s="47"/>
      <c r="C135" s="278" t="s">
        <v>86</v>
      </c>
      <c r="D135" s="278" t="s">
        <v>65</v>
      </c>
      <c r="E135" s="279" t="s">
        <v>559</v>
      </c>
      <c r="F135" s="280" t="s">
        <v>560</v>
      </c>
      <c r="G135" s="281" t="s">
        <v>14</v>
      </c>
      <c r="H135" s="282">
        <v>12</v>
      </c>
      <c r="I135" s="295"/>
      <c r="J135" s="283">
        <f>ROUND(I135*H135,2)</f>
        <v>0</v>
      </c>
      <c r="K135" s="284"/>
      <c r="L135" s="47"/>
      <c r="M135" s="296" t="s">
        <v>40</v>
      </c>
      <c r="N135" s="86" t="s">
        <v>45</v>
      </c>
      <c r="P135" s="87">
        <f>O135*H135</f>
        <v>0</v>
      </c>
      <c r="Q135" s="87">
        <v>0</v>
      </c>
      <c r="R135" s="87">
        <f>Q135*H135</f>
        <v>0</v>
      </c>
      <c r="S135" s="87">
        <v>3.5000000000000003E-2</v>
      </c>
      <c r="T135" s="88">
        <f>S135*H135</f>
        <v>0.42000000000000004</v>
      </c>
      <c r="AR135" s="89" t="s">
        <v>66</v>
      </c>
      <c r="AT135" s="89" t="s">
        <v>65</v>
      </c>
      <c r="AU135" s="89" t="s">
        <v>37</v>
      </c>
      <c r="AY135" s="45" t="s">
        <v>64</v>
      </c>
      <c r="BE135" s="90">
        <f>IF(N135="základní",J135,0)</f>
        <v>0</v>
      </c>
      <c r="BF135" s="90">
        <f>IF(N135="snížená",J135,0)</f>
        <v>0</v>
      </c>
      <c r="BG135" s="90">
        <f>IF(N135="zákl. přenesená",J135,0)</f>
        <v>0</v>
      </c>
      <c r="BH135" s="90">
        <f>IF(N135="sníž. přenesená",J135,0)</f>
        <v>0</v>
      </c>
      <c r="BI135" s="90">
        <f>IF(N135="nulová",J135,0)</f>
        <v>0</v>
      </c>
      <c r="BJ135" s="45" t="s">
        <v>20</v>
      </c>
      <c r="BK135" s="90">
        <f>ROUND(I135*H135,2)</f>
        <v>0</v>
      </c>
      <c r="BL135" s="45" t="s">
        <v>66</v>
      </c>
      <c r="BM135" s="89" t="s">
        <v>1537</v>
      </c>
    </row>
    <row r="136" spans="2:65" s="93" customFormat="1">
      <c r="B136" s="94"/>
      <c r="D136" s="95" t="s">
        <v>67</v>
      </c>
      <c r="E136" s="96" t="s">
        <v>40</v>
      </c>
      <c r="F136" s="97" t="s">
        <v>1329</v>
      </c>
      <c r="H136" s="98">
        <v>12</v>
      </c>
      <c r="I136" s="297"/>
      <c r="L136" s="94"/>
      <c r="M136" s="99"/>
      <c r="T136" s="100"/>
      <c r="AT136" s="96" t="s">
        <v>67</v>
      </c>
      <c r="AU136" s="96" t="s">
        <v>37</v>
      </c>
      <c r="AV136" s="93" t="s">
        <v>37</v>
      </c>
      <c r="AW136" s="93" t="s">
        <v>68</v>
      </c>
      <c r="AX136" s="93" t="s">
        <v>63</v>
      </c>
      <c r="AY136" s="96" t="s">
        <v>64</v>
      </c>
    </row>
    <row r="137" spans="2:65" s="101" customFormat="1">
      <c r="B137" s="102"/>
      <c r="D137" s="95" t="s">
        <v>67</v>
      </c>
      <c r="E137" s="103" t="s">
        <v>40</v>
      </c>
      <c r="F137" s="104" t="s">
        <v>70</v>
      </c>
      <c r="H137" s="105">
        <v>12</v>
      </c>
      <c r="I137" s="298"/>
      <c r="L137" s="102"/>
      <c r="M137" s="106"/>
      <c r="T137" s="107"/>
      <c r="AT137" s="103" t="s">
        <v>67</v>
      </c>
      <c r="AU137" s="103" t="s">
        <v>37</v>
      </c>
      <c r="AV137" s="101" t="s">
        <v>66</v>
      </c>
      <c r="AW137" s="101" t="s">
        <v>68</v>
      </c>
      <c r="AX137" s="101" t="s">
        <v>20</v>
      </c>
      <c r="AY137" s="103" t="s">
        <v>64</v>
      </c>
    </row>
    <row r="138" spans="2:65" s="46" customFormat="1" ht="24.2" customHeight="1">
      <c r="B138" s="47"/>
      <c r="C138" s="278" t="s">
        <v>37</v>
      </c>
      <c r="D138" s="278" t="s">
        <v>65</v>
      </c>
      <c r="E138" s="279" t="s">
        <v>1538</v>
      </c>
      <c r="F138" s="280" t="s">
        <v>1539</v>
      </c>
      <c r="G138" s="281" t="s">
        <v>15</v>
      </c>
      <c r="H138" s="282">
        <v>225</v>
      </c>
      <c r="I138" s="295"/>
      <c r="J138" s="283">
        <f>ROUND(I138*H138,2)</f>
        <v>0</v>
      </c>
      <c r="K138" s="284"/>
      <c r="L138" s="47"/>
      <c r="M138" s="296" t="s">
        <v>40</v>
      </c>
      <c r="N138" s="86" t="s">
        <v>45</v>
      </c>
      <c r="P138" s="87">
        <f>O138*H138</f>
        <v>0</v>
      </c>
      <c r="Q138" s="87">
        <v>0</v>
      </c>
      <c r="R138" s="87">
        <f>Q138*H138</f>
        <v>0</v>
      </c>
      <c r="S138" s="87">
        <v>0.01</v>
      </c>
      <c r="T138" s="88">
        <f>S138*H138</f>
        <v>2.25</v>
      </c>
      <c r="AR138" s="89" t="s">
        <v>66</v>
      </c>
      <c r="AT138" s="89" t="s">
        <v>65</v>
      </c>
      <c r="AU138" s="89" t="s">
        <v>37</v>
      </c>
      <c r="AY138" s="45" t="s">
        <v>64</v>
      </c>
      <c r="BE138" s="90">
        <f>IF(N138="základní",J138,0)</f>
        <v>0</v>
      </c>
      <c r="BF138" s="90">
        <f>IF(N138="snížená",J138,0)</f>
        <v>0</v>
      </c>
      <c r="BG138" s="90">
        <f>IF(N138="zákl. přenesená",J138,0)</f>
        <v>0</v>
      </c>
      <c r="BH138" s="90">
        <f>IF(N138="sníž. přenesená",J138,0)</f>
        <v>0</v>
      </c>
      <c r="BI138" s="90">
        <f>IF(N138="nulová",J138,0)</f>
        <v>0</v>
      </c>
      <c r="BJ138" s="45" t="s">
        <v>20</v>
      </c>
      <c r="BK138" s="90">
        <f>ROUND(I138*H138,2)</f>
        <v>0</v>
      </c>
      <c r="BL138" s="45" t="s">
        <v>66</v>
      </c>
      <c r="BM138" s="89" t="s">
        <v>1540</v>
      </c>
    </row>
    <row r="139" spans="2:65" s="93" customFormat="1">
      <c r="B139" s="94"/>
      <c r="D139" s="95" t="s">
        <v>67</v>
      </c>
      <c r="E139" s="96" t="s">
        <v>40</v>
      </c>
      <c r="F139" s="97" t="s">
        <v>1541</v>
      </c>
      <c r="H139" s="98">
        <v>213</v>
      </c>
      <c r="I139" s="297"/>
      <c r="L139" s="94"/>
      <c r="M139" s="99"/>
      <c r="T139" s="100"/>
      <c r="AT139" s="96" t="s">
        <v>67</v>
      </c>
      <c r="AU139" s="96" t="s">
        <v>37</v>
      </c>
      <c r="AV139" s="93" t="s">
        <v>37</v>
      </c>
      <c r="AW139" s="93" t="s">
        <v>68</v>
      </c>
      <c r="AX139" s="93" t="s">
        <v>63</v>
      </c>
      <c r="AY139" s="96" t="s">
        <v>64</v>
      </c>
    </row>
    <row r="140" spans="2:65" s="190" customFormat="1">
      <c r="B140" s="191"/>
      <c r="D140" s="95" t="s">
        <v>67</v>
      </c>
      <c r="E140" s="192" t="s">
        <v>40</v>
      </c>
      <c r="F140" s="193" t="s">
        <v>1542</v>
      </c>
      <c r="H140" s="192" t="s">
        <v>40</v>
      </c>
      <c r="I140" s="299"/>
      <c r="L140" s="191"/>
      <c r="M140" s="194"/>
      <c r="T140" s="195"/>
      <c r="AT140" s="192" t="s">
        <v>67</v>
      </c>
      <c r="AU140" s="192" t="s">
        <v>37</v>
      </c>
      <c r="AV140" s="190" t="s">
        <v>20</v>
      </c>
      <c r="AW140" s="190" t="s">
        <v>68</v>
      </c>
      <c r="AX140" s="190" t="s">
        <v>63</v>
      </c>
      <c r="AY140" s="192" t="s">
        <v>64</v>
      </c>
    </row>
    <row r="141" spans="2:65" s="93" customFormat="1">
      <c r="B141" s="94"/>
      <c r="D141" s="95" t="s">
        <v>67</v>
      </c>
      <c r="E141" s="96" t="s">
        <v>40</v>
      </c>
      <c r="F141" s="97" t="s">
        <v>78</v>
      </c>
      <c r="H141" s="98">
        <v>12</v>
      </c>
      <c r="I141" s="297"/>
      <c r="L141" s="94"/>
      <c r="M141" s="99"/>
      <c r="T141" s="100"/>
      <c r="AT141" s="96" t="s">
        <v>67</v>
      </c>
      <c r="AU141" s="96" t="s">
        <v>37</v>
      </c>
      <c r="AV141" s="93" t="s">
        <v>37</v>
      </c>
      <c r="AW141" s="93" t="s">
        <v>68</v>
      </c>
      <c r="AX141" s="93" t="s">
        <v>63</v>
      </c>
      <c r="AY141" s="96" t="s">
        <v>64</v>
      </c>
    </row>
    <row r="142" spans="2:65" s="101" customFormat="1">
      <c r="B142" s="102"/>
      <c r="D142" s="95" t="s">
        <v>67</v>
      </c>
      <c r="E142" s="103" t="s">
        <v>40</v>
      </c>
      <c r="F142" s="104" t="s">
        <v>70</v>
      </c>
      <c r="H142" s="105">
        <v>225</v>
      </c>
      <c r="I142" s="298"/>
      <c r="L142" s="102"/>
      <c r="M142" s="106"/>
      <c r="T142" s="107"/>
      <c r="AT142" s="103" t="s">
        <v>67</v>
      </c>
      <c r="AU142" s="103" t="s">
        <v>37</v>
      </c>
      <c r="AV142" s="101" t="s">
        <v>66</v>
      </c>
      <c r="AW142" s="101" t="s">
        <v>68</v>
      </c>
      <c r="AX142" s="101" t="s">
        <v>20</v>
      </c>
      <c r="AY142" s="103" t="s">
        <v>64</v>
      </c>
    </row>
    <row r="143" spans="2:65" s="46" customFormat="1" ht="21.75" customHeight="1">
      <c r="B143" s="47"/>
      <c r="C143" s="278" t="s">
        <v>84</v>
      </c>
      <c r="D143" s="278" t="s">
        <v>65</v>
      </c>
      <c r="E143" s="279" t="s">
        <v>171</v>
      </c>
      <c r="F143" s="280" t="s">
        <v>603</v>
      </c>
      <c r="G143" s="281" t="s">
        <v>31</v>
      </c>
      <c r="H143" s="282">
        <v>1</v>
      </c>
      <c r="I143" s="295"/>
      <c r="J143" s="283">
        <f>ROUND(I143*H143,2)</f>
        <v>0</v>
      </c>
      <c r="K143" s="284"/>
      <c r="L143" s="47"/>
      <c r="M143" s="296" t="s">
        <v>40</v>
      </c>
      <c r="N143" s="86" t="s">
        <v>45</v>
      </c>
      <c r="P143" s="87">
        <f>O143*H143</f>
        <v>0</v>
      </c>
      <c r="Q143" s="87">
        <v>0</v>
      </c>
      <c r="R143" s="87">
        <f>Q143*H143</f>
        <v>0</v>
      </c>
      <c r="S143" s="87">
        <v>0</v>
      </c>
      <c r="T143" s="88">
        <f>S143*H143</f>
        <v>0</v>
      </c>
      <c r="AR143" s="89" t="s">
        <v>242</v>
      </c>
      <c r="AT143" s="89" t="s">
        <v>65</v>
      </c>
      <c r="AU143" s="89" t="s">
        <v>37</v>
      </c>
      <c r="AY143" s="45" t="s">
        <v>64</v>
      </c>
      <c r="BE143" s="90">
        <f>IF(N143="základní",J143,0)</f>
        <v>0</v>
      </c>
      <c r="BF143" s="90">
        <f>IF(N143="snížená",J143,0)</f>
        <v>0</v>
      </c>
      <c r="BG143" s="90">
        <f>IF(N143="zákl. přenesená",J143,0)</f>
        <v>0</v>
      </c>
      <c r="BH143" s="90">
        <f>IF(N143="sníž. přenesená",J143,0)</f>
        <v>0</v>
      </c>
      <c r="BI143" s="90">
        <f>IF(N143="nulová",J143,0)</f>
        <v>0</v>
      </c>
      <c r="BJ143" s="45" t="s">
        <v>20</v>
      </c>
      <c r="BK143" s="90">
        <f>ROUND(I143*H143,2)</f>
        <v>0</v>
      </c>
      <c r="BL143" s="45" t="s">
        <v>242</v>
      </c>
      <c r="BM143" s="89" t="s">
        <v>1543</v>
      </c>
    </row>
    <row r="144" spans="2:65" s="93" customFormat="1">
      <c r="B144" s="94"/>
      <c r="D144" s="95" t="s">
        <v>67</v>
      </c>
      <c r="E144" s="96" t="s">
        <v>40</v>
      </c>
      <c r="F144" s="97" t="s">
        <v>20</v>
      </c>
      <c r="H144" s="98">
        <v>1</v>
      </c>
      <c r="I144" s="297"/>
      <c r="L144" s="94"/>
      <c r="M144" s="99"/>
      <c r="T144" s="100"/>
      <c r="AT144" s="96" t="s">
        <v>67</v>
      </c>
      <c r="AU144" s="96" t="s">
        <v>37</v>
      </c>
      <c r="AV144" s="93" t="s">
        <v>37</v>
      </c>
      <c r="AW144" s="93" t="s">
        <v>68</v>
      </c>
      <c r="AX144" s="93" t="s">
        <v>63</v>
      </c>
      <c r="AY144" s="96" t="s">
        <v>64</v>
      </c>
    </row>
    <row r="145" spans="2:65" s="101" customFormat="1">
      <c r="B145" s="102"/>
      <c r="D145" s="95" t="s">
        <v>67</v>
      </c>
      <c r="E145" s="103" t="s">
        <v>40</v>
      </c>
      <c r="F145" s="104" t="s">
        <v>70</v>
      </c>
      <c r="H145" s="105">
        <v>1</v>
      </c>
      <c r="I145" s="298"/>
      <c r="L145" s="102"/>
      <c r="M145" s="106"/>
      <c r="T145" s="107"/>
      <c r="AT145" s="103" t="s">
        <v>67</v>
      </c>
      <c r="AU145" s="103" t="s">
        <v>37</v>
      </c>
      <c r="AV145" s="101" t="s">
        <v>66</v>
      </c>
      <c r="AW145" s="101" t="s">
        <v>68</v>
      </c>
      <c r="AX145" s="101" t="s">
        <v>20</v>
      </c>
      <c r="AY145" s="103" t="s">
        <v>64</v>
      </c>
    </row>
    <row r="146" spans="2:65" s="46" customFormat="1" ht="24.2" customHeight="1">
      <c r="B146" s="47"/>
      <c r="C146" s="278" t="s">
        <v>85</v>
      </c>
      <c r="D146" s="278" t="s">
        <v>65</v>
      </c>
      <c r="E146" s="279" t="s">
        <v>605</v>
      </c>
      <c r="F146" s="280" t="s">
        <v>1544</v>
      </c>
      <c r="G146" s="281" t="s">
        <v>31</v>
      </c>
      <c r="H146" s="282">
        <v>1</v>
      </c>
      <c r="I146" s="295"/>
      <c r="J146" s="283">
        <f>ROUND(I146*H146,2)</f>
        <v>0</v>
      </c>
      <c r="K146" s="284"/>
      <c r="L146" s="47"/>
      <c r="M146" s="296" t="s">
        <v>40</v>
      </c>
      <c r="N146" s="86" t="s">
        <v>45</v>
      </c>
      <c r="P146" s="87">
        <f>O146*H146</f>
        <v>0</v>
      </c>
      <c r="Q146" s="87">
        <v>0</v>
      </c>
      <c r="R146" s="87">
        <f>Q146*H146</f>
        <v>0</v>
      </c>
      <c r="S146" s="87">
        <v>0</v>
      </c>
      <c r="T146" s="88">
        <f>S146*H146</f>
        <v>0</v>
      </c>
      <c r="AR146" s="89" t="s">
        <v>66</v>
      </c>
      <c r="AT146" s="89" t="s">
        <v>65</v>
      </c>
      <c r="AU146" s="89" t="s">
        <v>37</v>
      </c>
      <c r="AY146" s="45" t="s">
        <v>64</v>
      </c>
      <c r="BE146" s="90">
        <f>IF(N146="základní",J146,0)</f>
        <v>0</v>
      </c>
      <c r="BF146" s="90">
        <f>IF(N146="snížená",J146,0)</f>
        <v>0</v>
      </c>
      <c r="BG146" s="90">
        <f>IF(N146="zákl. přenesená",J146,0)</f>
        <v>0</v>
      </c>
      <c r="BH146" s="90">
        <f>IF(N146="sníž. přenesená",J146,0)</f>
        <v>0</v>
      </c>
      <c r="BI146" s="90">
        <f>IF(N146="nulová",J146,0)</f>
        <v>0</v>
      </c>
      <c r="BJ146" s="45" t="s">
        <v>20</v>
      </c>
      <c r="BK146" s="90">
        <f>ROUND(I146*H146,2)</f>
        <v>0</v>
      </c>
      <c r="BL146" s="45" t="s">
        <v>66</v>
      </c>
      <c r="BM146" s="89" t="s">
        <v>1545</v>
      </c>
    </row>
    <row r="147" spans="2:65" s="67" customFormat="1" ht="22.9" customHeight="1">
      <c r="B147" s="68"/>
      <c r="D147" s="69" t="s">
        <v>60</v>
      </c>
      <c r="E147" s="77" t="s">
        <v>371</v>
      </c>
      <c r="F147" s="77" t="s">
        <v>372</v>
      </c>
      <c r="I147" s="294"/>
      <c r="J147" s="78">
        <f>BK147</f>
        <v>0</v>
      </c>
      <c r="L147" s="68"/>
      <c r="M147" s="72"/>
      <c r="P147" s="73">
        <f>SUM(P148:P153)</f>
        <v>0</v>
      </c>
      <c r="R147" s="73">
        <f>SUM(R148:R153)</f>
        <v>0</v>
      </c>
      <c r="T147" s="74">
        <f>SUM(T148:T153)</f>
        <v>0</v>
      </c>
      <c r="AR147" s="69" t="s">
        <v>20</v>
      </c>
      <c r="AT147" s="75" t="s">
        <v>60</v>
      </c>
      <c r="AU147" s="75" t="s">
        <v>20</v>
      </c>
      <c r="AY147" s="69" t="s">
        <v>64</v>
      </c>
      <c r="BK147" s="76">
        <f>SUM(BK148:BK153)</f>
        <v>0</v>
      </c>
    </row>
    <row r="148" spans="2:65" s="46" customFormat="1" ht="33" customHeight="1">
      <c r="B148" s="47"/>
      <c r="C148" s="278" t="s">
        <v>88</v>
      </c>
      <c r="D148" s="278" t="s">
        <v>65</v>
      </c>
      <c r="E148" s="279" t="s">
        <v>618</v>
      </c>
      <c r="F148" s="280" t="s">
        <v>619</v>
      </c>
      <c r="G148" s="281" t="s">
        <v>16</v>
      </c>
      <c r="H148" s="282">
        <v>2.819</v>
      </c>
      <c r="I148" s="295"/>
      <c r="J148" s="283">
        <f>ROUND(I148*H148,2)</f>
        <v>0</v>
      </c>
      <c r="K148" s="284"/>
      <c r="L148" s="47"/>
      <c r="M148" s="296" t="s">
        <v>40</v>
      </c>
      <c r="N148" s="86" t="s">
        <v>45</v>
      </c>
      <c r="P148" s="87">
        <f>O148*H148</f>
        <v>0</v>
      </c>
      <c r="Q148" s="87">
        <v>0</v>
      </c>
      <c r="R148" s="87">
        <f>Q148*H148</f>
        <v>0</v>
      </c>
      <c r="S148" s="87">
        <v>0</v>
      </c>
      <c r="T148" s="88">
        <f>S148*H148</f>
        <v>0</v>
      </c>
      <c r="AR148" s="89" t="s">
        <v>66</v>
      </c>
      <c r="AT148" s="89" t="s">
        <v>65</v>
      </c>
      <c r="AU148" s="89" t="s">
        <v>37</v>
      </c>
      <c r="AY148" s="45" t="s">
        <v>64</v>
      </c>
      <c r="BE148" s="90">
        <f>IF(N148="základní",J148,0)</f>
        <v>0</v>
      </c>
      <c r="BF148" s="90">
        <f>IF(N148="snížená",J148,0)</f>
        <v>0</v>
      </c>
      <c r="BG148" s="90">
        <f>IF(N148="zákl. přenesená",J148,0)</f>
        <v>0</v>
      </c>
      <c r="BH148" s="90">
        <f>IF(N148="sníž. přenesená",J148,0)</f>
        <v>0</v>
      </c>
      <c r="BI148" s="90">
        <f>IF(N148="nulová",J148,0)</f>
        <v>0</v>
      </c>
      <c r="BJ148" s="45" t="s">
        <v>20</v>
      </c>
      <c r="BK148" s="90">
        <f>ROUND(I148*H148,2)</f>
        <v>0</v>
      </c>
      <c r="BL148" s="45" t="s">
        <v>66</v>
      </c>
      <c r="BM148" s="89" t="s">
        <v>1546</v>
      </c>
    </row>
    <row r="149" spans="2:65" s="46" customFormat="1" ht="24.2" customHeight="1">
      <c r="B149" s="47"/>
      <c r="C149" s="278" t="s">
        <v>90</v>
      </c>
      <c r="D149" s="278" t="s">
        <v>65</v>
      </c>
      <c r="E149" s="279" t="s">
        <v>621</v>
      </c>
      <c r="F149" s="280" t="s">
        <v>622</v>
      </c>
      <c r="G149" s="281" t="s">
        <v>16</v>
      </c>
      <c r="H149" s="282">
        <v>2.819</v>
      </c>
      <c r="I149" s="295"/>
      <c r="J149" s="283">
        <f>ROUND(I149*H149,2)</f>
        <v>0</v>
      </c>
      <c r="K149" s="284"/>
      <c r="L149" s="47"/>
      <c r="M149" s="296" t="s">
        <v>40</v>
      </c>
      <c r="N149" s="86" t="s">
        <v>45</v>
      </c>
      <c r="P149" s="87">
        <f>O149*H149</f>
        <v>0</v>
      </c>
      <c r="Q149" s="87">
        <v>0</v>
      </c>
      <c r="R149" s="87">
        <f>Q149*H149</f>
        <v>0</v>
      </c>
      <c r="S149" s="87">
        <v>0</v>
      </c>
      <c r="T149" s="88">
        <f>S149*H149</f>
        <v>0</v>
      </c>
      <c r="AR149" s="89" t="s">
        <v>66</v>
      </c>
      <c r="AT149" s="89" t="s">
        <v>65</v>
      </c>
      <c r="AU149" s="89" t="s">
        <v>37</v>
      </c>
      <c r="AY149" s="45" t="s">
        <v>64</v>
      </c>
      <c r="BE149" s="90">
        <f>IF(N149="základní",J149,0)</f>
        <v>0</v>
      </c>
      <c r="BF149" s="90">
        <f>IF(N149="snížená",J149,0)</f>
        <v>0</v>
      </c>
      <c r="BG149" s="90">
        <f>IF(N149="zákl. přenesená",J149,0)</f>
        <v>0</v>
      </c>
      <c r="BH149" s="90">
        <f>IF(N149="sníž. přenesená",J149,0)</f>
        <v>0</v>
      </c>
      <c r="BI149" s="90">
        <f>IF(N149="nulová",J149,0)</f>
        <v>0</v>
      </c>
      <c r="BJ149" s="45" t="s">
        <v>20</v>
      </c>
      <c r="BK149" s="90">
        <f>ROUND(I149*H149,2)</f>
        <v>0</v>
      </c>
      <c r="BL149" s="45" t="s">
        <v>66</v>
      </c>
      <c r="BM149" s="89" t="s">
        <v>1547</v>
      </c>
    </row>
    <row r="150" spans="2:65" s="46" customFormat="1" ht="24.2" customHeight="1">
      <c r="B150" s="47"/>
      <c r="C150" s="278" t="s">
        <v>91</v>
      </c>
      <c r="D150" s="278" t="s">
        <v>65</v>
      </c>
      <c r="E150" s="279" t="s">
        <v>624</v>
      </c>
      <c r="F150" s="280" t="s">
        <v>625</v>
      </c>
      <c r="G150" s="281" t="s">
        <v>16</v>
      </c>
      <c r="H150" s="282">
        <v>28.19</v>
      </c>
      <c r="I150" s="295"/>
      <c r="J150" s="283">
        <f>ROUND(I150*H150,2)</f>
        <v>0</v>
      </c>
      <c r="K150" s="284"/>
      <c r="L150" s="47"/>
      <c r="M150" s="296" t="s">
        <v>40</v>
      </c>
      <c r="N150" s="86" t="s">
        <v>45</v>
      </c>
      <c r="P150" s="87">
        <f>O150*H150</f>
        <v>0</v>
      </c>
      <c r="Q150" s="87">
        <v>0</v>
      </c>
      <c r="R150" s="87">
        <f>Q150*H150</f>
        <v>0</v>
      </c>
      <c r="S150" s="87">
        <v>0</v>
      </c>
      <c r="T150" s="88">
        <f>S150*H150</f>
        <v>0</v>
      </c>
      <c r="AR150" s="89" t="s">
        <v>66</v>
      </c>
      <c r="AT150" s="89" t="s">
        <v>65</v>
      </c>
      <c r="AU150" s="89" t="s">
        <v>37</v>
      </c>
      <c r="AY150" s="45" t="s">
        <v>64</v>
      </c>
      <c r="BE150" s="90">
        <f>IF(N150="základní",J150,0)</f>
        <v>0</v>
      </c>
      <c r="BF150" s="90">
        <f>IF(N150="snížená",J150,0)</f>
        <v>0</v>
      </c>
      <c r="BG150" s="90">
        <f>IF(N150="zákl. přenesená",J150,0)</f>
        <v>0</v>
      </c>
      <c r="BH150" s="90">
        <f>IF(N150="sníž. přenesená",J150,0)</f>
        <v>0</v>
      </c>
      <c r="BI150" s="90">
        <f>IF(N150="nulová",J150,0)</f>
        <v>0</v>
      </c>
      <c r="BJ150" s="45" t="s">
        <v>20</v>
      </c>
      <c r="BK150" s="90">
        <f>ROUND(I150*H150,2)</f>
        <v>0</v>
      </c>
      <c r="BL150" s="45" t="s">
        <v>66</v>
      </c>
      <c r="BM150" s="89" t="s">
        <v>1548</v>
      </c>
    </row>
    <row r="151" spans="2:65" s="93" customFormat="1">
      <c r="B151" s="94"/>
      <c r="D151" s="95" t="s">
        <v>67</v>
      </c>
      <c r="E151" s="96" t="s">
        <v>40</v>
      </c>
      <c r="F151" s="97" t="s">
        <v>1549</v>
      </c>
      <c r="H151" s="98">
        <v>28.19</v>
      </c>
      <c r="I151" s="297"/>
      <c r="L151" s="94"/>
      <c r="M151" s="99"/>
      <c r="T151" s="100"/>
      <c r="AT151" s="96" t="s">
        <v>67</v>
      </c>
      <c r="AU151" s="96" t="s">
        <v>37</v>
      </c>
      <c r="AV151" s="93" t="s">
        <v>37</v>
      </c>
      <c r="AW151" s="93" t="s">
        <v>68</v>
      </c>
      <c r="AX151" s="93" t="s">
        <v>63</v>
      </c>
      <c r="AY151" s="96" t="s">
        <v>64</v>
      </c>
    </row>
    <row r="152" spans="2:65" s="101" customFormat="1">
      <c r="B152" s="102"/>
      <c r="D152" s="95" t="s">
        <v>67</v>
      </c>
      <c r="E152" s="103" t="s">
        <v>40</v>
      </c>
      <c r="F152" s="104" t="s">
        <v>70</v>
      </c>
      <c r="H152" s="105">
        <v>28.19</v>
      </c>
      <c r="I152" s="298"/>
      <c r="L152" s="102"/>
      <c r="M152" s="106"/>
      <c r="T152" s="107"/>
      <c r="AT152" s="103" t="s">
        <v>67</v>
      </c>
      <c r="AU152" s="103" t="s">
        <v>37</v>
      </c>
      <c r="AV152" s="101" t="s">
        <v>66</v>
      </c>
      <c r="AW152" s="101" t="s">
        <v>68</v>
      </c>
      <c r="AX152" s="101" t="s">
        <v>20</v>
      </c>
      <c r="AY152" s="103" t="s">
        <v>64</v>
      </c>
    </row>
    <row r="153" spans="2:65" s="46" customFormat="1" ht="44.25" customHeight="1">
      <c r="B153" s="47"/>
      <c r="C153" s="278" t="s">
        <v>93</v>
      </c>
      <c r="D153" s="278" t="s">
        <v>65</v>
      </c>
      <c r="E153" s="279" t="s">
        <v>628</v>
      </c>
      <c r="F153" s="280" t="s">
        <v>629</v>
      </c>
      <c r="G153" s="281" t="s">
        <v>16</v>
      </c>
      <c r="H153" s="282">
        <v>2.819</v>
      </c>
      <c r="I153" s="295"/>
      <c r="J153" s="283">
        <f>ROUND(I153*H153,2)</f>
        <v>0</v>
      </c>
      <c r="K153" s="284"/>
      <c r="L153" s="47"/>
      <c r="M153" s="296" t="s">
        <v>40</v>
      </c>
      <c r="N153" s="86" t="s">
        <v>45</v>
      </c>
      <c r="P153" s="87">
        <f>O153*H153</f>
        <v>0</v>
      </c>
      <c r="Q153" s="87">
        <v>0</v>
      </c>
      <c r="R153" s="87">
        <f>Q153*H153</f>
        <v>0</v>
      </c>
      <c r="S153" s="87">
        <v>0</v>
      </c>
      <c r="T153" s="88">
        <f>S153*H153</f>
        <v>0</v>
      </c>
      <c r="AR153" s="89" t="s">
        <v>66</v>
      </c>
      <c r="AT153" s="89" t="s">
        <v>65</v>
      </c>
      <c r="AU153" s="89" t="s">
        <v>37</v>
      </c>
      <c r="AY153" s="45" t="s">
        <v>64</v>
      </c>
      <c r="BE153" s="90">
        <f>IF(N153="základní",J153,0)</f>
        <v>0</v>
      </c>
      <c r="BF153" s="90">
        <f>IF(N153="snížená",J153,0)</f>
        <v>0</v>
      </c>
      <c r="BG153" s="90">
        <f>IF(N153="zákl. přenesená",J153,0)</f>
        <v>0</v>
      </c>
      <c r="BH153" s="90">
        <f>IF(N153="sníž. přenesená",J153,0)</f>
        <v>0</v>
      </c>
      <c r="BI153" s="90">
        <f>IF(N153="nulová",J153,0)</f>
        <v>0</v>
      </c>
      <c r="BJ153" s="45" t="s">
        <v>20</v>
      </c>
      <c r="BK153" s="90">
        <f>ROUND(I153*H153,2)</f>
        <v>0</v>
      </c>
      <c r="BL153" s="45" t="s">
        <v>66</v>
      </c>
      <c r="BM153" s="89" t="s">
        <v>1550</v>
      </c>
    </row>
    <row r="154" spans="2:65" s="67" customFormat="1" ht="22.9" customHeight="1">
      <c r="B154" s="68"/>
      <c r="D154" s="69" t="s">
        <v>60</v>
      </c>
      <c r="E154" s="77" t="s">
        <v>164</v>
      </c>
      <c r="F154" s="77" t="s">
        <v>165</v>
      </c>
      <c r="I154" s="294"/>
      <c r="J154" s="78">
        <f>BK154</f>
        <v>0</v>
      </c>
      <c r="L154" s="68"/>
      <c r="M154" s="72"/>
      <c r="P154" s="73">
        <f>P155</f>
        <v>0</v>
      </c>
      <c r="R154" s="73">
        <f>R155</f>
        <v>0</v>
      </c>
      <c r="T154" s="74">
        <f>T155</f>
        <v>0</v>
      </c>
      <c r="AR154" s="69" t="s">
        <v>20</v>
      </c>
      <c r="AT154" s="75" t="s">
        <v>60</v>
      </c>
      <c r="AU154" s="75" t="s">
        <v>20</v>
      </c>
      <c r="AY154" s="69" t="s">
        <v>64</v>
      </c>
      <c r="BK154" s="76">
        <f>BK155</f>
        <v>0</v>
      </c>
    </row>
    <row r="155" spans="2:65" s="46" customFormat="1" ht="21.75" customHeight="1">
      <c r="B155" s="47"/>
      <c r="C155" s="278" t="s">
        <v>94</v>
      </c>
      <c r="D155" s="278" t="s">
        <v>65</v>
      </c>
      <c r="E155" s="279" t="s">
        <v>631</v>
      </c>
      <c r="F155" s="280" t="s">
        <v>632</v>
      </c>
      <c r="G155" s="281" t="s">
        <v>16</v>
      </c>
      <c r="H155" s="282">
        <v>4.3259999999999996</v>
      </c>
      <c r="I155" s="295"/>
      <c r="J155" s="283">
        <f>ROUND(I155*H155,2)</f>
        <v>0</v>
      </c>
      <c r="K155" s="284"/>
      <c r="L155" s="47"/>
      <c r="M155" s="296" t="s">
        <v>40</v>
      </c>
      <c r="N155" s="86" t="s">
        <v>45</v>
      </c>
      <c r="P155" s="87">
        <f>O155*H155</f>
        <v>0</v>
      </c>
      <c r="Q155" s="87">
        <v>0</v>
      </c>
      <c r="R155" s="87">
        <f>Q155*H155</f>
        <v>0</v>
      </c>
      <c r="S155" s="87">
        <v>0</v>
      </c>
      <c r="T155" s="88">
        <f>S155*H155</f>
        <v>0</v>
      </c>
      <c r="AR155" s="89" t="s">
        <v>242</v>
      </c>
      <c r="AT155" s="89" t="s">
        <v>65</v>
      </c>
      <c r="AU155" s="89" t="s">
        <v>37</v>
      </c>
      <c r="AY155" s="45" t="s">
        <v>64</v>
      </c>
      <c r="BE155" s="90">
        <f>IF(N155="základní",J155,0)</f>
        <v>0</v>
      </c>
      <c r="BF155" s="90">
        <f>IF(N155="snížená",J155,0)</f>
        <v>0</v>
      </c>
      <c r="BG155" s="90">
        <f>IF(N155="zákl. přenesená",J155,0)</f>
        <v>0</v>
      </c>
      <c r="BH155" s="90">
        <f>IF(N155="sníž. přenesená",J155,0)</f>
        <v>0</v>
      </c>
      <c r="BI155" s="90">
        <f>IF(N155="nulová",J155,0)</f>
        <v>0</v>
      </c>
      <c r="BJ155" s="45" t="s">
        <v>20</v>
      </c>
      <c r="BK155" s="90">
        <f>ROUND(I155*H155,2)</f>
        <v>0</v>
      </c>
      <c r="BL155" s="45" t="s">
        <v>242</v>
      </c>
      <c r="BM155" s="89" t="s">
        <v>1551</v>
      </c>
    </row>
    <row r="156" spans="2:65" s="67" customFormat="1" ht="22.9" customHeight="1">
      <c r="B156" s="68"/>
      <c r="D156" s="69" t="s">
        <v>60</v>
      </c>
      <c r="E156" s="77" t="s">
        <v>894</v>
      </c>
      <c r="F156" s="77" t="s">
        <v>895</v>
      </c>
      <c r="I156" s="294"/>
      <c r="J156" s="78">
        <f>BK156</f>
        <v>0</v>
      </c>
      <c r="L156" s="68"/>
      <c r="M156" s="72"/>
      <c r="P156" s="73">
        <f>P157</f>
        <v>0</v>
      </c>
      <c r="R156" s="73">
        <f>R157</f>
        <v>0</v>
      </c>
      <c r="T156" s="74">
        <f>T157</f>
        <v>0</v>
      </c>
      <c r="AR156" s="69" t="s">
        <v>66</v>
      </c>
      <c r="AT156" s="75" t="s">
        <v>60</v>
      </c>
      <c r="AU156" s="75" t="s">
        <v>20</v>
      </c>
      <c r="AY156" s="69" t="s">
        <v>64</v>
      </c>
      <c r="BK156" s="76">
        <f>BK157</f>
        <v>0</v>
      </c>
    </row>
    <row r="157" spans="2:65" s="46" customFormat="1" ht="37.9" customHeight="1">
      <c r="B157" s="47"/>
      <c r="C157" s="278" t="s">
        <v>72</v>
      </c>
      <c r="D157" s="278" t="s">
        <v>65</v>
      </c>
      <c r="E157" s="279" t="s">
        <v>896</v>
      </c>
      <c r="F157" s="280" t="s">
        <v>897</v>
      </c>
      <c r="G157" s="281" t="s">
        <v>717</v>
      </c>
      <c r="H157" s="282">
        <v>0</v>
      </c>
      <c r="I157" s="295"/>
      <c r="J157" s="283">
        <f>ROUND(I157*H157,2)</f>
        <v>0</v>
      </c>
      <c r="K157" s="284"/>
      <c r="L157" s="47"/>
      <c r="M157" s="296" t="s">
        <v>40</v>
      </c>
      <c r="N157" s="86" t="s">
        <v>45</v>
      </c>
      <c r="P157" s="87">
        <f>O157*H157</f>
        <v>0</v>
      </c>
      <c r="Q157" s="87">
        <v>0</v>
      </c>
      <c r="R157" s="87">
        <f>Q157*H157</f>
        <v>0</v>
      </c>
      <c r="S157" s="87">
        <v>0</v>
      </c>
      <c r="T157" s="88">
        <f>S157*H157</f>
        <v>0</v>
      </c>
      <c r="AR157" s="89" t="s">
        <v>66</v>
      </c>
      <c r="AT157" s="89" t="s">
        <v>65</v>
      </c>
      <c r="AU157" s="89" t="s">
        <v>37</v>
      </c>
      <c r="AY157" s="45" t="s">
        <v>64</v>
      </c>
      <c r="BE157" s="90">
        <f>IF(N157="základní",J157,0)</f>
        <v>0</v>
      </c>
      <c r="BF157" s="90">
        <f>IF(N157="snížená",J157,0)</f>
        <v>0</v>
      </c>
      <c r="BG157" s="90">
        <f>IF(N157="zákl. přenesená",J157,0)</f>
        <v>0</v>
      </c>
      <c r="BH157" s="90">
        <f>IF(N157="sníž. přenesená",J157,0)</f>
        <v>0</v>
      </c>
      <c r="BI157" s="90">
        <f>IF(N157="nulová",J157,0)</f>
        <v>0</v>
      </c>
      <c r="BJ157" s="45" t="s">
        <v>20</v>
      </c>
      <c r="BK157" s="90">
        <f>ROUND(I157*H157,2)</f>
        <v>0</v>
      </c>
      <c r="BL157" s="45" t="s">
        <v>66</v>
      </c>
      <c r="BM157" s="89" t="s">
        <v>1552</v>
      </c>
    </row>
    <row r="158" spans="2:65" s="67" customFormat="1" ht="25.9" customHeight="1">
      <c r="B158" s="68"/>
      <c r="D158" s="69" t="s">
        <v>60</v>
      </c>
      <c r="E158" s="70" t="s">
        <v>167</v>
      </c>
      <c r="F158" s="70" t="s">
        <v>1553</v>
      </c>
      <c r="I158" s="294"/>
      <c r="J158" s="71">
        <f>BK158</f>
        <v>0</v>
      </c>
      <c r="L158" s="68"/>
      <c r="M158" s="72"/>
      <c r="P158" s="73">
        <f>P159+P178</f>
        <v>0</v>
      </c>
      <c r="R158" s="73">
        <f>R159+R178</f>
        <v>0.5736</v>
      </c>
      <c r="T158" s="74">
        <f>T159+T178</f>
        <v>0</v>
      </c>
      <c r="AR158" s="69" t="s">
        <v>37</v>
      </c>
      <c r="AT158" s="75" t="s">
        <v>60</v>
      </c>
      <c r="AU158" s="75" t="s">
        <v>63</v>
      </c>
      <c r="AY158" s="69" t="s">
        <v>64</v>
      </c>
      <c r="BK158" s="76">
        <f>BK159+BK178</f>
        <v>0</v>
      </c>
    </row>
    <row r="159" spans="2:65" s="67" customFormat="1" ht="22.9" customHeight="1">
      <c r="B159" s="68"/>
      <c r="D159" s="69" t="s">
        <v>60</v>
      </c>
      <c r="E159" s="77" t="s">
        <v>232</v>
      </c>
      <c r="F159" s="77" t="s">
        <v>233</v>
      </c>
      <c r="I159" s="294"/>
      <c r="J159" s="78">
        <f>BK159</f>
        <v>0</v>
      </c>
      <c r="L159" s="68"/>
      <c r="M159" s="72"/>
      <c r="P159" s="73">
        <f>SUM(P160:P177)</f>
        <v>0</v>
      </c>
      <c r="R159" s="73">
        <f>SUM(R160:R177)</f>
        <v>0.33360000000000001</v>
      </c>
      <c r="T159" s="74">
        <f>SUM(T160:T177)</f>
        <v>0</v>
      </c>
      <c r="AR159" s="69" t="s">
        <v>37</v>
      </c>
      <c r="AT159" s="75" t="s">
        <v>60</v>
      </c>
      <c r="AU159" s="75" t="s">
        <v>20</v>
      </c>
      <c r="AY159" s="69" t="s">
        <v>64</v>
      </c>
      <c r="BK159" s="76">
        <f>SUM(BK160:BK177)</f>
        <v>0</v>
      </c>
    </row>
    <row r="160" spans="2:65" s="46" customFormat="1" ht="16.5" customHeight="1">
      <c r="B160" s="47"/>
      <c r="C160" s="278" t="s">
        <v>76</v>
      </c>
      <c r="D160" s="278" t="s">
        <v>65</v>
      </c>
      <c r="E160" s="279" t="s">
        <v>751</v>
      </c>
      <c r="F160" s="280" t="s">
        <v>752</v>
      </c>
      <c r="G160" s="281" t="s">
        <v>14</v>
      </c>
      <c r="H160" s="282">
        <v>12</v>
      </c>
      <c r="I160" s="295"/>
      <c r="J160" s="283">
        <f>ROUND(I160*H160,2)</f>
        <v>0</v>
      </c>
      <c r="K160" s="284"/>
      <c r="L160" s="47"/>
      <c r="M160" s="296" t="s">
        <v>40</v>
      </c>
      <c r="N160" s="86" t="s">
        <v>45</v>
      </c>
      <c r="P160" s="87">
        <f>O160*H160</f>
        <v>0</v>
      </c>
      <c r="Q160" s="87">
        <v>0</v>
      </c>
      <c r="R160" s="87">
        <f>Q160*H160</f>
        <v>0</v>
      </c>
      <c r="S160" s="87">
        <v>0</v>
      </c>
      <c r="T160" s="88">
        <f>S160*H160</f>
        <v>0</v>
      </c>
      <c r="AR160" s="89" t="s">
        <v>83</v>
      </c>
      <c r="AT160" s="89" t="s">
        <v>65</v>
      </c>
      <c r="AU160" s="89" t="s">
        <v>37</v>
      </c>
      <c r="AY160" s="45" t="s">
        <v>64</v>
      </c>
      <c r="BE160" s="90">
        <f>IF(N160="základní",J160,0)</f>
        <v>0</v>
      </c>
      <c r="BF160" s="90">
        <f>IF(N160="snížená",J160,0)</f>
        <v>0</v>
      </c>
      <c r="BG160" s="90">
        <f>IF(N160="zákl. přenesená",J160,0)</f>
        <v>0</v>
      </c>
      <c r="BH160" s="90">
        <f>IF(N160="sníž. přenesená",J160,0)</f>
        <v>0</v>
      </c>
      <c r="BI160" s="90">
        <f>IF(N160="nulová",J160,0)</f>
        <v>0</v>
      </c>
      <c r="BJ160" s="45" t="s">
        <v>20</v>
      </c>
      <c r="BK160" s="90">
        <f>ROUND(I160*H160,2)</f>
        <v>0</v>
      </c>
      <c r="BL160" s="45" t="s">
        <v>83</v>
      </c>
      <c r="BM160" s="89" t="s">
        <v>1554</v>
      </c>
    </row>
    <row r="161" spans="2:65" s="190" customFormat="1">
      <c r="B161" s="191"/>
      <c r="D161" s="95" t="s">
        <v>67</v>
      </c>
      <c r="E161" s="192" t="s">
        <v>40</v>
      </c>
      <c r="F161" s="193" t="s">
        <v>1463</v>
      </c>
      <c r="H161" s="192" t="s">
        <v>40</v>
      </c>
      <c r="I161" s="299"/>
      <c r="L161" s="191"/>
      <c r="M161" s="194"/>
      <c r="T161" s="195"/>
      <c r="AT161" s="192" t="s">
        <v>67</v>
      </c>
      <c r="AU161" s="192" t="s">
        <v>37</v>
      </c>
      <c r="AV161" s="190" t="s">
        <v>20</v>
      </c>
      <c r="AW161" s="190" t="s">
        <v>68</v>
      </c>
      <c r="AX161" s="190" t="s">
        <v>63</v>
      </c>
      <c r="AY161" s="192" t="s">
        <v>64</v>
      </c>
    </row>
    <row r="162" spans="2:65" s="93" customFormat="1">
      <c r="B162" s="94"/>
      <c r="D162" s="95" t="s">
        <v>67</v>
      </c>
      <c r="E162" s="96" t="s">
        <v>40</v>
      </c>
      <c r="F162" s="97" t="s">
        <v>78</v>
      </c>
      <c r="H162" s="98">
        <v>12</v>
      </c>
      <c r="I162" s="297"/>
      <c r="L162" s="94"/>
      <c r="M162" s="99"/>
      <c r="T162" s="100"/>
      <c r="AT162" s="96" t="s">
        <v>67</v>
      </c>
      <c r="AU162" s="96" t="s">
        <v>37</v>
      </c>
      <c r="AV162" s="93" t="s">
        <v>37</v>
      </c>
      <c r="AW162" s="93" t="s">
        <v>68</v>
      </c>
      <c r="AX162" s="93" t="s">
        <v>63</v>
      </c>
      <c r="AY162" s="96" t="s">
        <v>64</v>
      </c>
    </row>
    <row r="163" spans="2:65" s="101" customFormat="1">
      <c r="B163" s="102"/>
      <c r="D163" s="95" t="s">
        <v>67</v>
      </c>
      <c r="E163" s="103" t="s">
        <v>40</v>
      </c>
      <c r="F163" s="104" t="s">
        <v>70</v>
      </c>
      <c r="H163" s="105">
        <v>12</v>
      </c>
      <c r="I163" s="298"/>
      <c r="L163" s="102"/>
      <c r="M163" s="106"/>
      <c r="T163" s="107"/>
      <c r="AT163" s="103" t="s">
        <v>67</v>
      </c>
      <c r="AU163" s="103" t="s">
        <v>37</v>
      </c>
      <c r="AV163" s="101" t="s">
        <v>66</v>
      </c>
      <c r="AW163" s="101" t="s">
        <v>68</v>
      </c>
      <c r="AX163" s="101" t="s">
        <v>20</v>
      </c>
      <c r="AY163" s="103" t="s">
        <v>64</v>
      </c>
    </row>
    <row r="164" spans="2:65" s="46" customFormat="1" ht="16.5" customHeight="1">
      <c r="B164" s="47"/>
      <c r="C164" s="278" t="s">
        <v>77</v>
      </c>
      <c r="D164" s="278" t="s">
        <v>65</v>
      </c>
      <c r="E164" s="279" t="s">
        <v>234</v>
      </c>
      <c r="F164" s="280" t="s">
        <v>755</v>
      </c>
      <c r="G164" s="281" t="s">
        <v>14</v>
      </c>
      <c r="H164" s="282">
        <v>12</v>
      </c>
      <c r="I164" s="295"/>
      <c r="J164" s="283">
        <f>ROUND(I164*H164,2)</f>
        <v>0</v>
      </c>
      <c r="K164" s="284"/>
      <c r="L164" s="47"/>
      <c r="M164" s="296" t="s">
        <v>40</v>
      </c>
      <c r="N164" s="86" t="s">
        <v>45</v>
      </c>
      <c r="P164" s="87">
        <f>O164*H164</f>
        <v>0</v>
      </c>
      <c r="Q164" s="87">
        <v>2.9999999999999997E-4</v>
      </c>
      <c r="R164" s="87">
        <f>Q164*H164</f>
        <v>3.5999999999999999E-3</v>
      </c>
      <c r="S164" s="87">
        <v>0</v>
      </c>
      <c r="T164" s="88">
        <f>S164*H164</f>
        <v>0</v>
      </c>
      <c r="AR164" s="89" t="s">
        <v>83</v>
      </c>
      <c r="AT164" s="89" t="s">
        <v>65</v>
      </c>
      <c r="AU164" s="89" t="s">
        <v>37</v>
      </c>
      <c r="AY164" s="45" t="s">
        <v>64</v>
      </c>
      <c r="BE164" s="90">
        <f>IF(N164="základní",J164,0)</f>
        <v>0</v>
      </c>
      <c r="BF164" s="90">
        <f>IF(N164="snížená",J164,0)</f>
        <v>0</v>
      </c>
      <c r="BG164" s="90">
        <f>IF(N164="zákl. přenesená",J164,0)</f>
        <v>0</v>
      </c>
      <c r="BH164" s="90">
        <f>IF(N164="sníž. přenesená",J164,0)</f>
        <v>0</v>
      </c>
      <c r="BI164" s="90">
        <f>IF(N164="nulová",J164,0)</f>
        <v>0</v>
      </c>
      <c r="BJ164" s="45" t="s">
        <v>20</v>
      </c>
      <c r="BK164" s="90">
        <f>ROUND(I164*H164,2)</f>
        <v>0</v>
      </c>
      <c r="BL164" s="45" t="s">
        <v>83</v>
      </c>
      <c r="BM164" s="89" t="s">
        <v>1555</v>
      </c>
    </row>
    <row r="165" spans="2:65" s="93" customFormat="1">
      <c r="B165" s="94"/>
      <c r="D165" s="95" t="s">
        <v>67</v>
      </c>
      <c r="E165" s="96" t="s">
        <v>40</v>
      </c>
      <c r="F165" s="97" t="s">
        <v>78</v>
      </c>
      <c r="H165" s="98">
        <v>12</v>
      </c>
      <c r="I165" s="297"/>
      <c r="L165" s="94"/>
      <c r="M165" s="99"/>
      <c r="T165" s="100"/>
      <c r="AT165" s="96" t="s">
        <v>67</v>
      </c>
      <c r="AU165" s="96" t="s">
        <v>37</v>
      </c>
      <c r="AV165" s="93" t="s">
        <v>37</v>
      </c>
      <c r="AW165" s="93" t="s">
        <v>68</v>
      </c>
      <c r="AX165" s="93" t="s">
        <v>63</v>
      </c>
      <c r="AY165" s="96" t="s">
        <v>64</v>
      </c>
    </row>
    <row r="166" spans="2:65" s="101" customFormat="1">
      <c r="B166" s="102"/>
      <c r="D166" s="95" t="s">
        <v>67</v>
      </c>
      <c r="E166" s="103" t="s">
        <v>40</v>
      </c>
      <c r="F166" s="104" t="s">
        <v>70</v>
      </c>
      <c r="H166" s="105">
        <v>12</v>
      </c>
      <c r="I166" s="298"/>
      <c r="L166" s="102"/>
      <c r="M166" s="106"/>
      <c r="T166" s="107"/>
      <c r="AT166" s="103" t="s">
        <v>67</v>
      </c>
      <c r="AU166" s="103" t="s">
        <v>37</v>
      </c>
      <c r="AV166" s="101" t="s">
        <v>66</v>
      </c>
      <c r="AW166" s="101" t="s">
        <v>68</v>
      </c>
      <c r="AX166" s="101" t="s">
        <v>20</v>
      </c>
      <c r="AY166" s="103" t="s">
        <v>64</v>
      </c>
    </row>
    <row r="167" spans="2:65" s="46" customFormat="1" ht="21.75" customHeight="1">
      <c r="B167" s="47"/>
      <c r="C167" s="278" t="s">
        <v>78</v>
      </c>
      <c r="D167" s="278" t="s">
        <v>65</v>
      </c>
      <c r="E167" s="279" t="s">
        <v>762</v>
      </c>
      <c r="F167" s="280" t="s">
        <v>763</v>
      </c>
      <c r="G167" s="281" t="s">
        <v>14</v>
      </c>
      <c r="H167" s="282">
        <v>12</v>
      </c>
      <c r="I167" s="295"/>
      <c r="J167" s="283">
        <f>ROUND(I167*H167,2)</f>
        <v>0</v>
      </c>
      <c r="K167" s="284"/>
      <c r="L167" s="47"/>
      <c r="M167" s="296" t="s">
        <v>40</v>
      </c>
      <c r="N167" s="86" t="s">
        <v>45</v>
      </c>
      <c r="P167" s="87">
        <f>O167*H167</f>
        <v>0</v>
      </c>
      <c r="Q167" s="87">
        <v>4.4999999999999997E-3</v>
      </c>
      <c r="R167" s="87">
        <f>Q167*H167</f>
        <v>5.3999999999999992E-2</v>
      </c>
      <c r="S167" s="87">
        <v>0</v>
      </c>
      <c r="T167" s="88">
        <f>S167*H167</f>
        <v>0</v>
      </c>
      <c r="AR167" s="89" t="s">
        <v>83</v>
      </c>
      <c r="AT167" s="89" t="s">
        <v>65</v>
      </c>
      <c r="AU167" s="89" t="s">
        <v>37</v>
      </c>
      <c r="AY167" s="45" t="s">
        <v>64</v>
      </c>
      <c r="BE167" s="90">
        <f>IF(N167="základní",J167,0)</f>
        <v>0</v>
      </c>
      <c r="BF167" s="90">
        <f>IF(N167="snížená",J167,0)</f>
        <v>0</v>
      </c>
      <c r="BG167" s="90">
        <f>IF(N167="zákl. přenesená",J167,0)</f>
        <v>0</v>
      </c>
      <c r="BH167" s="90">
        <f>IF(N167="sníž. přenesená",J167,0)</f>
        <v>0</v>
      </c>
      <c r="BI167" s="90">
        <f>IF(N167="nulová",J167,0)</f>
        <v>0</v>
      </c>
      <c r="BJ167" s="45" t="s">
        <v>20</v>
      </c>
      <c r="BK167" s="90">
        <f>ROUND(I167*H167,2)</f>
        <v>0</v>
      </c>
      <c r="BL167" s="45" t="s">
        <v>83</v>
      </c>
      <c r="BM167" s="89" t="s">
        <v>1556</v>
      </c>
    </row>
    <row r="168" spans="2:65" s="46" customFormat="1" ht="24.2" customHeight="1">
      <c r="B168" s="47"/>
      <c r="C168" s="278" t="s">
        <v>79</v>
      </c>
      <c r="D168" s="278" t="s">
        <v>65</v>
      </c>
      <c r="E168" s="279" t="s">
        <v>1476</v>
      </c>
      <c r="F168" s="280" t="s">
        <v>1477</v>
      </c>
      <c r="G168" s="281" t="s">
        <v>14</v>
      </c>
      <c r="H168" s="282">
        <v>12</v>
      </c>
      <c r="I168" s="295"/>
      <c r="J168" s="283">
        <f>ROUND(I168*H168,2)</f>
        <v>0</v>
      </c>
      <c r="K168" s="284"/>
      <c r="L168" s="47"/>
      <c r="M168" s="296" t="s">
        <v>40</v>
      </c>
      <c r="N168" s="86" t="s">
        <v>45</v>
      </c>
      <c r="P168" s="87">
        <f>O168*H168</f>
        <v>0</v>
      </c>
      <c r="Q168" s="87">
        <v>5.4000000000000003E-3</v>
      </c>
      <c r="R168" s="87">
        <f>Q168*H168</f>
        <v>6.4799999999999996E-2</v>
      </c>
      <c r="S168" s="87">
        <v>0</v>
      </c>
      <c r="T168" s="88">
        <f>S168*H168</f>
        <v>0</v>
      </c>
      <c r="AR168" s="89" t="s">
        <v>83</v>
      </c>
      <c r="AT168" s="89" t="s">
        <v>65</v>
      </c>
      <c r="AU168" s="89" t="s">
        <v>37</v>
      </c>
      <c r="AY168" s="45" t="s">
        <v>64</v>
      </c>
      <c r="BE168" s="90">
        <f>IF(N168="základní",J168,0)</f>
        <v>0</v>
      </c>
      <c r="BF168" s="90">
        <f>IF(N168="snížená",J168,0)</f>
        <v>0</v>
      </c>
      <c r="BG168" s="90">
        <f>IF(N168="zákl. přenesená",J168,0)</f>
        <v>0</v>
      </c>
      <c r="BH168" s="90">
        <f>IF(N168="sníž. přenesená",J168,0)</f>
        <v>0</v>
      </c>
      <c r="BI168" s="90">
        <f>IF(N168="nulová",J168,0)</f>
        <v>0</v>
      </c>
      <c r="BJ168" s="45" t="s">
        <v>20</v>
      </c>
      <c r="BK168" s="90">
        <f>ROUND(I168*H168,2)</f>
        <v>0</v>
      </c>
      <c r="BL168" s="45" t="s">
        <v>83</v>
      </c>
      <c r="BM168" s="89" t="s">
        <v>1557</v>
      </c>
    </row>
    <row r="169" spans="2:65" s="190" customFormat="1" ht="22.5">
      <c r="B169" s="191"/>
      <c r="D169" s="95" t="s">
        <v>67</v>
      </c>
      <c r="E169" s="192" t="s">
        <v>40</v>
      </c>
      <c r="F169" s="193" t="s">
        <v>1558</v>
      </c>
      <c r="H169" s="192" t="s">
        <v>40</v>
      </c>
      <c r="I169" s="299"/>
      <c r="L169" s="191"/>
      <c r="M169" s="194"/>
      <c r="T169" s="195"/>
      <c r="AT169" s="192" t="s">
        <v>67</v>
      </c>
      <c r="AU169" s="192" t="s">
        <v>37</v>
      </c>
      <c r="AV169" s="190" t="s">
        <v>20</v>
      </c>
      <c r="AW169" s="190" t="s">
        <v>68</v>
      </c>
      <c r="AX169" s="190" t="s">
        <v>63</v>
      </c>
      <c r="AY169" s="192" t="s">
        <v>64</v>
      </c>
    </row>
    <row r="170" spans="2:65" s="93" customFormat="1">
      <c r="B170" s="94"/>
      <c r="D170" s="95" t="s">
        <v>67</v>
      </c>
      <c r="E170" s="96" t="s">
        <v>40</v>
      </c>
      <c r="F170" s="97" t="s">
        <v>1329</v>
      </c>
      <c r="H170" s="98">
        <v>12</v>
      </c>
      <c r="I170" s="297"/>
      <c r="L170" s="94"/>
      <c r="M170" s="99"/>
      <c r="T170" s="100"/>
      <c r="AT170" s="96" t="s">
        <v>67</v>
      </c>
      <c r="AU170" s="96" t="s">
        <v>37</v>
      </c>
      <c r="AV170" s="93" t="s">
        <v>37</v>
      </c>
      <c r="AW170" s="93" t="s">
        <v>68</v>
      </c>
      <c r="AX170" s="93" t="s">
        <v>63</v>
      </c>
      <c r="AY170" s="96" t="s">
        <v>64</v>
      </c>
    </row>
    <row r="171" spans="2:65" s="101" customFormat="1">
      <c r="B171" s="102"/>
      <c r="D171" s="95" t="s">
        <v>67</v>
      </c>
      <c r="E171" s="103" t="s">
        <v>40</v>
      </c>
      <c r="F171" s="104" t="s">
        <v>70</v>
      </c>
      <c r="H171" s="105">
        <v>12</v>
      </c>
      <c r="I171" s="298"/>
      <c r="L171" s="102"/>
      <c r="M171" s="106"/>
      <c r="T171" s="107"/>
      <c r="AT171" s="103" t="s">
        <v>67</v>
      </c>
      <c r="AU171" s="103" t="s">
        <v>37</v>
      </c>
      <c r="AV171" s="101" t="s">
        <v>66</v>
      </c>
      <c r="AW171" s="101" t="s">
        <v>68</v>
      </c>
      <c r="AX171" s="101" t="s">
        <v>20</v>
      </c>
      <c r="AY171" s="103" t="s">
        <v>64</v>
      </c>
    </row>
    <row r="172" spans="2:65" s="46" customFormat="1" ht="24.2" customHeight="1">
      <c r="B172" s="47"/>
      <c r="C172" s="285" t="s">
        <v>81</v>
      </c>
      <c r="D172" s="285" t="s">
        <v>75</v>
      </c>
      <c r="E172" s="286" t="s">
        <v>1480</v>
      </c>
      <c r="F172" s="287" t="s">
        <v>1481</v>
      </c>
      <c r="G172" s="288" t="s">
        <v>14</v>
      </c>
      <c r="H172" s="289">
        <v>13.2</v>
      </c>
      <c r="I172" s="300"/>
      <c r="J172" s="290">
        <f>ROUND(I172*H172,2)</f>
        <v>0</v>
      </c>
      <c r="K172" s="291"/>
      <c r="L172" s="114"/>
      <c r="M172" s="301" t="s">
        <v>40</v>
      </c>
      <c r="N172" s="115" t="s">
        <v>45</v>
      </c>
      <c r="P172" s="87">
        <f>O172*H172</f>
        <v>0</v>
      </c>
      <c r="Q172" s="87">
        <v>1.6E-2</v>
      </c>
      <c r="R172" s="87">
        <f>Q172*H172</f>
        <v>0.2112</v>
      </c>
      <c r="S172" s="87">
        <v>0</v>
      </c>
      <c r="T172" s="88">
        <f>S172*H172</f>
        <v>0</v>
      </c>
      <c r="AR172" s="89" t="s">
        <v>100</v>
      </c>
      <c r="AT172" s="89" t="s">
        <v>75</v>
      </c>
      <c r="AU172" s="89" t="s">
        <v>37</v>
      </c>
      <c r="AY172" s="45" t="s">
        <v>64</v>
      </c>
      <c r="BE172" s="90">
        <f>IF(N172="základní",J172,0)</f>
        <v>0</v>
      </c>
      <c r="BF172" s="90">
        <f>IF(N172="snížená",J172,0)</f>
        <v>0</v>
      </c>
      <c r="BG172" s="90">
        <f>IF(N172="zákl. přenesená",J172,0)</f>
        <v>0</v>
      </c>
      <c r="BH172" s="90">
        <f>IF(N172="sníž. přenesená",J172,0)</f>
        <v>0</v>
      </c>
      <c r="BI172" s="90">
        <f>IF(N172="nulová",J172,0)</f>
        <v>0</v>
      </c>
      <c r="BJ172" s="45" t="s">
        <v>20</v>
      </c>
      <c r="BK172" s="90">
        <f>ROUND(I172*H172,2)</f>
        <v>0</v>
      </c>
      <c r="BL172" s="45" t="s">
        <v>83</v>
      </c>
      <c r="BM172" s="89" t="s">
        <v>1559</v>
      </c>
    </row>
    <row r="173" spans="2:65" s="93" customFormat="1">
      <c r="B173" s="94"/>
      <c r="D173" s="95" t="s">
        <v>67</v>
      </c>
      <c r="E173" s="96" t="s">
        <v>40</v>
      </c>
      <c r="F173" s="97" t="s">
        <v>1329</v>
      </c>
      <c r="H173" s="98">
        <v>12</v>
      </c>
      <c r="I173" s="297"/>
      <c r="L173" s="94"/>
      <c r="M173" s="99"/>
      <c r="T173" s="100"/>
      <c r="AT173" s="96" t="s">
        <v>67</v>
      </c>
      <c r="AU173" s="96" t="s">
        <v>37</v>
      </c>
      <c r="AV173" s="93" t="s">
        <v>37</v>
      </c>
      <c r="AW173" s="93" t="s">
        <v>68</v>
      </c>
      <c r="AX173" s="93" t="s">
        <v>63</v>
      </c>
      <c r="AY173" s="96" t="s">
        <v>64</v>
      </c>
    </row>
    <row r="174" spans="2:65" s="101" customFormat="1">
      <c r="B174" s="102"/>
      <c r="D174" s="95" t="s">
        <v>67</v>
      </c>
      <c r="E174" s="103" t="s">
        <v>40</v>
      </c>
      <c r="F174" s="104" t="s">
        <v>70</v>
      </c>
      <c r="H174" s="105">
        <v>12</v>
      </c>
      <c r="I174" s="298"/>
      <c r="L174" s="102"/>
      <c r="M174" s="106"/>
      <c r="T174" s="107"/>
      <c r="AT174" s="103" t="s">
        <v>67</v>
      </c>
      <c r="AU174" s="103" t="s">
        <v>37</v>
      </c>
      <c r="AV174" s="101" t="s">
        <v>66</v>
      </c>
      <c r="AW174" s="101" t="s">
        <v>68</v>
      </c>
      <c r="AX174" s="101" t="s">
        <v>20</v>
      </c>
      <c r="AY174" s="103" t="s">
        <v>64</v>
      </c>
    </row>
    <row r="175" spans="2:65" s="93" customFormat="1">
      <c r="B175" s="94"/>
      <c r="D175" s="95" t="s">
        <v>67</v>
      </c>
      <c r="F175" s="97" t="s">
        <v>1560</v>
      </c>
      <c r="H175" s="98">
        <v>13.2</v>
      </c>
      <c r="I175" s="297"/>
      <c r="L175" s="94"/>
      <c r="M175" s="99"/>
      <c r="T175" s="100"/>
      <c r="AT175" s="96" t="s">
        <v>67</v>
      </c>
      <c r="AU175" s="96" t="s">
        <v>37</v>
      </c>
      <c r="AV175" s="93" t="s">
        <v>37</v>
      </c>
      <c r="AW175" s="93" t="s">
        <v>38</v>
      </c>
      <c r="AX175" s="93" t="s">
        <v>20</v>
      </c>
      <c r="AY175" s="96" t="s">
        <v>64</v>
      </c>
    </row>
    <row r="176" spans="2:65" s="46" customFormat="1" ht="24.2" customHeight="1">
      <c r="B176" s="47"/>
      <c r="C176" s="278" t="s">
        <v>82</v>
      </c>
      <c r="D176" s="278" t="s">
        <v>65</v>
      </c>
      <c r="E176" s="279" t="s">
        <v>24</v>
      </c>
      <c r="F176" s="280" t="s">
        <v>775</v>
      </c>
      <c r="G176" s="281" t="s">
        <v>14</v>
      </c>
      <c r="H176" s="282">
        <v>12</v>
      </c>
      <c r="I176" s="295"/>
      <c r="J176" s="283">
        <f>ROUND(I176*H176,2)</f>
        <v>0</v>
      </c>
      <c r="K176" s="284"/>
      <c r="L176" s="47"/>
      <c r="M176" s="296" t="s">
        <v>40</v>
      </c>
      <c r="N176" s="86" t="s">
        <v>45</v>
      </c>
      <c r="P176" s="87">
        <f>O176*H176</f>
        <v>0</v>
      </c>
      <c r="Q176" s="87">
        <v>0</v>
      </c>
      <c r="R176" s="87">
        <f>Q176*H176</f>
        <v>0</v>
      </c>
      <c r="S176" s="87">
        <v>0</v>
      </c>
      <c r="T176" s="88">
        <f>S176*H176</f>
        <v>0</v>
      </c>
      <c r="AR176" s="89" t="s">
        <v>83</v>
      </c>
      <c r="AT176" s="89" t="s">
        <v>65</v>
      </c>
      <c r="AU176" s="89" t="s">
        <v>37</v>
      </c>
      <c r="AY176" s="45" t="s">
        <v>64</v>
      </c>
      <c r="BE176" s="90">
        <f>IF(N176="základní",J176,0)</f>
        <v>0</v>
      </c>
      <c r="BF176" s="90">
        <f>IF(N176="snížená",J176,0)</f>
        <v>0</v>
      </c>
      <c r="BG176" s="90">
        <f>IF(N176="zákl. přenesená",J176,0)</f>
        <v>0</v>
      </c>
      <c r="BH176" s="90">
        <f>IF(N176="sníž. přenesená",J176,0)</f>
        <v>0</v>
      </c>
      <c r="BI176" s="90">
        <f>IF(N176="nulová",J176,0)</f>
        <v>0</v>
      </c>
      <c r="BJ176" s="45" t="s">
        <v>20</v>
      </c>
      <c r="BK176" s="90">
        <f>ROUND(I176*H176,2)</f>
        <v>0</v>
      </c>
      <c r="BL176" s="45" t="s">
        <v>83</v>
      </c>
      <c r="BM176" s="89" t="s">
        <v>1561</v>
      </c>
    </row>
    <row r="177" spans="2:65" s="46" customFormat="1" ht="24.2" customHeight="1">
      <c r="B177" s="47"/>
      <c r="C177" s="278" t="s">
        <v>83</v>
      </c>
      <c r="D177" s="278" t="s">
        <v>65</v>
      </c>
      <c r="E177" s="279" t="s">
        <v>804</v>
      </c>
      <c r="F177" s="280" t="s">
        <v>805</v>
      </c>
      <c r="G177" s="281" t="s">
        <v>8</v>
      </c>
      <c r="H177" s="302"/>
      <c r="I177" s="295"/>
      <c r="J177" s="283">
        <f>ROUND(I177*H177,2)</f>
        <v>0</v>
      </c>
      <c r="K177" s="284"/>
      <c r="L177" s="47"/>
      <c r="M177" s="296" t="s">
        <v>40</v>
      </c>
      <c r="N177" s="86" t="s">
        <v>45</v>
      </c>
      <c r="P177" s="87">
        <f>O177*H177</f>
        <v>0</v>
      </c>
      <c r="Q177" s="87">
        <v>0</v>
      </c>
      <c r="R177" s="87">
        <f>Q177*H177</f>
        <v>0</v>
      </c>
      <c r="S177" s="87">
        <v>0</v>
      </c>
      <c r="T177" s="88">
        <f>S177*H177</f>
        <v>0</v>
      </c>
      <c r="AR177" s="89" t="s">
        <v>83</v>
      </c>
      <c r="AT177" s="89" t="s">
        <v>65</v>
      </c>
      <c r="AU177" s="89" t="s">
        <v>37</v>
      </c>
      <c r="AY177" s="45" t="s">
        <v>64</v>
      </c>
      <c r="BE177" s="90">
        <f>IF(N177="základní",J177,0)</f>
        <v>0</v>
      </c>
      <c r="BF177" s="90">
        <f>IF(N177="snížená",J177,0)</f>
        <v>0</v>
      </c>
      <c r="BG177" s="90">
        <f>IF(N177="zákl. přenesená",J177,0)</f>
        <v>0</v>
      </c>
      <c r="BH177" s="90">
        <f>IF(N177="sníž. přenesená",J177,0)</f>
        <v>0</v>
      </c>
      <c r="BI177" s="90">
        <f>IF(N177="nulová",J177,0)</f>
        <v>0</v>
      </c>
      <c r="BJ177" s="45" t="s">
        <v>20</v>
      </c>
      <c r="BK177" s="90">
        <f>ROUND(I177*H177,2)</f>
        <v>0</v>
      </c>
      <c r="BL177" s="45" t="s">
        <v>83</v>
      </c>
      <c r="BM177" s="89" t="s">
        <v>1562</v>
      </c>
    </row>
    <row r="178" spans="2:65" s="67" customFormat="1" ht="22.9" customHeight="1">
      <c r="B178" s="68"/>
      <c r="D178" s="69" t="s">
        <v>60</v>
      </c>
      <c r="E178" s="77" t="s">
        <v>239</v>
      </c>
      <c r="F178" s="77" t="s">
        <v>240</v>
      </c>
      <c r="I178" s="294"/>
      <c r="J178" s="78">
        <f>BK178</f>
        <v>0</v>
      </c>
      <c r="L178" s="68"/>
      <c r="M178" s="72"/>
      <c r="P178" s="73">
        <f>SUM(P179:P183)</f>
        <v>0</v>
      </c>
      <c r="R178" s="73">
        <f>SUM(R179:R183)</f>
        <v>0.24</v>
      </c>
      <c r="T178" s="74">
        <f>SUM(T179:T183)</f>
        <v>0</v>
      </c>
      <c r="AR178" s="69" t="s">
        <v>37</v>
      </c>
      <c r="AT178" s="75" t="s">
        <v>60</v>
      </c>
      <c r="AU178" s="75" t="s">
        <v>20</v>
      </c>
      <c r="AY178" s="69" t="s">
        <v>64</v>
      </c>
      <c r="BK178" s="76">
        <f>SUM(BK179:BK183)</f>
        <v>0</v>
      </c>
    </row>
    <row r="179" spans="2:65" s="46" customFormat="1" ht="21.75" customHeight="1">
      <c r="B179" s="47"/>
      <c r="C179" s="278" t="s">
        <v>69</v>
      </c>
      <c r="D179" s="278" t="s">
        <v>65</v>
      </c>
      <c r="E179" s="279" t="s">
        <v>883</v>
      </c>
      <c r="F179" s="280" t="s">
        <v>884</v>
      </c>
      <c r="G179" s="281" t="s">
        <v>14</v>
      </c>
      <c r="H179" s="282">
        <v>480</v>
      </c>
      <c r="I179" s="295"/>
      <c r="J179" s="283">
        <f>ROUND(I179*H179,2)</f>
        <v>0</v>
      </c>
      <c r="K179" s="284"/>
      <c r="L179" s="47"/>
      <c r="M179" s="296" t="s">
        <v>40</v>
      </c>
      <c r="N179" s="86" t="s">
        <v>45</v>
      </c>
      <c r="P179" s="87">
        <f>O179*H179</f>
        <v>0</v>
      </c>
      <c r="Q179" s="87">
        <v>2.1000000000000001E-4</v>
      </c>
      <c r="R179" s="87">
        <f>Q179*H179</f>
        <v>0.1008</v>
      </c>
      <c r="S179" s="87">
        <v>0</v>
      </c>
      <c r="T179" s="88">
        <f>S179*H179</f>
        <v>0</v>
      </c>
      <c r="AR179" s="89" t="s">
        <v>83</v>
      </c>
      <c r="AT179" s="89" t="s">
        <v>65</v>
      </c>
      <c r="AU179" s="89" t="s">
        <v>37</v>
      </c>
      <c r="AY179" s="45" t="s">
        <v>64</v>
      </c>
      <c r="BE179" s="90">
        <f>IF(N179="základní",J179,0)</f>
        <v>0</v>
      </c>
      <c r="BF179" s="90">
        <f>IF(N179="snížená",J179,0)</f>
        <v>0</v>
      </c>
      <c r="BG179" s="90">
        <f>IF(N179="zákl. přenesená",J179,0)</f>
        <v>0</v>
      </c>
      <c r="BH179" s="90">
        <f>IF(N179="sníž. přenesená",J179,0)</f>
        <v>0</v>
      </c>
      <c r="BI179" s="90">
        <f>IF(N179="nulová",J179,0)</f>
        <v>0</v>
      </c>
      <c r="BJ179" s="45" t="s">
        <v>20</v>
      </c>
      <c r="BK179" s="90">
        <f>ROUND(I179*H179,2)</f>
        <v>0</v>
      </c>
      <c r="BL179" s="45" t="s">
        <v>83</v>
      </c>
      <c r="BM179" s="89" t="s">
        <v>1563</v>
      </c>
    </row>
    <row r="180" spans="2:65" s="190" customFormat="1">
      <c r="B180" s="191"/>
      <c r="D180" s="95" t="s">
        <v>67</v>
      </c>
      <c r="E180" s="192" t="s">
        <v>40</v>
      </c>
      <c r="F180" s="193" t="s">
        <v>1564</v>
      </c>
      <c r="H180" s="192" t="s">
        <v>40</v>
      </c>
      <c r="I180" s="299"/>
      <c r="L180" s="191"/>
      <c r="M180" s="194"/>
      <c r="T180" s="195"/>
      <c r="AT180" s="192" t="s">
        <v>67</v>
      </c>
      <c r="AU180" s="192" t="s">
        <v>37</v>
      </c>
      <c r="AV180" s="190" t="s">
        <v>20</v>
      </c>
      <c r="AW180" s="190" t="s">
        <v>68</v>
      </c>
      <c r="AX180" s="190" t="s">
        <v>63</v>
      </c>
      <c r="AY180" s="192" t="s">
        <v>64</v>
      </c>
    </row>
    <row r="181" spans="2:65" s="93" customFormat="1">
      <c r="B181" s="94"/>
      <c r="D181" s="95" t="s">
        <v>67</v>
      </c>
      <c r="E181" s="96" t="s">
        <v>40</v>
      </c>
      <c r="F181" s="97" t="s">
        <v>1565</v>
      </c>
      <c r="H181" s="98">
        <v>480</v>
      </c>
      <c r="I181" s="297"/>
      <c r="L181" s="94"/>
      <c r="M181" s="99"/>
      <c r="T181" s="100"/>
      <c r="AT181" s="96" t="s">
        <v>67</v>
      </c>
      <c r="AU181" s="96" t="s">
        <v>37</v>
      </c>
      <c r="AV181" s="93" t="s">
        <v>37</v>
      </c>
      <c r="AW181" s="93" t="s">
        <v>68</v>
      </c>
      <c r="AX181" s="93" t="s">
        <v>63</v>
      </c>
      <c r="AY181" s="96" t="s">
        <v>64</v>
      </c>
    </row>
    <row r="182" spans="2:65" s="101" customFormat="1">
      <c r="B182" s="102"/>
      <c r="D182" s="95" t="s">
        <v>67</v>
      </c>
      <c r="E182" s="103" t="s">
        <v>40</v>
      </c>
      <c r="F182" s="104" t="s">
        <v>70</v>
      </c>
      <c r="H182" s="105">
        <v>480</v>
      </c>
      <c r="I182" s="298"/>
      <c r="L182" s="102"/>
      <c r="M182" s="106"/>
      <c r="T182" s="107"/>
      <c r="AT182" s="103" t="s">
        <v>67</v>
      </c>
      <c r="AU182" s="103" t="s">
        <v>37</v>
      </c>
      <c r="AV182" s="101" t="s">
        <v>66</v>
      </c>
      <c r="AW182" s="101" t="s">
        <v>68</v>
      </c>
      <c r="AX182" s="101" t="s">
        <v>20</v>
      </c>
      <c r="AY182" s="103" t="s">
        <v>64</v>
      </c>
    </row>
    <row r="183" spans="2:65" s="46" customFormat="1" ht="24.2" customHeight="1">
      <c r="B183" s="47"/>
      <c r="C183" s="278" t="s">
        <v>71</v>
      </c>
      <c r="D183" s="278" t="s">
        <v>65</v>
      </c>
      <c r="E183" s="279" t="s">
        <v>888</v>
      </c>
      <c r="F183" s="280" t="s">
        <v>889</v>
      </c>
      <c r="G183" s="281" t="s">
        <v>14</v>
      </c>
      <c r="H183" s="282">
        <v>480</v>
      </c>
      <c r="I183" s="295"/>
      <c r="J183" s="283">
        <f>ROUND(I183*H183,2)</f>
        <v>0</v>
      </c>
      <c r="K183" s="284"/>
      <c r="L183" s="47"/>
      <c r="M183" s="305" t="s">
        <v>40</v>
      </c>
      <c r="N183" s="124" t="s">
        <v>45</v>
      </c>
      <c r="O183" s="306"/>
      <c r="P183" s="125">
        <f>O183*H183</f>
        <v>0</v>
      </c>
      <c r="Q183" s="125">
        <v>2.9E-4</v>
      </c>
      <c r="R183" s="125">
        <f>Q183*H183</f>
        <v>0.13919999999999999</v>
      </c>
      <c r="S183" s="125">
        <v>0</v>
      </c>
      <c r="T183" s="126">
        <f>S183*H183</f>
        <v>0</v>
      </c>
      <c r="AR183" s="89" t="s">
        <v>83</v>
      </c>
      <c r="AT183" s="89" t="s">
        <v>65</v>
      </c>
      <c r="AU183" s="89" t="s">
        <v>37</v>
      </c>
      <c r="AY183" s="45" t="s">
        <v>64</v>
      </c>
      <c r="BE183" s="90">
        <f>IF(N183="základní",J183,0)</f>
        <v>0</v>
      </c>
      <c r="BF183" s="90">
        <f>IF(N183="snížená",J183,0)</f>
        <v>0</v>
      </c>
      <c r="BG183" s="90">
        <f>IF(N183="zákl. přenesená",J183,0)</f>
        <v>0</v>
      </c>
      <c r="BH183" s="90">
        <f>IF(N183="sníž. přenesená",J183,0)</f>
        <v>0</v>
      </c>
      <c r="BI183" s="90">
        <f>IF(N183="nulová",J183,0)</f>
        <v>0</v>
      </c>
      <c r="BJ183" s="45" t="s">
        <v>20</v>
      </c>
      <c r="BK183" s="90">
        <f>ROUND(I183*H183,2)</f>
        <v>0</v>
      </c>
      <c r="BL183" s="45" t="s">
        <v>83</v>
      </c>
      <c r="BM183" s="89" t="s">
        <v>1566</v>
      </c>
    </row>
    <row r="184" spans="2:65" s="46" customFormat="1" ht="6.95" customHeight="1">
      <c r="B184" s="49"/>
      <c r="C184" s="50"/>
      <c r="D184" s="50"/>
      <c r="E184" s="50"/>
      <c r="F184" s="50"/>
      <c r="G184" s="50"/>
      <c r="H184" s="50"/>
      <c r="I184" s="50"/>
      <c r="J184" s="50"/>
      <c r="K184" s="50"/>
      <c r="L184" s="47"/>
    </row>
  </sheetData>
  <sheetProtection algorithmName="SHA-512" hashValue="im071FbgTwy/KVcrSjI4OpEu8YVTb2STloNeEXg/6Z516i+yQozjmYnIZWnA8nvxcjQmET4gWq+muih59EqUrg==" saltValue="gErQDUubYwKRLf/LVeMoPiJZEuN5YGEyhagdjFWSuPQRUwwEXIHrwZlh6HYDKoZ2YMWmt7xvm07PC/nLzIxM7g==" spinCount="100000" sheet="1" objects="1" scenarios="1" formatColumns="0" formatRows="0" autoFilter="0"/>
  <autoFilter ref="C124:K183" xr:uid="{00000000-0009-0000-0000-000001000000}"/>
  <mergeCells count="9">
    <mergeCell ref="E87:H87"/>
    <mergeCell ref="E115:H115"/>
    <mergeCell ref="E117:H11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53CDE-95E7-42B6-8D4C-777E4BE68728}">
  <sheetPr>
    <tabColor theme="3" tint="0.59999389629810485"/>
  </sheetPr>
  <dimension ref="A1:J1073"/>
  <sheetViews>
    <sheetView showGridLines="0" showZeros="0" zoomScaleNormal="100" workbookViewId="0">
      <pane ySplit="12" topLeftCell="A13" activePane="bottomLeft" state="frozen"/>
      <selection pane="bottomLeft" activeCell="D5" sqref="D5"/>
    </sheetView>
  </sheetViews>
  <sheetFormatPr defaultRowHeight="12.75"/>
  <cols>
    <col min="1" max="1" width="5.42578125" style="196" customWidth="1"/>
    <col min="2" max="2" width="5.7109375" style="208" customWidth="1"/>
    <col min="3" max="3" width="11.42578125" style="208" customWidth="1"/>
    <col min="4" max="4" width="59.7109375" style="247" customWidth="1"/>
    <col min="5" max="5" width="17" style="247" customWidth="1"/>
    <col min="6" max="6" width="4.5703125" style="208" customWidth="1"/>
    <col min="7" max="7" width="8.7109375" style="196" customWidth="1"/>
    <col min="8" max="9" width="16.7109375" style="196" customWidth="1"/>
    <col min="10" max="10" width="12.140625" style="196" customWidth="1"/>
    <col min="11" max="11" width="8.85546875" style="196"/>
    <col min="12" max="12" width="10.28515625" style="196" bestFit="1" customWidth="1"/>
    <col min="13" max="256" width="8.85546875" style="196"/>
    <col min="257" max="257" width="5.42578125" style="196" customWidth="1"/>
    <col min="258" max="258" width="5.7109375" style="196" customWidth="1"/>
    <col min="259" max="259" width="11.42578125" style="196" customWidth="1"/>
    <col min="260" max="260" width="59.7109375" style="196" customWidth="1"/>
    <col min="261" max="261" width="17" style="196" customWidth="1"/>
    <col min="262" max="262" width="4.5703125" style="196" customWidth="1"/>
    <col min="263" max="263" width="8.7109375" style="196" customWidth="1"/>
    <col min="264" max="265" width="16.7109375" style="196" customWidth="1"/>
    <col min="266" max="266" width="12.140625" style="196" customWidth="1"/>
    <col min="267" max="267" width="8.85546875" style="196"/>
    <col min="268" max="268" width="10.28515625" style="196" bestFit="1" customWidth="1"/>
    <col min="269" max="512" width="8.85546875" style="196"/>
    <col min="513" max="513" width="5.42578125" style="196" customWidth="1"/>
    <col min="514" max="514" width="5.7109375" style="196" customWidth="1"/>
    <col min="515" max="515" width="11.42578125" style="196" customWidth="1"/>
    <col min="516" max="516" width="59.7109375" style="196" customWidth="1"/>
    <col min="517" max="517" width="17" style="196" customWidth="1"/>
    <col min="518" max="518" width="4.5703125" style="196" customWidth="1"/>
    <col min="519" max="519" width="8.7109375" style="196" customWidth="1"/>
    <col min="520" max="521" width="16.7109375" style="196" customWidth="1"/>
    <col min="522" max="522" width="12.140625" style="196" customWidth="1"/>
    <col min="523" max="523" width="8.85546875" style="196"/>
    <col min="524" max="524" width="10.28515625" style="196" bestFit="1" customWidth="1"/>
    <col min="525" max="768" width="8.85546875" style="196"/>
    <col min="769" max="769" width="5.42578125" style="196" customWidth="1"/>
    <col min="770" max="770" width="5.7109375" style="196" customWidth="1"/>
    <col min="771" max="771" width="11.42578125" style="196" customWidth="1"/>
    <col min="772" max="772" width="59.7109375" style="196" customWidth="1"/>
    <col min="773" max="773" width="17" style="196" customWidth="1"/>
    <col min="774" max="774" width="4.5703125" style="196" customWidth="1"/>
    <col min="775" max="775" width="8.7109375" style="196" customWidth="1"/>
    <col min="776" max="777" width="16.7109375" style="196" customWidth="1"/>
    <col min="778" max="778" width="12.140625" style="196" customWidth="1"/>
    <col min="779" max="779" width="8.85546875" style="196"/>
    <col min="780" max="780" width="10.28515625" style="196" bestFit="1" customWidth="1"/>
    <col min="781" max="1024" width="8.85546875" style="196"/>
    <col min="1025" max="1025" width="5.42578125" style="196" customWidth="1"/>
    <col min="1026" max="1026" width="5.7109375" style="196" customWidth="1"/>
    <col min="1027" max="1027" width="11.42578125" style="196" customWidth="1"/>
    <col min="1028" max="1028" width="59.7109375" style="196" customWidth="1"/>
    <col min="1029" max="1029" width="17" style="196" customWidth="1"/>
    <col min="1030" max="1030" width="4.5703125" style="196" customWidth="1"/>
    <col min="1031" max="1031" width="8.7109375" style="196" customWidth="1"/>
    <col min="1032" max="1033" width="16.7109375" style="196" customWidth="1"/>
    <col min="1034" max="1034" width="12.140625" style="196" customWidth="1"/>
    <col min="1035" max="1035" width="8.85546875" style="196"/>
    <col min="1036" max="1036" width="10.28515625" style="196" bestFit="1" customWidth="1"/>
    <col min="1037" max="1280" width="8.85546875" style="196"/>
    <col min="1281" max="1281" width="5.42578125" style="196" customWidth="1"/>
    <col min="1282" max="1282" width="5.7109375" style="196" customWidth="1"/>
    <col min="1283" max="1283" width="11.42578125" style="196" customWidth="1"/>
    <col min="1284" max="1284" width="59.7109375" style="196" customWidth="1"/>
    <col min="1285" max="1285" width="17" style="196" customWidth="1"/>
    <col min="1286" max="1286" width="4.5703125" style="196" customWidth="1"/>
    <col min="1287" max="1287" width="8.7109375" style="196" customWidth="1"/>
    <col min="1288" max="1289" width="16.7109375" style="196" customWidth="1"/>
    <col min="1290" max="1290" width="12.140625" style="196" customWidth="1"/>
    <col min="1291" max="1291" width="8.85546875" style="196"/>
    <col min="1292" max="1292" width="10.28515625" style="196" bestFit="1" customWidth="1"/>
    <col min="1293" max="1536" width="8.85546875" style="196"/>
    <col min="1537" max="1537" width="5.42578125" style="196" customWidth="1"/>
    <col min="1538" max="1538" width="5.7109375" style="196" customWidth="1"/>
    <col min="1539" max="1539" width="11.42578125" style="196" customWidth="1"/>
    <col min="1540" max="1540" width="59.7109375" style="196" customWidth="1"/>
    <col min="1541" max="1541" width="17" style="196" customWidth="1"/>
    <col min="1542" max="1542" width="4.5703125" style="196" customWidth="1"/>
    <col min="1543" max="1543" width="8.7109375" style="196" customWidth="1"/>
    <col min="1544" max="1545" width="16.7109375" style="196" customWidth="1"/>
    <col min="1546" max="1546" width="12.140625" style="196" customWidth="1"/>
    <col min="1547" max="1547" width="8.85546875" style="196"/>
    <col min="1548" max="1548" width="10.28515625" style="196" bestFit="1" customWidth="1"/>
    <col min="1549" max="1792" width="8.85546875" style="196"/>
    <col min="1793" max="1793" width="5.42578125" style="196" customWidth="1"/>
    <col min="1794" max="1794" width="5.7109375" style="196" customWidth="1"/>
    <col min="1795" max="1795" width="11.42578125" style="196" customWidth="1"/>
    <col min="1796" max="1796" width="59.7109375" style="196" customWidth="1"/>
    <col min="1797" max="1797" width="17" style="196" customWidth="1"/>
    <col min="1798" max="1798" width="4.5703125" style="196" customWidth="1"/>
    <col min="1799" max="1799" width="8.7109375" style="196" customWidth="1"/>
    <col min="1800" max="1801" width="16.7109375" style="196" customWidth="1"/>
    <col min="1802" max="1802" width="12.140625" style="196" customWidth="1"/>
    <col min="1803" max="1803" width="8.85546875" style="196"/>
    <col min="1804" max="1804" width="10.28515625" style="196" bestFit="1" customWidth="1"/>
    <col min="1805" max="2048" width="8.85546875" style="196"/>
    <col min="2049" max="2049" width="5.42578125" style="196" customWidth="1"/>
    <col min="2050" max="2050" width="5.7109375" style="196" customWidth="1"/>
    <col min="2051" max="2051" width="11.42578125" style="196" customWidth="1"/>
    <col min="2052" max="2052" width="59.7109375" style="196" customWidth="1"/>
    <col min="2053" max="2053" width="17" style="196" customWidth="1"/>
    <col min="2054" max="2054" width="4.5703125" style="196" customWidth="1"/>
    <col min="2055" max="2055" width="8.7109375" style="196" customWidth="1"/>
    <col min="2056" max="2057" width="16.7109375" style="196" customWidth="1"/>
    <col min="2058" max="2058" width="12.140625" style="196" customWidth="1"/>
    <col min="2059" max="2059" width="8.85546875" style="196"/>
    <col min="2060" max="2060" width="10.28515625" style="196" bestFit="1" customWidth="1"/>
    <col min="2061" max="2304" width="8.85546875" style="196"/>
    <col min="2305" max="2305" width="5.42578125" style="196" customWidth="1"/>
    <col min="2306" max="2306" width="5.7109375" style="196" customWidth="1"/>
    <col min="2307" max="2307" width="11.42578125" style="196" customWidth="1"/>
    <col min="2308" max="2308" width="59.7109375" style="196" customWidth="1"/>
    <col min="2309" max="2309" width="17" style="196" customWidth="1"/>
    <col min="2310" max="2310" width="4.5703125" style="196" customWidth="1"/>
    <col min="2311" max="2311" width="8.7109375" style="196" customWidth="1"/>
    <col min="2312" max="2313" width="16.7109375" style="196" customWidth="1"/>
    <col min="2314" max="2314" width="12.140625" style="196" customWidth="1"/>
    <col min="2315" max="2315" width="8.85546875" style="196"/>
    <col min="2316" max="2316" width="10.28515625" style="196" bestFit="1" customWidth="1"/>
    <col min="2317" max="2560" width="8.85546875" style="196"/>
    <col min="2561" max="2561" width="5.42578125" style="196" customWidth="1"/>
    <col min="2562" max="2562" width="5.7109375" style="196" customWidth="1"/>
    <col min="2563" max="2563" width="11.42578125" style="196" customWidth="1"/>
    <col min="2564" max="2564" width="59.7109375" style="196" customWidth="1"/>
    <col min="2565" max="2565" width="17" style="196" customWidth="1"/>
    <col min="2566" max="2566" width="4.5703125" style="196" customWidth="1"/>
    <col min="2567" max="2567" width="8.7109375" style="196" customWidth="1"/>
    <col min="2568" max="2569" width="16.7109375" style="196" customWidth="1"/>
    <col min="2570" max="2570" width="12.140625" style="196" customWidth="1"/>
    <col min="2571" max="2571" width="8.85546875" style="196"/>
    <col min="2572" max="2572" width="10.28515625" style="196" bestFit="1" customWidth="1"/>
    <col min="2573" max="2816" width="8.85546875" style="196"/>
    <col min="2817" max="2817" width="5.42578125" style="196" customWidth="1"/>
    <col min="2818" max="2818" width="5.7109375" style="196" customWidth="1"/>
    <col min="2819" max="2819" width="11.42578125" style="196" customWidth="1"/>
    <col min="2820" max="2820" width="59.7109375" style="196" customWidth="1"/>
    <col min="2821" max="2821" width="17" style="196" customWidth="1"/>
    <col min="2822" max="2822" width="4.5703125" style="196" customWidth="1"/>
    <col min="2823" max="2823" width="8.7109375" style="196" customWidth="1"/>
    <col min="2824" max="2825" width="16.7109375" style="196" customWidth="1"/>
    <col min="2826" max="2826" width="12.140625" style="196" customWidth="1"/>
    <col min="2827" max="2827" width="8.85546875" style="196"/>
    <col min="2828" max="2828" width="10.28515625" style="196" bestFit="1" customWidth="1"/>
    <col min="2829" max="3072" width="8.85546875" style="196"/>
    <col min="3073" max="3073" width="5.42578125" style="196" customWidth="1"/>
    <col min="3074" max="3074" width="5.7109375" style="196" customWidth="1"/>
    <col min="3075" max="3075" width="11.42578125" style="196" customWidth="1"/>
    <col min="3076" max="3076" width="59.7109375" style="196" customWidth="1"/>
    <col min="3077" max="3077" width="17" style="196" customWidth="1"/>
    <col min="3078" max="3078" width="4.5703125" style="196" customWidth="1"/>
    <col min="3079" max="3079" width="8.7109375" style="196" customWidth="1"/>
    <col min="3080" max="3081" width="16.7109375" style="196" customWidth="1"/>
    <col min="3082" max="3082" width="12.140625" style="196" customWidth="1"/>
    <col min="3083" max="3083" width="8.85546875" style="196"/>
    <col min="3084" max="3084" width="10.28515625" style="196" bestFit="1" customWidth="1"/>
    <col min="3085" max="3328" width="8.85546875" style="196"/>
    <col min="3329" max="3329" width="5.42578125" style="196" customWidth="1"/>
    <col min="3330" max="3330" width="5.7109375" style="196" customWidth="1"/>
    <col min="3331" max="3331" width="11.42578125" style="196" customWidth="1"/>
    <col min="3332" max="3332" width="59.7109375" style="196" customWidth="1"/>
    <col min="3333" max="3333" width="17" style="196" customWidth="1"/>
    <col min="3334" max="3334" width="4.5703125" style="196" customWidth="1"/>
    <col min="3335" max="3335" width="8.7109375" style="196" customWidth="1"/>
    <col min="3336" max="3337" width="16.7109375" style="196" customWidth="1"/>
    <col min="3338" max="3338" width="12.140625" style="196" customWidth="1"/>
    <col min="3339" max="3339" width="8.85546875" style="196"/>
    <col min="3340" max="3340" width="10.28515625" style="196" bestFit="1" customWidth="1"/>
    <col min="3341" max="3584" width="8.85546875" style="196"/>
    <col min="3585" max="3585" width="5.42578125" style="196" customWidth="1"/>
    <col min="3586" max="3586" width="5.7109375" style="196" customWidth="1"/>
    <col min="3587" max="3587" width="11.42578125" style="196" customWidth="1"/>
    <col min="3588" max="3588" width="59.7109375" style="196" customWidth="1"/>
    <col min="3589" max="3589" width="17" style="196" customWidth="1"/>
    <col min="3590" max="3590" width="4.5703125" style="196" customWidth="1"/>
    <col min="3591" max="3591" width="8.7109375" style="196" customWidth="1"/>
    <col min="3592" max="3593" width="16.7109375" style="196" customWidth="1"/>
    <col min="3594" max="3594" width="12.140625" style="196" customWidth="1"/>
    <col min="3595" max="3595" width="8.85546875" style="196"/>
    <col min="3596" max="3596" width="10.28515625" style="196" bestFit="1" customWidth="1"/>
    <col min="3597" max="3840" width="8.85546875" style="196"/>
    <col min="3841" max="3841" width="5.42578125" style="196" customWidth="1"/>
    <col min="3842" max="3842" width="5.7109375" style="196" customWidth="1"/>
    <col min="3843" max="3843" width="11.42578125" style="196" customWidth="1"/>
    <col min="3844" max="3844" width="59.7109375" style="196" customWidth="1"/>
    <col min="3845" max="3845" width="17" style="196" customWidth="1"/>
    <col min="3846" max="3846" width="4.5703125" style="196" customWidth="1"/>
    <col min="3847" max="3847" width="8.7109375" style="196" customWidth="1"/>
    <col min="3848" max="3849" width="16.7109375" style="196" customWidth="1"/>
    <col min="3850" max="3850" width="12.140625" style="196" customWidth="1"/>
    <col min="3851" max="3851" width="8.85546875" style="196"/>
    <col min="3852" max="3852" width="10.28515625" style="196" bestFit="1" customWidth="1"/>
    <col min="3853" max="4096" width="8.85546875" style="196"/>
    <col min="4097" max="4097" width="5.42578125" style="196" customWidth="1"/>
    <col min="4098" max="4098" width="5.7109375" style="196" customWidth="1"/>
    <col min="4099" max="4099" width="11.42578125" style="196" customWidth="1"/>
    <col min="4100" max="4100" width="59.7109375" style="196" customWidth="1"/>
    <col min="4101" max="4101" width="17" style="196" customWidth="1"/>
    <col min="4102" max="4102" width="4.5703125" style="196" customWidth="1"/>
    <col min="4103" max="4103" width="8.7109375" style="196" customWidth="1"/>
    <col min="4104" max="4105" width="16.7109375" style="196" customWidth="1"/>
    <col min="4106" max="4106" width="12.140625" style="196" customWidth="1"/>
    <col min="4107" max="4107" width="8.85546875" style="196"/>
    <col min="4108" max="4108" width="10.28515625" style="196" bestFit="1" customWidth="1"/>
    <col min="4109" max="4352" width="8.85546875" style="196"/>
    <col min="4353" max="4353" width="5.42578125" style="196" customWidth="1"/>
    <col min="4354" max="4354" width="5.7109375" style="196" customWidth="1"/>
    <col min="4355" max="4355" width="11.42578125" style="196" customWidth="1"/>
    <col min="4356" max="4356" width="59.7109375" style="196" customWidth="1"/>
    <col min="4357" max="4357" width="17" style="196" customWidth="1"/>
    <col min="4358" max="4358" width="4.5703125" style="196" customWidth="1"/>
    <col min="4359" max="4359" width="8.7109375" style="196" customWidth="1"/>
    <col min="4360" max="4361" width="16.7109375" style="196" customWidth="1"/>
    <col min="4362" max="4362" width="12.140625" style="196" customWidth="1"/>
    <col min="4363" max="4363" width="8.85546875" style="196"/>
    <col min="4364" max="4364" width="10.28515625" style="196" bestFit="1" customWidth="1"/>
    <col min="4365" max="4608" width="8.85546875" style="196"/>
    <col min="4609" max="4609" width="5.42578125" style="196" customWidth="1"/>
    <col min="4610" max="4610" width="5.7109375" style="196" customWidth="1"/>
    <col min="4611" max="4611" width="11.42578125" style="196" customWidth="1"/>
    <col min="4612" max="4612" width="59.7109375" style="196" customWidth="1"/>
    <col min="4613" max="4613" width="17" style="196" customWidth="1"/>
    <col min="4614" max="4614" width="4.5703125" style="196" customWidth="1"/>
    <col min="4615" max="4615" width="8.7109375" style="196" customWidth="1"/>
    <col min="4616" max="4617" width="16.7109375" style="196" customWidth="1"/>
    <col min="4618" max="4618" width="12.140625" style="196" customWidth="1"/>
    <col min="4619" max="4619" width="8.85546875" style="196"/>
    <col min="4620" max="4620" width="10.28515625" style="196" bestFit="1" customWidth="1"/>
    <col min="4621" max="4864" width="8.85546875" style="196"/>
    <col min="4865" max="4865" width="5.42578125" style="196" customWidth="1"/>
    <col min="4866" max="4866" width="5.7109375" style="196" customWidth="1"/>
    <col min="4867" max="4867" width="11.42578125" style="196" customWidth="1"/>
    <col min="4868" max="4868" width="59.7109375" style="196" customWidth="1"/>
    <col min="4869" max="4869" width="17" style="196" customWidth="1"/>
    <col min="4870" max="4870" width="4.5703125" style="196" customWidth="1"/>
    <col min="4871" max="4871" width="8.7109375" style="196" customWidth="1"/>
    <col min="4872" max="4873" width="16.7109375" style="196" customWidth="1"/>
    <col min="4874" max="4874" width="12.140625" style="196" customWidth="1"/>
    <col min="4875" max="4875" width="8.85546875" style="196"/>
    <col min="4876" max="4876" width="10.28515625" style="196" bestFit="1" customWidth="1"/>
    <col min="4877" max="5120" width="8.85546875" style="196"/>
    <col min="5121" max="5121" width="5.42578125" style="196" customWidth="1"/>
    <col min="5122" max="5122" width="5.7109375" style="196" customWidth="1"/>
    <col min="5123" max="5123" width="11.42578125" style="196" customWidth="1"/>
    <col min="5124" max="5124" width="59.7109375" style="196" customWidth="1"/>
    <col min="5125" max="5125" width="17" style="196" customWidth="1"/>
    <col min="5126" max="5126" width="4.5703125" style="196" customWidth="1"/>
    <col min="5127" max="5127" width="8.7109375" style="196" customWidth="1"/>
    <col min="5128" max="5129" width="16.7109375" style="196" customWidth="1"/>
    <col min="5130" max="5130" width="12.140625" style="196" customWidth="1"/>
    <col min="5131" max="5131" width="8.85546875" style="196"/>
    <col min="5132" max="5132" width="10.28515625" style="196" bestFit="1" customWidth="1"/>
    <col min="5133" max="5376" width="8.85546875" style="196"/>
    <col min="5377" max="5377" width="5.42578125" style="196" customWidth="1"/>
    <col min="5378" max="5378" width="5.7109375" style="196" customWidth="1"/>
    <col min="5379" max="5379" width="11.42578125" style="196" customWidth="1"/>
    <col min="5380" max="5380" width="59.7109375" style="196" customWidth="1"/>
    <col min="5381" max="5381" width="17" style="196" customWidth="1"/>
    <col min="5382" max="5382" width="4.5703125" style="196" customWidth="1"/>
    <col min="5383" max="5383" width="8.7109375" style="196" customWidth="1"/>
    <col min="5384" max="5385" width="16.7109375" style="196" customWidth="1"/>
    <col min="5386" max="5386" width="12.140625" style="196" customWidth="1"/>
    <col min="5387" max="5387" width="8.85546875" style="196"/>
    <col min="5388" max="5388" width="10.28515625" style="196" bestFit="1" customWidth="1"/>
    <col min="5389" max="5632" width="8.85546875" style="196"/>
    <col min="5633" max="5633" width="5.42578125" style="196" customWidth="1"/>
    <col min="5634" max="5634" width="5.7109375" style="196" customWidth="1"/>
    <col min="5635" max="5635" width="11.42578125" style="196" customWidth="1"/>
    <col min="5636" max="5636" width="59.7109375" style="196" customWidth="1"/>
    <col min="5637" max="5637" width="17" style="196" customWidth="1"/>
    <col min="5638" max="5638" width="4.5703125" style="196" customWidth="1"/>
    <col min="5639" max="5639" width="8.7109375" style="196" customWidth="1"/>
    <col min="5640" max="5641" width="16.7109375" style="196" customWidth="1"/>
    <col min="5642" max="5642" width="12.140625" style="196" customWidth="1"/>
    <col min="5643" max="5643" width="8.85546875" style="196"/>
    <col min="5644" max="5644" width="10.28515625" style="196" bestFit="1" customWidth="1"/>
    <col min="5645" max="5888" width="8.85546875" style="196"/>
    <col min="5889" max="5889" width="5.42578125" style="196" customWidth="1"/>
    <col min="5890" max="5890" width="5.7109375" style="196" customWidth="1"/>
    <col min="5891" max="5891" width="11.42578125" style="196" customWidth="1"/>
    <col min="5892" max="5892" width="59.7109375" style="196" customWidth="1"/>
    <col min="5893" max="5893" width="17" style="196" customWidth="1"/>
    <col min="5894" max="5894" width="4.5703125" style="196" customWidth="1"/>
    <col min="5895" max="5895" width="8.7109375" style="196" customWidth="1"/>
    <col min="5896" max="5897" width="16.7109375" style="196" customWidth="1"/>
    <col min="5898" max="5898" width="12.140625" style="196" customWidth="1"/>
    <col min="5899" max="5899" width="8.85546875" style="196"/>
    <col min="5900" max="5900" width="10.28515625" style="196" bestFit="1" customWidth="1"/>
    <col min="5901" max="6144" width="8.85546875" style="196"/>
    <col min="6145" max="6145" width="5.42578125" style="196" customWidth="1"/>
    <col min="6146" max="6146" width="5.7109375" style="196" customWidth="1"/>
    <col min="6147" max="6147" width="11.42578125" style="196" customWidth="1"/>
    <col min="6148" max="6148" width="59.7109375" style="196" customWidth="1"/>
    <col min="6149" max="6149" width="17" style="196" customWidth="1"/>
    <col min="6150" max="6150" width="4.5703125" style="196" customWidth="1"/>
    <col min="6151" max="6151" width="8.7109375" style="196" customWidth="1"/>
    <col min="6152" max="6153" width="16.7109375" style="196" customWidth="1"/>
    <col min="6154" max="6154" width="12.140625" style="196" customWidth="1"/>
    <col min="6155" max="6155" width="8.85546875" style="196"/>
    <col min="6156" max="6156" width="10.28515625" style="196" bestFit="1" customWidth="1"/>
    <col min="6157" max="6400" width="8.85546875" style="196"/>
    <col min="6401" max="6401" width="5.42578125" style="196" customWidth="1"/>
    <col min="6402" max="6402" width="5.7109375" style="196" customWidth="1"/>
    <col min="6403" max="6403" width="11.42578125" style="196" customWidth="1"/>
    <col min="6404" max="6404" width="59.7109375" style="196" customWidth="1"/>
    <col min="6405" max="6405" width="17" style="196" customWidth="1"/>
    <col min="6406" max="6406" width="4.5703125" style="196" customWidth="1"/>
    <col min="6407" max="6407" width="8.7109375" style="196" customWidth="1"/>
    <col min="6408" max="6409" width="16.7109375" style="196" customWidth="1"/>
    <col min="6410" max="6410" width="12.140625" style="196" customWidth="1"/>
    <col min="6411" max="6411" width="8.85546875" style="196"/>
    <col min="6412" max="6412" width="10.28515625" style="196" bestFit="1" customWidth="1"/>
    <col min="6413" max="6656" width="8.85546875" style="196"/>
    <col min="6657" max="6657" width="5.42578125" style="196" customWidth="1"/>
    <col min="6658" max="6658" width="5.7109375" style="196" customWidth="1"/>
    <col min="6659" max="6659" width="11.42578125" style="196" customWidth="1"/>
    <col min="6660" max="6660" width="59.7109375" style="196" customWidth="1"/>
    <col min="6661" max="6661" width="17" style="196" customWidth="1"/>
    <col min="6662" max="6662" width="4.5703125" style="196" customWidth="1"/>
    <col min="6663" max="6663" width="8.7109375" style="196" customWidth="1"/>
    <col min="6664" max="6665" width="16.7109375" style="196" customWidth="1"/>
    <col min="6666" max="6666" width="12.140625" style="196" customWidth="1"/>
    <col min="6667" max="6667" width="8.85546875" style="196"/>
    <col min="6668" max="6668" width="10.28515625" style="196" bestFit="1" customWidth="1"/>
    <col min="6669" max="6912" width="8.85546875" style="196"/>
    <col min="6913" max="6913" width="5.42578125" style="196" customWidth="1"/>
    <col min="6914" max="6914" width="5.7109375" style="196" customWidth="1"/>
    <col min="6915" max="6915" width="11.42578125" style="196" customWidth="1"/>
    <col min="6916" max="6916" width="59.7109375" style="196" customWidth="1"/>
    <col min="6917" max="6917" width="17" style="196" customWidth="1"/>
    <col min="6918" max="6918" width="4.5703125" style="196" customWidth="1"/>
    <col min="6919" max="6919" width="8.7109375" style="196" customWidth="1"/>
    <col min="6920" max="6921" width="16.7109375" style="196" customWidth="1"/>
    <col min="6922" max="6922" width="12.140625" style="196" customWidth="1"/>
    <col min="6923" max="6923" width="8.85546875" style="196"/>
    <col min="6924" max="6924" width="10.28515625" style="196" bestFit="1" customWidth="1"/>
    <col min="6925" max="7168" width="8.85546875" style="196"/>
    <col min="7169" max="7169" width="5.42578125" style="196" customWidth="1"/>
    <col min="7170" max="7170" width="5.7109375" style="196" customWidth="1"/>
    <col min="7171" max="7171" width="11.42578125" style="196" customWidth="1"/>
    <col min="7172" max="7172" width="59.7109375" style="196" customWidth="1"/>
    <col min="7173" max="7173" width="17" style="196" customWidth="1"/>
    <col min="7174" max="7174" width="4.5703125" style="196" customWidth="1"/>
    <col min="7175" max="7175" width="8.7109375" style="196" customWidth="1"/>
    <col min="7176" max="7177" width="16.7109375" style="196" customWidth="1"/>
    <col min="7178" max="7178" width="12.140625" style="196" customWidth="1"/>
    <col min="7179" max="7179" width="8.85546875" style="196"/>
    <col min="7180" max="7180" width="10.28515625" style="196" bestFit="1" customWidth="1"/>
    <col min="7181" max="7424" width="8.85546875" style="196"/>
    <col min="7425" max="7425" width="5.42578125" style="196" customWidth="1"/>
    <col min="7426" max="7426" width="5.7109375" style="196" customWidth="1"/>
    <col min="7427" max="7427" width="11.42578125" style="196" customWidth="1"/>
    <col min="7428" max="7428" width="59.7109375" style="196" customWidth="1"/>
    <col min="7429" max="7429" width="17" style="196" customWidth="1"/>
    <col min="7430" max="7430" width="4.5703125" style="196" customWidth="1"/>
    <col min="7431" max="7431" width="8.7109375" style="196" customWidth="1"/>
    <col min="7432" max="7433" width="16.7109375" style="196" customWidth="1"/>
    <col min="7434" max="7434" width="12.140625" style="196" customWidth="1"/>
    <col min="7435" max="7435" width="8.85546875" style="196"/>
    <col min="7436" max="7436" width="10.28515625" style="196" bestFit="1" customWidth="1"/>
    <col min="7437" max="7680" width="8.85546875" style="196"/>
    <col min="7681" max="7681" width="5.42578125" style="196" customWidth="1"/>
    <col min="7682" max="7682" width="5.7109375" style="196" customWidth="1"/>
    <col min="7683" max="7683" width="11.42578125" style="196" customWidth="1"/>
    <col min="7684" max="7684" width="59.7109375" style="196" customWidth="1"/>
    <col min="7685" max="7685" width="17" style="196" customWidth="1"/>
    <col min="7686" max="7686" width="4.5703125" style="196" customWidth="1"/>
    <col min="7687" max="7687" width="8.7109375" style="196" customWidth="1"/>
    <col min="7688" max="7689" width="16.7109375" style="196" customWidth="1"/>
    <col min="7690" max="7690" width="12.140625" style="196" customWidth="1"/>
    <col min="7691" max="7691" width="8.85546875" style="196"/>
    <col min="7692" max="7692" width="10.28515625" style="196" bestFit="1" customWidth="1"/>
    <col min="7693" max="7936" width="8.85546875" style="196"/>
    <col min="7937" max="7937" width="5.42578125" style="196" customWidth="1"/>
    <col min="7938" max="7938" width="5.7109375" style="196" customWidth="1"/>
    <col min="7939" max="7939" width="11.42578125" style="196" customWidth="1"/>
    <col min="7940" max="7940" width="59.7109375" style="196" customWidth="1"/>
    <col min="7941" max="7941" width="17" style="196" customWidth="1"/>
    <col min="7942" max="7942" width="4.5703125" style="196" customWidth="1"/>
    <col min="7943" max="7943" width="8.7109375" style="196" customWidth="1"/>
    <col min="7944" max="7945" width="16.7109375" style="196" customWidth="1"/>
    <col min="7946" max="7946" width="12.140625" style="196" customWidth="1"/>
    <col min="7947" max="7947" width="8.85546875" style="196"/>
    <col min="7948" max="7948" width="10.28515625" style="196" bestFit="1" customWidth="1"/>
    <col min="7949" max="8192" width="8.85546875" style="196"/>
    <col min="8193" max="8193" width="5.42578125" style="196" customWidth="1"/>
    <col min="8194" max="8194" width="5.7109375" style="196" customWidth="1"/>
    <col min="8195" max="8195" width="11.42578125" style="196" customWidth="1"/>
    <col min="8196" max="8196" width="59.7109375" style="196" customWidth="1"/>
    <col min="8197" max="8197" width="17" style="196" customWidth="1"/>
    <col min="8198" max="8198" width="4.5703125" style="196" customWidth="1"/>
    <col min="8199" max="8199" width="8.7109375" style="196" customWidth="1"/>
    <col min="8200" max="8201" width="16.7109375" style="196" customWidth="1"/>
    <col min="8202" max="8202" width="12.140625" style="196" customWidth="1"/>
    <col min="8203" max="8203" width="8.85546875" style="196"/>
    <col min="8204" max="8204" width="10.28515625" style="196" bestFit="1" customWidth="1"/>
    <col min="8205" max="8448" width="8.85546875" style="196"/>
    <col min="8449" max="8449" width="5.42578125" style="196" customWidth="1"/>
    <col min="8450" max="8450" width="5.7109375" style="196" customWidth="1"/>
    <col min="8451" max="8451" width="11.42578125" style="196" customWidth="1"/>
    <col min="8452" max="8452" width="59.7109375" style="196" customWidth="1"/>
    <col min="8453" max="8453" width="17" style="196" customWidth="1"/>
    <col min="8454" max="8454" width="4.5703125" style="196" customWidth="1"/>
    <col min="8455" max="8455" width="8.7109375" style="196" customWidth="1"/>
    <col min="8456" max="8457" width="16.7109375" style="196" customWidth="1"/>
    <col min="8458" max="8458" width="12.140625" style="196" customWidth="1"/>
    <col min="8459" max="8459" width="8.85546875" style="196"/>
    <col min="8460" max="8460" width="10.28515625" style="196" bestFit="1" customWidth="1"/>
    <col min="8461" max="8704" width="8.85546875" style="196"/>
    <col min="8705" max="8705" width="5.42578125" style="196" customWidth="1"/>
    <col min="8706" max="8706" width="5.7109375" style="196" customWidth="1"/>
    <col min="8707" max="8707" width="11.42578125" style="196" customWidth="1"/>
    <col min="8708" max="8708" width="59.7109375" style="196" customWidth="1"/>
    <col min="8709" max="8709" width="17" style="196" customWidth="1"/>
    <col min="8710" max="8710" width="4.5703125" style="196" customWidth="1"/>
    <col min="8711" max="8711" width="8.7109375" style="196" customWidth="1"/>
    <col min="8712" max="8713" width="16.7109375" style="196" customWidth="1"/>
    <col min="8714" max="8714" width="12.140625" style="196" customWidth="1"/>
    <col min="8715" max="8715" width="8.85546875" style="196"/>
    <col min="8716" max="8716" width="10.28515625" style="196" bestFit="1" customWidth="1"/>
    <col min="8717" max="8960" width="8.85546875" style="196"/>
    <col min="8961" max="8961" width="5.42578125" style="196" customWidth="1"/>
    <col min="8962" max="8962" width="5.7109375" style="196" customWidth="1"/>
    <col min="8963" max="8963" width="11.42578125" style="196" customWidth="1"/>
    <col min="8964" max="8964" width="59.7109375" style="196" customWidth="1"/>
    <col min="8965" max="8965" width="17" style="196" customWidth="1"/>
    <col min="8966" max="8966" width="4.5703125" style="196" customWidth="1"/>
    <col min="8967" max="8967" width="8.7109375" style="196" customWidth="1"/>
    <col min="8968" max="8969" width="16.7109375" style="196" customWidth="1"/>
    <col min="8970" max="8970" width="12.140625" style="196" customWidth="1"/>
    <col min="8971" max="8971" width="8.85546875" style="196"/>
    <col min="8972" max="8972" width="10.28515625" style="196" bestFit="1" customWidth="1"/>
    <col min="8973" max="9216" width="8.85546875" style="196"/>
    <col min="9217" max="9217" width="5.42578125" style="196" customWidth="1"/>
    <col min="9218" max="9218" width="5.7109375" style="196" customWidth="1"/>
    <col min="9219" max="9219" width="11.42578125" style="196" customWidth="1"/>
    <col min="9220" max="9220" width="59.7109375" style="196" customWidth="1"/>
    <col min="9221" max="9221" width="17" style="196" customWidth="1"/>
    <col min="9222" max="9222" width="4.5703125" style="196" customWidth="1"/>
    <col min="9223" max="9223" width="8.7109375" style="196" customWidth="1"/>
    <col min="9224" max="9225" width="16.7109375" style="196" customWidth="1"/>
    <col min="9226" max="9226" width="12.140625" style="196" customWidth="1"/>
    <col min="9227" max="9227" width="8.85546875" style="196"/>
    <col min="9228" max="9228" width="10.28515625" style="196" bestFit="1" customWidth="1"/>
    <col min="9229" max="9472" width="8.85546875" style="196"/>
    <col min="9473" max="9473" width="5.42578125" style="196" customWidth="1"/>
    <col min="9474" max="9474" width="5.7109375" style="196" customWidth="1"/>
    <col min="9475" max="9475" width="11.42578125" style="196" customWidth="1"/>
    <col min="9476" max="9476" width="59.7109375" style="196" customWidth="1"/>
    <col min="9477" max="9477" width="17" style="196" customWidth="1"/>
    <col min="9478" max="9478" width="4.5703125" style="196" customWidth="1"/>
    <col min="9479" max="9479" width="8.7109375" style="196" customWidth="1"/>
    <col min="9480" max="9481" width="16.7109375" style="196" customWidth="1"/>
    <col min="9482" max="9482" width="12.140625" style="196" customWidth="1"/>
    <col min="9483" max="9483" width="8.85546875" style="196"/>
    <col min="9484" max="9484" width="10.28515625" style="196" bestFit="1" customWidth="1"/>
    <col min="9485" max="9728" width="8.85546875" style="196"/>
    <col min="9729" max="9729" width="5.42578125" style="196" customWidth="1"/>
    <col min="9730" max="9730" width="5.7109375" style="196" customWidth="1"/>
    <col min="9731" max="9731" width="11.42578125" style="196" customWidth="1"/>
    <col min="9732" max="9732" width="59.7109375" style="196" customWidth="1"/>
    <col min="9733" max="9733" width="17" style="196" customWidth="1"/>
    <col min="9734" max="9734" width="4.5703125" style="196" customWidth="1"/>
    <col min="9735" max="9735" width="8.7109375" style="196" customWidth="1"/>
    <col min="9736" max="9737" width="16.7109375" style="196" customWidth="1"/>
    <col min="9738" max="9738" width="12.140625" style="196" customWidth="1"/>
    <col min="9739" max="9739" width="8.85546875" style="196"/>
    <col min="9740" max="9740" width="10.28515625" style="196" bestFit="1" customWidth="1"/>
    <col min="9741" max="9984" width="8.85546875" style="196"/>
    <col min="9985" max="9985" width="5.42578125" style="196" customWidth="1"/>
    <col min="9986" max="9986" width="5.7109375" style="196" customWidth="1"/>
    <col min="9987" max="9987" width="11.42578125" style="196" customWidth="1"/>
    <col min="9988" max="9988" width="59.7109375" style="196" customWidth="1"/>
    <col min="9989" max="9989" width="17" style="196" customWidth="1"/>
    <col min="9990" max="9990" width="4.5703125" style="196" customWidth="1"/>
    <col min="9991" max="9991" width="8.7109375" style="196" customWidth="1"/>
    <col min="9992" max="9993" width="16.7109375" style="196" customWidth="1"/>
    <col min="9994" max="9994" width="12.140625" style="196" customWidth="1"/>
    <col min="9995" max="9995" width="8.85546875" style="196"/>
    <col min="9996" max="9996" width="10.28515625" style="196" bestFit="1" customWidth="1"/>
    <col min="9997" max="10240" width="8.85546875" style="196"/>
    <col min="10241" max="10241" width="5.42578125" style="196" customWidth="1"/>
    <col min="10242" max="10242" width="5.7109375" style="196" customWidth="1"/>
    <col min="10243" max="10243" width="11.42578125" style="196" customWidth="1"/>
    <col min="10244" max="10244" width="59.7109375" style="196" customWidth="1"/>
    <col min="10245" max="10245" width="17" style="196" customWidth="1"/>
    <col min="10246" max="10246" width="4.5703125" style="196" customWidth="1"/>
    <col min="10247" max="10247" width="8.7109375" style="196" customWidth="1"/>
    <col min="10248" max="10249" width="16.7109375" style="196" customWidth="1"/>
    <col min="10250" max="10250" width="12.140625" style="196" customWidth="1"/>
    <col min="10251" max="10251" width="8.85546875" style="196"/>
    <col min="10252" max="10252" width="10.28515625" style="196" bestFit="1" customWidth="1"/>
    <col min="10253" max="10496" width="8.85546875" style="196"/>
    <col min="10497" max="10497" width="5.42578125" style="196" customWidth="1"/>
    <col min="10498" max="10498" width="5.7109375" style="196" customWidth="1"/>
    <col min="10499" max="10499" width="11.42578125" style="196" customWidth="1"/>
    <col min="10500" max="10500" width="59.7109375" style="196" customWidth="1"/>
    <col min="10501" max="10501" width="17" style="196" customWidth="1"/>
    <col min="10502" max="10502" width="4.5703125" style="196" customWidth="1"/>
    <col min="10503" max="10503" width="8.7109375" style="196" customWidth="1"/>
    <col min="10504" max="10505" width="16.7109375" style="196" customWidth="1"/>
    <col min="10506" max="10506" width="12.140625" style="196" customWidth="1"/>
    <col min="10507" max="10507" width="8.85546875" style="196"/>
    <col min="10508" max="10508" width="10.28515625" style="196" bestFit="1" customWidth="1"/>
    <col min="10509" max="10752" width="8.85546875" style="196"/>
    <col min="10753" max="10753" width="5.42578125" style="196" customWidth="1"/>
    <col min="10754" max="10754" width="5.7109375" style="196" customWidth="1"/>
    <col min="10755" max="10755" width="11.42578125" style="196" customWidth="1"/>
    <col min="10756" max="10756" width="59.7109375" style="196" customWidth="1"/>
    <col min="10757" max="10757" width="17" style="196" customWidth="1"/>
    <col min="10758" max="10758" width="4.5703125" style="196" customWidth="1"/>
    <col min="10759" max="10759" width="8.7109375" style="196" customWidth="1"/>
    <col min="10760" max="10761" width="16.7109375" style="196" customWidth="1"/>
    <col min="10762" max="10762" width="12.140625" style="196" customWidth="1"/>
    <col min="10763" max="10763" width="8.85546875" style="196"/>
    <col min="10764" max="10764" width="10.28515625" style="196" bestFit="1" customWidth="1"/>
    <col min="10765" max="11008" width="8.85546875" style="196"/>
    <col min="11009" max="11009" width="5.42578125" style="196" customWidth="1"/>
    <col min="11010" max="11010" width="5.7109375" style="196" customWidth="1"/>
    <col min="11011" max="11011" width="11.42578125" style="196" customWidth="1"/>
    <col min="11012" max="11012" width="59.7109375" style="196" customWidth="1"/>
    <col min="11013" max="11013" width="17" style="196" customWidth="1"/>
    <col min="11014" max="11014" width="4.5703125" style="196" customWidth="1"/>
    <col min="11015" max="11015" width="8.7109375" style="196" customWidth="1"/>
    <col min="11016" max="11017" width="16.7109375" style="196" customWidth="1"/>
    <col min="11018" max="11018" width="12.140625" style="196" customWidth="1"/>
    <col min="11019" max="11019" width="8.85546875" style="196"/>
    <col min="11020" max="11020" width="10.28515625" style="196" bestFit="1" customWidth="1"/>
    <col min="11021" max="11264" width="8.85546875" style="196"/>
    <col min="11265" max="11265" width="5.42578125" style="196" customWidth="1"/>
    <col min="11266" max="11266" width="5.7109375" style="196" customWidth="1"/>
    <col min="11267" max="11267" width="11.42578125" style="196" customWidth="1"/>
    <col min="11268" max="11268" width="59.7109375" style="196" customWidth="1"/>
    <col min="11269" max="11269" width="17" style="196" customWidth="1"/>
    <col min="11270" max="11270" width="4.5703125" style="196" customWidth="1"/>
    <col min="11271" max="11271" width="8.7109375" style="196" customWidth="1"/>
    <col min="11272" max="11273" width="16.7109375" style="196" customWidth="1"/>
    <col min="11274" max="11274" width="12.140625" style="196" customWidth="1"/>
    <col min="11275" max="11275" width="8.85546875" style="196"/>
    <col min="11276" max="11276" width="10.28515625" style="196" bestFit="1" customWidth="1"/>
    <col min="11277" max="11520" width="8.85546875" style="196"/>
    <col min="11521" max="11521" width="5.42578125" style="196" customWidth="1"/>
    <col min="11522" max="11522" width="5.7109375" style="196" customWidth="1"/>
    <col min="11523" max="11523" width="11.42578125" style="196" customWidth="1"/>
    <col min="11524" max="11524" width="59.7109375" style="196" customWidth="1"/>
    <col min="11525" max="11525" width="17" style="196" customWidth="1"/>
    <col min="11526" max="11526" width="4.5703125" style="196" customWidth="1"/>
    <col min="11527" max="11527" width="8.7109375" style="196" customWidth="1"/>
    <col min="11528" max="11529" width="16.7109375" style="196" customWidth="1"/>
    <col min="11530" max="11530" width="12.140625" style="196" customWidth="1"/>
    <col min="11531" max="11531" width="8.85546875" style="196"/>
    <col min="11532" max="11532" width="10.28515625" style="196" bestFit="1" customWidth="1"/>
    <col min="11533" max="11776" width="8.85546875" style="196"/>
    <col min="11777" max="11777" width="5.42578125" style="196" customWidth="1"/>
    <col min="11778" max="11778" width="5.7109375" style="196" customWidth="1"/>
    <col min="11779" max="11779" width="11.42578125" style="196" customWidth="1"/>
    <col min="11780" max="11780" width="59.7109375" style="196" customWidth="1"/>
    <col min="11781" max="11781" width="17" style="196" customWidth="1"/>
    <col min="11782" max="11782" width="4.5703125" style="196" customWidth="1"/>
    <col min="11783" max="11783" width="8.7109375" style="196" customWidth="1"/>
    <col min="11784" max="11785" width="16.7109375" style="196" customWidth="1"/>
    <col min="11786" max="11786" width="12.140625" style="196" customWidth="1"/>
    <col min="11787" max="11787" width="8.85546875" style="196"/>
    <col min="11788" max="11788" width="10.28515625" style="196" bestFit="1" customWidth="1"/>
    <col min="11789" max="12032" width="8.85546875" style="196"/>
    <col min="12033" max="12033" width="5.42578125" style="196" customWidth="1"/>
    <col min="12034" max="12034" width="5.7109375" style="196" customWidth="1"/>
    <col min="12035" max="12035" width="11.42578125" style="196" customWidth="1"/>
    <col min="12036" max="12036" width="59.7109375" style="196" customWidth="1"/>
    <col min="12037" max="12037" width="17" style="196" customWidth="1"/>
    <col min="12038" max="12038" width="4.5703125" style="196" customWidth="1"/>
    <col min="12039" max="12039" width="8.7109375" style="196" customWidth="1"/>
    <col min="12040" max="12041" width="16.7109375" style="196" customWidth="1"/>
    <col min="12042" max="12042" width="12.140625" style="196" customWidth="1"/>
    <col min="12043" max="12043" width="8.85546875" style="196"/>
    <col min="12044" max="12044" width="10.28515625" style="196" bestFit="1" customWidth="1"/>
    <col min="12045" max="12288" width="8.85546875" style="196"/>
    <col min="12289" max="12289" width="5.42578125" style="196" customWidth="1"/>
    <col min="12290" max="12290" width="5.7109375" style="196" customWidth="1"/>
    <col min="12291" max="12291" width="11.42578125" style="196" customWidth="1"/>
    <col min="12292" max="12292" width="59.7109375" style="196" customWidth="1"/>
    <col min="12293" max="12293" width="17" style="196" customWidth="1"/>
    <col min="12294" max="12294" width="4.5703125" style="196" customWidth="1"/>
    <col min="12295" max="12295" width="8.7109375" style="196" customWidth="1"/>
    <col min="12296" max="12297" width="16.7109375" style="196" customWidth="1"/>
    <col min="12298" max="12298" width="12.140625" style="196" customWidth="1"/>
    <col min="12299" max="12299" width="8.85546875" style="196"/>
    <col min="12300" max="12300" width="10.28515625" style="196" bestFit="1" customWidth="1"/>
    <col min="12301" max="12544" width="8.85546875" style="196"/>
    <col min="12545" max="12545" width="5.42578125" style="196" customWidth="1"/>
    <col min="12546" max="12546" width="5.7109375" style="196" customWidth="1"/>
    <col min="12547" max="12547" width="11.42578125" style="196" customWidth="1"/>
    <col min="12548" max="12548" width="59.7109375" style="196" customWidth="1"/>
    <col min="12549" max="12549" width="17" style="196" customWidth="1"/>
    <col min="12550" max="12550" width="4.5703125" style="196" customWidth="1"/>
    <col min="12551" max="12551" width="8.7109375" style="196" customWidth="1"/>
    <col min="12552" max="12553" width="16.7109375" style="196" customWidth="1"/>
    <col min="12554" max="12554" width="12.140625" style="196" customWidth="1"/>
    <col min="12555" max="12555" width="8.85546875" style="196"/>
    <col min="12556" max="12556" width="10.28515625" style="196" bestFit="1" customWidth="1"/>
    <col min="12557" max="12800" width="8.85546875" style="196"/>
    <col min="12801" max="12801" width="5.42578125" style="196" customWidth="1"/>
    <col min="12802" max="12802" width="5.7109375" style="196" customWidth="1"/>
    <col min="12803" max="12803" width="11.42578125" style="196" customWidth="1"/>
    <col min="12804" max="12804" width="59.7109375" style="196" customWidth="1"/>
    <col min="12805" max="12805" width="17" style="196" customWidth="1"/>
    <col min="12806" max="12806" width="4.5703125" style="196" customWidth="1"/>
    <col min="12807" max="12807" width="8.7109375" style="196" customWidth="1"/>
    <col min="12808" max="12809" width="16.7109375" style="196" customWidth="1"/>
    <col min="12810" max="12810" width="12.140625" style="196" customWidth="1"/>
    <col min="12811" max="12811" width="8.85546875" style="196"/>
    <col min="12812" max="12812" width="10.28515625" style="196" bestFit="1" customWidth="1"/>
    <col min="12813" max="13056" width="8.85546875" style="196"/>
    <col min="13057" max="13057" width="5.42578125" style="196" customWidth="1"/>
    <col min="13058" max="13058" width="5.7109375" style="196" customWidth="1"/>
    <col min="13059" max="13059" width="11.42578125" style="196" customWidth="1"/>
    <col min="13060" max="13060" width="59.7109375" style="196" customWidth="1"/>
    <col min="13061" max="13061" width="17" style="196" customWidth="1"/>
    <col min="13062" max="13062" width="4.5703125" style="196" customWidth="1"/>
    <col min="13063" max="13063" width="8.7109375" style="196" customWidth="1"/>
    <col min="13064" max="13065" width="16.7109375" style="196" customWidth="1"/>
    <col min="13066" max="13066" width="12.140625" style="196" customWidth="1"/>
    <col min="13067" max="13067" width="8.85546875" style="196"/>
    <col min="13068" max="13068" width="10.28515625" style="196" bestFit="1" customWidth="1"/>
    <col min="13069" max="13312" width="8.85546875" style="196"/>
    <col min="13313" max="13313" width="5.42578125" style="196" customWidth="1"/>
    <col min="13314" max="13314" width="5.7109375" style="196" customWidth="1"/>
    <col min="13315" max="13315" width="11.42578125" style="196" customWidth="1"/>
    <col min="13316" max="13316" width="59.7109375" style="196" customWidth="1"/>
    <col min="13317" max="13317" width="17" style="196" customWidth="1"/>
    <col min="13318" max="13318" width="4.5703125" style="196" customWidth="1"/>
    <col min="13319" max="13319" width="8.7109375" style="196" customWidth="1"/>
    <col min="13320" max="13321" width="16.7109375" style="196" customWidth="1"/>
    <col min="13322" max="13322" width="12.140625" style="196" customWidth="1"/>
    <col min="13323" max="13323" width="8.85546875" style="196"/>
    <col min="13324" max="13324" width="10.28515625" style="196" bestFit="1" customWidth="1"/>
    <col min="13325" max="13568" width="8.85546875" style="196"/>
    <col min="13569" max="13569" width="5.42578125" style="196" customWidth="1"/>
    <col min="13570" max="13570" width="5.7109375" style="196" customWidth="1"/>
    <col min="13571" max="13571" width="11.42578125" style="196" customWidth="1"/>
    <col min="13572" max="13572" width="59.7109375" style="196" customWidth="1"/>
    <col min="13573" max="13573" width="17" style="196" customWidth="1"/>
    <col min="13574" max="13574" width="4.5703125" style="196" customWidth="1"/>
    <col min="13575" max="13575" width="8.7109375" style="196" customWidth="1"/>
    <col min="13576" max="13577" width="16.7109375" style="196" customWidth="1"/>
    <col min="13578" max="13578" width="12.140625" style="196" customWidth="1"/>
    <col min="13579" max="13579" width="8.85546875" style="196"/>
    <col min="13580" max="13580" width="10.28515625" style="196" bestFit="1" customWidth="1"/>
    <col min="13581" max="13824" width="8.85546875" style="196"/>
    <col min="13825" max="13825" width="5.42578125" style="196" customWidth="1"/>
    <col min="13826" max="13826" width="5.7109375" style="196" customWidth="1"/>
    <col min="13827" max="13827" width="11.42578125" style="196" customWidth="1"/>
    <col min="13828" max="13828" width="59.7109375" style="196" customWidth="1"/>
    <col min="13829" max="13829" width="17" style="196" customWidth="1"/>
    <col min="13830" max="13830" width="4.5703125" style="196" customWidth="1"/>
    <col min="13831" max="13831" width="8.7109375" style="196" customWidth="1"/>
    <col min="13832" max="13833" width="16.7109375" style="196" customWidth="1"/>
    <col min="13834" max="13834" width="12.140625" style="196" customWidth="1"/>
    <col min="13835" max="13835" width="8.85546875" style="196"/>
    <col min="13836" max="13836" width="10.28515625" style="196" bestFit="1" customWidth="1"/>
    <col min="13837" max="14080" width="8.85546875" style="196"/>
    <col min="14081" max="14081" width="5.42578125" style="196" customWidth="1"/>
    <col min="14082" max="14082" width="5.7109375" style="196" customWidth="1"/>
    <col min="14083" max="14083" width="11.42578125" style="196" customWidth="1"/>
    <col min="14084" max="14084" width="59.7109375" style="196" customWidth="1"/>
    <col min="14085" max="14085" width="17" style="196" customWidth="1"/>
    <col min="14086" max="14086" width="4.5703125" style="196" customWidth="1"/>
    <col min="14087" max="14087" width="8.7109375" style="196" customWidth="1"/>
    <col min="14088" max="14089" width="16.7109375" style="196" customWidth="1"/>
    <col min="14090" max="14090" width="12.140625" style="196" customWidth="1"/>
    <col min="14091" max="14091" width="8.85546875" style="196"/>
    <col min="14092" max="14092" width="10.28515625" style="196" bestFit="1" customWidth="1"/>
    <col min="14093" max="14336" width="8.85546875" style="196"/>
    <col min="14337" max="14337" width="5.42578125" style="196" customWidth="1"/>
    <col min="14338" max="14338" width="5.7109375" style="196" customWidth="1"/>
    <col min="14339" max="14339" width="11.42578125" style="196" customWidth="1"/>
    <col min="14340" max="14340" width="59.7109375" style="196" customWidth="1"/>
    <col min="14341" max="14341" width="17" style="196" customWidth="1"/>
    <col min="14342" max="14342" width="4.5703125" style="196" customWidth="1"/>
    <col min="14343" max="14343" width="8.7109375" style="196" customWidth="1"/>
    <col min="14344" max="14345" width="16.7109375" style="196" customWidth="1"/>
    <col min="14346" max="14346" width="12.140625" style="196" customWidth="1"/>
    <col min="14347" max="14347" width="8.85546875" style="196"/>
    <col min="14348" max="14348" width="10.28515625" style="196" bestFit="1" customWidth="1"/>
    <col min="14349" max="14592" width="8.85546875" style="196"/>
    <col min="14593" max="14593" width="5.42578125" style="196" customWidth="1"/>
    <col min="14594" max="14594" width="5.7109375" style="196" customWidth="1"/>
    <col min="14595" max="14595" width="11.42578125" style="196" customWidth="1"/>
    <col min="14596" max="14596" width="59.7109375" style="196" customWidth="1"/>
    <col min="14597" max="14597" width="17" style="196" customWidth="1"/>
    <col min="14598" max="14598" width="4.5703125" style="196" customWidth="1"/>
    <col min="14599" max="14599" width="8.7109375" style="196" customWidth="1"/>
    <col min="14600" max="14601" width="16.7109375" style="196" customWidth="1"/>
    <col min="14602" max="14602" width="12.140625" style="196" customWidth="1"/>
    <col min="14603" max="14603" width="8.85546875" style="196"/>
    <col min="14604" max="14604" width="10.28515625" style="196" bestFit="1" customWidth="1"/>
    <col min="14605" max="14848" width="8.85546875" style="196"/>
    <col min="14849" max="14849" width="5.42578125" style="196" customWidth="1"/>
    <col min="14850" max="14850" width="5.7109375" style="196" customWidth="1"/>
    <col min="14851" max="14851" width="11.42578125" style="196" customWidth="1"/>
    <col min="14852" max="14852" width="59.7109375" style="196" customWidth="1"/>
    <col min="14853" max="14853" width="17" style="196" customWidth="1"/>
    <col min="14854" max="14854" width="4.5703125" style="196" customWidth="1"/>
    <col min="14855" max="14855" width="8.7109375" style="196" customWidth="1"/>
    <col min="14856" max="14857" width="16.7109375" style="196" customWidth="1"/>
    <col min="14858" max="14858" width="12.140625" style="196" customWidth="1"/>
    <col min="14859" max="14859" width="8.85546875" style="196"/>
    <col min="14860" max="14860" width="10.28515625" style="196" bestFit="1" customWidth="1"/>
    <col min="14861" max="15104" width="8.85546875" style="196"/>
    <col min="15105" max="15105" width="5.42578125" style="196" customWidth="1"/>
    <col min="15106" max="15106" width="5.7109375" style="196" customWidth="1"/>
    <col min="15107" max="15107" width="11.42578125" style="196" customWidth="1"/>
    <col min="15108" max="15108" width="59.7109375" style="196" customWidth="1"/>
    <col min="15109" max="15109" width="17" style="196" customWidth="1"/>
    <col min="15110" max="15110" width="4.5703125" style="196" customWidth="1"/>
    <col min="15111" max="15111" width="8.7109375" style="196" customWidth="1"/>
    <col min="15112" max="15113" width="16.7109375" style="196" customWidth="1"/>
    <col min="15114" max="15114" width="12.140625" style="196" customWidth="1"/>
    <col min="15115" max="15115" width="8.85546875" style="196"/>
    <col min="15116" max="15116" width="10.28515625" style="196" bestFit="1" customWidth="1"/>
    <col min="15117" max="15360" width="8.85546875" style="196"/>
    <col min="15361" max="15361" width="5.42578125" style="196" customWidth="1"/>
    <col min="15362" max="15362" width="5.7109375" style="196" customWidth="1"/>
    <col min="15363" max="15363" width="11.42578125" style="196" customWidth="1"/>
    <col min="15364" max="15364" width="59.7109375" style="196" customWidth="1"/>
    <col min="15365" max="15365" width="17" style="196" customWidth="1"/>
    <col min="15366" max="15366" width="4.5703125" style="196" customWidth="1"/>
    <col min="15367" max="15367" width="8.7109375" style="196" customWidth="1"/>
    <col min="15368" max="15369" width="16.7109375" style="196" customWidth="1"/>
    <col min="15370" max="15370" width="12.140625" style="196" customWidth="1"/>
    <col min="15371" max="15371" width="8.85546875" style="196"/>
    <col min="15372" max="15372" width="10.28515625" style="196" bestFit="1" customWidth="1"/>
    <col min="15373" max="15616" width="8.85546875" style="196"/>
    <col min="15617" max="15617" width="5.42578125" style="196" customWidth="1"/>
    <col min="15618" max="15618" width="5.7109375" style="196" customWidth="1"/>
    <col min="15619" max="15619" width="11.42578125" style="196" customWidth="1"/>
    <col min="15620" max="15620" width="59.7109375" style="196" customWidth="1"/>
    <col min="15621" max="15621" width="17" style="196" customWidth="1"/>
    <col min="15622" max="15622" width="4.5703125" style="196" customWidth="1"/>
    <col min="15623" max="15623" width="8.7109375" style="196" customWidth="1"/>
    <col min="15624" max="15625" width="16.7109375" style="196" customWidth="1"/>
    <col min="15626" max="15626" width="12.140625" style="196" customWidth="1"/>
    <col min="15627" max="15627" width="8.85546875" style="196"/>
    <col min="15628" max="15628" width="10.28515625" style="196" bestFit="1" customWidth="1"/>
    <col min="15629" max="15872" width="8.85546875" style="196"/>
    <col min="15873" max="15873" width="5.42578125" style="196" customWidth="1"/>
    <col min="15874" max="15874" width="5.7109375" style="196" customWidth="1"/>
    <col min="15875" max="15875" width="11.42578125" style="196" customWidth="1"/>
    <col min="15876" max="15876" width="59.7109375" style="196" customWidth="1"/>
    <col min="15877" max="15877" width="17" style="196" customWidth="1"/>
    <col min="15878" max="15878" width="4.5703125" style="196" customWidth="1"/>
    <col min="15879" max="15879" width="8.7109375" style="196" customWidth="1"/>
    <col min="15880" max="15881" width="16.7109375" style="196" customWidth="1"/>
    <col min="15882" max="15882" width="12.140625" style="196" customWidth="1"/>
    <col min="15883" max="15883" width="8.85546875" style="196"/>
    <col min="15884" max="15884" width="10.28515625" style="196" bestFit="1" customWidth="1"/>
    <col min="15885" max="16128" width="8.85546875" style="196"/>
    <col min="16129" max="16129" width="5.42578125" style="196" customWidth="1"/>
    <col min="16130" max="16130" width="5.7109375" style="196" customWidth="1"/>
    <col min="16131" max="16131" width="11.42578125" style="196" customWidth="1"/>
    <col min="16132" max="16132" width="59.7109375" style="196" customWidth="1"/>
    <col min="16133" max="16133" width="17" style="196" customWidth="1"/>
    <col min="16134" max="16134" width="4.5703125" style="196" customWidth="1"/>
    <col min="16135" max="16135" width="8.7109375" style="196" customWidth="1"/>
    <col min="16136" max="16137" width="16.7109375" style="196" customWidth="1"/>
    <col min="16138" max="16138" width="12.140625" style="196" customWidth="1"/>
    <col min="16139" max="16139" width="8.85546875" style="196"/>
    <col min="16140" max="16140" width="10.28515625" style="196" bestFit="1" customWidth="1"/>
    <col min="16141" max="16384" width="8.85546875" style="196"/>
  </cols>
  <sheetData>
    <row r="1" spans="1:10" ht="23.25">
      <c r="B1" s="214"/>
      <c r="D1" s="242" t="s">
        <v>297</v>
      </c>
      <c r="E1" s="243"/>
      <c r="F1" s="244" t="s">
        <v>298</v>
      </c>
      <c r="H1" s="245" t="s">
        <v>299</v>
      </c>
    </row>
    <row r="2" spans="1:10">
      <c r="A2" s="214"/>
      <c r="B2" s="246" t="s">
        <v>300</v>
      </c>
      <c r="E2" s="248"/>
      <c r="F2" s="196"/>
    </row>
    <row r="3" spans="1:10">
      <c r="A3" s="214"/>
      <c r="B3" s="246" t="s">
        <v>301</v>
      </c>
      <c r="E3" s="248"/>
      <c r="F3" s="196"/>
    </row>
    <row r="4" spans="1:10">
      <c r="A4" s="214"/>
      <c r="B4" s="214" t="s">
        <v>302</v>
      </c>
      <c r="D4" s="247" t="str">
        <f>Rekapitulace!A2</f>
        <v>Oprava Polikliniky Nemocnice Jindřichův Hradec, a.s.</v>
      </c>
      <c r="E4" s="248"/>
      <c r="F4" s="196"/>
    </row>
    <row r="5" spans="1:10">
      <c r="A5" s="214"/>
      <c r="B5" s="214" t="s">
        <v>303</v>
      </c>
      <c r="D5" s="247" t="s">
        <v>1567</v>
      </c>
      <c r="F5" s="249"/>
      <c r="H5" s="248" t="s">
        <v>42</v>
      </c>
      <c r="I5" s="250" t="s">
        <v>1249</v>
      </c>
    </row>
    <row r="6" spans="1:10">
      <c r="A6" s="214"/>
      <c r="B6" s="214" t="s">
        <v>304</v>
      </c>
      <c r="D6" s="251" t="s">
        <v>1250</v>
      </c>
      <c r="F6" s="249"/>
      <c r="H6" s="252" t="s">
        <v>305</v>
      </c>
      <c r="I6" s="253">
        <f>I106</f>
        <v>0</v>
      </c>
    </row>
    <row r="7" spans="1:10">
      <c r="A7" s="214"/>
      <c r="B7" s="214" t="s">
        <v>41</v>
      </c>
      <c r="D7" s="251" t="s">
        <v>1251</v>
      </c>
      <c r="E7" s="248"/>
      <c r="F7" s="248"/>
      <c r="G7" s="254"/>
      <c r="H7" s="248" t="s">
        <v>306</v>
      </c>
      <c r="I7" s="255">
        <f>I107</f>
        <v>0</v>
      </c>
    </row>
    <row r="8" spans="1:10">
      <c r="A8" s="214"/>
      <c r="B8" s="214" t="s">
        <v>307</v>
      </c>
      <c r="D8" s="251" t="s">
        <v>308</v>
      </c>
      <c r="E8" s="248"/>
      <c r="F8" s="248"/>
      <c r="G8" s="254"/>
      <c r="H8" s="256">
        <v>0.21</v>
      </c>
      <c r="I8" s="255">
        <f>I6*H8</f>
        <v>0</v>
      </c>
    </row>
    <row r="9" spans="1:10">
      <c r="A9" s="214"/>
      <c r="B9" s="214" t="s">
        <v>309</v>
      </c>
      <c r="D9" s="251"/>
      <c r="E9" s="248"/>
      <c r="F9" s="248"/>
      <c r="G9" s="254"/>
      <c r="H9" s="257"/>
      <c r="I9" s="255"/>
    </row>
    <row r="10" spans="1:10">
      <c r="A10" s="214"/>
      <c r="B10" s="214" t="s">
        <v>310</v>
      </c>
      <c r="D10" s="258" t="s">
        <v>1252</v>
      </c>
      <c r="E10" s="248"/>
      <c r="F10" s="248"/>
      <c r="G10" s="254"/>
      <c r="H10" s="259" t="s">
        <v>311</v>
      </c>
      <c r="I10" s="260">
        <f>SUM(I6+I8)</f>
        <v>0</v>
      </c>
    </row>
    <row r="11" spans="1:10" ht="13.5" thickBot="1">
      <c r="A11" s="214"/>
      <c r="B11" s="214" t="s">
        <v>312</v>
      </c>
      <c r="D11" s="247" t="s">
        <v>313</v>
      </c>
      <c r="E11" s="248"/>
      <c r="F11" s="248"/>
      <c r="G11" s="254"/>
      <c r="H11" s="259"/>
      <c r="I11" s="260"/>
    </row>
    <row r="12" spans="1:10" ht="13.5" thickBot="1">
      <c r="A12" s="261" t="s">
        <v>314</v>
      </c>
      <c r="B12" s="261" t="s">
        <v>315</v>
      </c>
      <c r="C12" s="262" t="s">
        <v>316</v>
      </c>
      <c r="D12" s="263" t="s">
        <v>29</v>
      </c>
      <c r="E12" s="262" t="s">
        <v>317</v>
      </c>
      <c r="F12" s="262" t="s">
        <v>13</v>
      </c>
      <c r="G12" s="264" t="s">
        <v>30</v>
      </c>
      <c r="H12" s="262" t="s">
        <v>318</v>
      </c>
      <c r="I12" s="262" t="s">
        <v>43</v>
      </c>
      <c r="J12" s="265" t="s">
        <v>319</v>
      </c>
    </row>
    <row r="13" spans="1:10">
      <c r="A13" s="196">
        <f>IF(G13&gt;0,MAX(A$12:A12)+1,0)</f>
        <v>0</v>
      </c>
      <c r="C13" s="266"/>
      <c r="D13" s="267" t="s">
        <v>321</v>
      </c>
      <c r="E13" s="267"/>
      <c r="H13" s="208"/>
      <c r="I13" s="208"/>
      <c r="J13" s="268">
        <f t="shared" ref="J13:J76" si="0">IF(B13="MAT","ceník dodavatele", IF(B13&gt;0,"ÚRS 2023/I",0))</f>
        <v>0</v>
      </c>
    </row>
    <row r="14" spans="1:10">
      <c r="A14" s="196">
        <f>IF(G14&gt;0,MAX(A$12:A13)+1,0)</f>
        <v>1</v>
      </c>
      <c r="B14" s="208">
        <v>731</v>
      </c>
      <c r="C14" s="269">
        <v>733110803</v>
      </c>
      <c r="D14" s="247" t="s">
        <v>1253</v>
      </c>
      <c r="E14" s="267"/>
      <c r="F14" s="208" t="s">
        <v>7</v>
      </c>
      <c r="G14" s="196">
        <v>252</v>
      </c>
      <c r="H14" s="423"/>
      <c r="I14" s="255">
        <f t="shared" ref="I14:I19" si="1">G14*H14</f>
        <v>0</v>
      </c>
      <c r="J14" s="268" t="str">
        <f t="shared" si="0"/>
        <v>ÚRS 2023/I</v>
      </c>
    </row>
    <row r="15" spans="1:10">
      <c r="A15" s="196">
        <f>IF(G15&gt;0,MAX(A$12:A14)+1,0)</f>
        <v>2</v>
      </c>
      <c r="B15" s="208">
        <v>731</v>
      </c>
      <c r="C15" s="269">
        <v>733111102</v>
      </c>
      <c r="D15" s="247" t="s">
        <v>1254</v>
      </c>
      <c r="F15" s="208" t="s">
        <v>7</v>
      </c>
      <c r="G15" s="196">
        <v>232</v>
      </c>
      <c r="H15" s="423"/>
      <c r="I15" s="255">
        <f t="shared" si="1"/>
        <v>0</v>
      </c>
      <c r="J15" s="268" t="str">
        <f t="shared" si="0"/>
        <v>ÚRS 2023/I</v>
      </c>
    </row>
    <row r="16" spans="1:10">
      <c r="A16" s="196">
        <f>IF(G16&gt;0,MAX(A$12:A15)+1,0)</f>
        <v>3</v>
      </c>
      <c r="B16" s="208">
        <v>731</v>
      </c>
      <c r="C16" s="269">
        <v>733111103</v>
      </c>
      <c r="D16" s="247" t="s">
        <v>1568</v>
      </c>
      <c r="F16" s="208" t="s">
        <v>7</v>
      </c>
      <c r="G16" s="196">
        <v>10</v>
      </c>
      <c r="H16" s="423"/>
      <c r="I16" s="255">
        <f t="shared" si="1"/>
        <v>0</v>
      </c>
      <c r="J16" s="268" t="str">
        <f t="shared" si="0"/>
        <v>ÚRS 2023/I</v>
      </c>
    </row>
    <row r="17" spans="1:10">
      <c r="A17" s="196">
        <f>IF(G17&gt;0,MAX(A$12:A16)+1,0)</f>
        <v>4</v>
      </c>
      <c r="B17" s="208">
        <v>731</v>
      </c>
      <c r="C17" s="269">
        <v>733190107</v>
      </c>
      <c r="D17" s="247" t="s">
        <v>1255</v>
      </c>
      <c r="F17" s="208" t="s">
        <v>7</v>
      </c>
      <c r="G17" s="196">
        <v>252</v>
      </c>
      <c r="H17" s="423"/>
      <c r="I17" s="255">
        <f t="shared" si="1"/>
        <v>0</v>
      </c>
      <c r="J17" s="268" t="str">
        <f t="shared" si="0"/>
        <v>ÚRS 2023/I</v>
      </c>
    </row>
    <row r="18" spans="1:10">
      <c r="A18" s="196">
        <f>IF(G18&gt;0,MAX(A$12:A17)+1,0)</f>
        <v>5</v>
      </c>
      <c r="B18" s="208">
        <v>731</v>
      </c>
      <c r="C18" s="269">
        <v>998733201</v>
      </c>
      <c r="D18" s="270" t="s">
        <v>1256</v>
      </c>
      <c r="E18" s="270"/>
      <c r="F18" s="208" t="s">
        <v>8</v>
      </c>
      <c r="G18" s="271">
        <v>3.39</v>
      </c>
      <c r="H18" s="255">
        <f>SUM(I13:I17)/100</f>
        <v>0</v>
      </c>
      <c r="I18" s="255">
        <f t="shared" si="1"/>
        <v>0</v>
      </c>
      <c r="J18" s="268" t="str">
        <f t="shared" si="0"/>
        <v>ÚRS 2023/I</v>
      </c>
    </row>
    <row r="19" spans="1:10">
      <c r="A19" s="196">
        <f>IF(G19&gt;0,MAX(A$12:A18)+1,0)</f>
        <v>0</v>
      </c>
      <c r="C19" s="269"/>
      <c r="D19" s="272" t="s">
        <v>322</v>
      </c>
      <c r="E19" s="272"/>
      <c r="H19" s="273">
        <f>SUM(I13:I18)</f>
        <v>0</v>
      </c>
      <c r="I19" s="255">
        <f t="shared" si="1"/>
        <v>0</v>
      </c>
      <c r="J19" s="268">
        <f t="shared" si="0"/>
        <v>0</v>
      </c>
    </row>
    <row r="20" spans="1:10">
      <c r="A20" s="196">
        <f>IF(G20&gt;0,MAX(A$12:A19)+1,0)</f>
        <v>0</v>
      </c>
      <c r="C20" s="269"/>
      <c r="D20" s="272"/>
      <c r="E20" s="272"/>
      <c r="H20" s="273"/>
      <c r="I20" s="255"/>
      <c r="J20" s="268">
        <f t="shared" si="0"/>
        <v>0</v>
      </c>
    </row>
    <row r="21" spans="1:10">
      <c r="A21" s="196">
        <f>IF(G21&gt;0,MAX(A$12:A20)+1,0)</f>
        <v>0</v>
      </c>
      <c r="C21" s="266"/>
      <c r="D21" s="267" t="s">
        <v>323</v>
      </c>
      <c r="E21" s="267"/>
      <c r="H21" s="208"/>
      <c r="I21" s="208"/>
      <c r="J21" s="268">
        <f t="shared" si="0"/>
        <v>0</v>
      </c>
    </row>
    <row r="22" spans="1:10">
      <c r="A22" s="196">
        <f>IF(G22&gt;0,MAX(A$12:A21)+1,0)</f>
        <v>6</v>
      </c>
      <c r="B22" s="208">
        <v>731</v>
      </c>
      <c r="C22" s="269">
        <v>734200821</v>
      </c>
      <c r="D22" s="247" t="s">
        <v>1257</v>
      </c>
      <c r="F22" s="208" t="s">
        <v>9</v>
      </c>
      <c r="G22" s="196">
        <v>426</v>
      </c>
      <c r="H22" s="423"/>
      <c r="I22" s="255">
        <f t="shared" ref="I22:I30" si="2">G22*H22</f>
        <v>0</v>
      </c>
      <c r="J22" s="268" t="str">
        <f t="shared" si="0"/>
        <v>ÚRS 2023/I</v>
      </c>
    </row>
    <row r="23" spans="1:10">
      <c r="A23" s="196">
        <f>IF(G23&gt;0,MAX(A$12:A22)+1,0)</f>
        <v>7</v>
      </c>
      <c r="B23" s="208">
        <v>731</v>
      </c>
      <c r="C23" s="269">
        <v>734209103</v>
      </c>
      <c r="D23" s="247" t="s">
        <v>324</v>
      </c>
      <c r="F23" s="208" t="s">
        <v>9</v>
      </c>
      <c r="G23" s="196">
        <v>408</v>
      </c>
      <c r="H23" s="423"/>
      <c r="I23" s="255">
        <f t="shared" si="2"/>
        <v>0</v>
      </c>
      <c r="J23" s="268" t="str">
        <f t="shared" si="0"/>
        <v>ÚRS 2023/I</v>
      </c>
    </row>
    <row r="24" spans="1:10">
      <c r="A24" s="196">
        <f>IF(G24&gt;0,MAX(A$12:A23)+1,0)</f>
        <v>8</v>
      </c>
      <c r="B24" s="208">
        <v>731</v>
      </c>
      <c r="C24" s="269">
        <v>734209113</v>
      </c>
      <c r="D24" s="247" t="s">
        <v>325</v>
      </c>
      <c r="F24" s="208" t="s">
        <v>9</v>
      </c>
      <c r="G24" s="196">
        <v>790</v>
      </c>
      <c r="H24" s="423"/>
      <c r="I24" s="255">
        <f t="shared" si="2"/>
        <v>0</v>
      </c>
      <c r="J24" s="268" t="str">
        <f t="shared" si="0"/>
        <v>ÚRS 2023/I</v>
      </c>
    </row>
    <row r="25" spans="1:10">
      <c r="A25" s="196">
        <f>IF(G25&gt;0,MAX(A$12:A24)+1,0)</f>
        <v>9</v>
      </c>
      <c r="B25" s="208" t="s">
        <v>320</v>
      </c>
      <c r="C25" s="269"/>
      <c r="D25" s="247" t="s">
        <v>1258</v>
      </c>
      <c r="E25" s="247" t="s">
        <v>1259</v>
      </c>
      <c r="F25" s="208" t="s">
        <v>9</v>
      </c>
      <c r="G25" s="196">
        <v>388</v>
      </c>
      <c r="H25" s="423"/>
      <c r="I25" s="255">
        <f t="shared" si="2"/>
        <v>0</v>
      </c>
      <c r="J25" s="268" t="str">
        <f t="shared" si="0"/>
        <v>ceník dodavatele</v>
      </c>
    </row>
    <row r="26" spans="1:10" ht="72">
      <c r="A26" s="196">
        <f>IF(G26&gt;0,MAX(A$12:A25)+1,0)</f>
        <v>10</v>
      </c>
      <c r="B26" s="208" t="s">
        <v>320</v>
      </c>
      <c r="C26" s="269"/>
      <c r="D26" s="274" t="s">
        <v>1260</v>
      </c>
      <c r="E26" s="247" t="s">
        <v>1261</v>
      </c>
      <c r="F26" s="208" t="s">
        <v>9</v>
      </c>
      <c r="G26" s="196">
        <v>6</v>
      </c>
      <c r="H26" s="423"/>
      <c r="I26" s="255">
        <f t="shared" si="2"/>
        <v>0</v>
      </c>
      <c r="J26" s="268" t="str">
        <f t="shared" si="0"/>
        <v>ceník dodavatele</v>
      </c>
    </row>
    <row r="27" spans="1:10" ht="25.5">
      <c r="A27" s="196">
        <f>IF(G27&gt;0,MAX(A$12:A26)+1,0)</f>
        <v>11</v>
      </c>
      <c r="B27" s="208" t="s">
        <v>320</v>
      </c>
      <c r="C27" s="269"/>
      <c r="D27" s="247" t="s">
        <v>1262</v>
      </c>
      <c r="E27" s="270" t="s">
        <v>1263</v>
      </c>
      <c r="F27" s="208" t="s">
        <v>9</v>
      </c>
      <c r="G27" s="196">
        <v>6</v>
      </c>
      <c r="H27" s="423"/>
      <c r="I27" s="255">
        <f t="shared" si="2"/>
        <v>0</v>
      </c>
      <c r="J27" s="268" t="str">
        <f t="shared" si="0"/>
        <v>ceník dodavatele</v>
      </c>
    </row>
    <row r="28" spans="1:10" ht="30">
      <c r="A28" s="196">
        <f>IF(G28&gt;0,MAX(A$12:A27)+1,0)</f>
        <v>12</v>
      </c>
      <c r="B28" s="208" t="s">
        <v>320</v>
      </c>
      <c r="C28" s="269"/>
      <c r="D28" s="247" t="s">
        <v>1264</v>
      </c>
      <c r="E28" s="247" t="s">
        <v>1265</v>
      </c>
      <c r="F28" s="208" t="s">
        <v>9</v>
      </c>
      <c r="G28" s="196">
        <v>6</v>
      </c>
      <c r="H28" s="423"/>
      <c r="I28" s="255">
        <f t="shared" si="2"/>
        <v>0</v>
      </c>
      <c r="J28" s="268" t="str">
        <f t="shared" si="0"/>
        <v>ceník dodavatele</v>
      </c>
    </row>
    <row r="29" spans="1:10">
      <c r="A29" s="196">
        <f>IF(G29&gt;0,MAX(A$12:A28)+1,0)</f>
        <v>13</v>
      </c>
      <c r="B29" s="208">
        <v>731</v>
      </c>
      <c r="C29" s="269">
        <v>998734201</v>
      </c>
      <c r="D29" s="270" t="s">
        <v>1266</v>
      </c>
      <c r="E29" s="272"/>
      <c r="G29" s="271">
        <v>0.28000000000000003</v>
      </c>
      <c r="H29" s="255">
        <f>SUM(I21:I28)/100</f>
        <v>0</v>
      </c>
      <c r="I29" s="255">
        <f t="shared" si="2"/>
        <v>0</v>
      </c>
      <c r="J29" s="268" t="str">
        <f t="shared" si="0"/>
        <v>ÚRS 2023/I</v>
      </c>
    </row>
    <row r="30" spans="1:10">
      <c r="A30" s="196">
        <f>IF(G30&gt;0,MAX(A$12:A29)+1,0)</f>
        <v>0</v>
      </c>
      <c r="C30" s="269"/>
      <c r="D30" s="272" t="s">
        <v>326</v>
      </c>
      <c r="E30" s="272"/>
      <c r="H30" s="273">
        <f>SUM(I21:I29)</f>
        <v>0</v>
      </c>
      <c r="I30" s="255">
        <f t="shared" si="2"/>
        <v>0</v>
      </c>
      <c r="J30" s="268">
        <f t="shared" si="0"/>
        <v>0</v>
      </c>
    </row>
    <row r="31" spans="1:10">
      <c r="A31" s="196">
        <f>IF(G31&gt;0,MAX(A$12:A30)+1,0)</f>
        <v>0</v>
      </c>
      <c r="C31" s="269"/>
      <c r="D31" s="272"/>
      <c r="E31" s="272"/>
      <c r="H31" s="273"/>
      <c r="I31" s="255"/>
      <c r="J31" s="268">
        <f t="shared" si="0"/>
        <v>0</v>
      </c>
    </row>
    <row r="32" spans="1:10">
      <c r="A32" s="196">
        <f>IF(G32&gt;0,MAX(A$12:A31)+1,0)</f>
        <v>0</v>
      </c>
      <c r="C32" s="266"/>
      <c r="D32" s="267" t="s">
        <v>327</v>
      </c>
      <c r="E32" s="267"/>
      <c r="H32" s="208"/>
      <c r="I32" s="208"/>
      <c r="J32" s="268">
        <f t="shared" si="0"/>
        <v>0</v>
      </c>
    </row>
    <row r="33" spans="1:10">
      <c r="A33" s="196">
        <f>IF(G33&gt;0,MAX(A$12:A32)+1,0)</f>
        <v>14</v>
      </c>
      <c r="B33" s="208">
        <v>731</v>
      </c>
      <c r="C33" s="269">
        <v>735000912</v>
      </c>
      <c r="D33" s="247" t="s">
        <v>1267</v>
      </c>
      <c r="F33" s="208" t="s">
        <v>9</v>
      </c>
      <c r="G33" s="196">
        <v>199</v>
      </c>
      <c r="H33" s="423"/>
      <c r="I33" s="255">
        <f>G33*H33</f>
        <v>0</v>
      </c>
      <c r="J33" s="268" t="str">
        <f t="shared" si="0"/>
        <v>ÚRS 2023/I</v>
      </c>
    </row>
    <row r="34" spans="1:10" ht="14.25">
      <c r="A34" s="196">
        <f>IF(G34&gt;0,MAX(A$12:A33)+1,0)</f>
        <v>15</v>
      </c>
      <c r="B34" s="208">
        <v>731</v>
      </c>
      <c r="C34" s="269">
        <v>735111810</v>
      </c>
      <c r="D34" s="247" t="s">
        <v>1269</v>
      </c>
      <c r="F34" s="208" t="s">
        <v>1270</v>
      </c>
      <c r="G34" s="196">
        <v>2.5499999999999998</v>
      </c>
      <c r="H34" s="423"/>
      <c r="I34" s="255">
        <f t="shared" ref="I34:I82" si="3">G34*H34</f>
        <v>0</v>
      </c>
      <c r="J34" s="268" t="str">
        <f t="shared" si="0"/>
        <v>ÚRS 2023/I</v>
      </c>
    </row>
    <row r="35" spans="1:10" ht="14.25">
      <c r="A35" s="196">
        <f>IF(G35&gt;0,MAX(A$12:A34)+1,0)</f>
        <v>16</v>
      </c>
      <c r="B35" s="208">
        <v>731</v>
      </c>
      <c r="C35" s="269">
        <v>735121810</v>
      </c>
      <c r="D35" s="247" t="s">
        <v>1273</v>
      </c>
      <c r="F35" s="208" t="s">
        <v>1270</v>
      </c>
      <c r="G35" s="196">
        <v>148.31</v>
      </c>
      <c r="H35" s="423"/>
      <c r="I35" s="255">
        <f t="shared" si="3"/>
        <v>0</v>
      </c>
      <c r="J35" s="268" t="str">
        <f t="shared" si="0"/>
        <v>ÚRS 2023/I</v>
      </c>
    </row>
    <row r="36" spans="1:10" ht="25.5">
      <c r="A36" s="196">
        <f>IF(G36&gt;0,MAX(A$12:A35)+1,0)</f>
        <v>17</v>
      </c>
      <c r="B36" s="208">
        <v>731</v>
      </c>
      <c r="C36" s="269">
        <v>735151811</v>
      </c>
      <c r="D36" s="247" t="s">
        <v>1274</v>
      </c>
      <c r="F36" s="208" t="s">
        <v>9</v>
      </c>
      <c r="G36" s="196">
        <v>26</v>
      </c>
      <c r="H36" s="423"/>
      <c r="I36" s="255">
        <f t="shared" si="3"/>
        <v>0</v>
      </c>
      <c r="J36" s="268" t="str">
        <f t="shared" si="0"/>
        <v>ÚRS 2023/I</v>
      </c>
    </row>
    <row r="37" spans="1:10" ht="25.5">
      <c r="A37" s="196">
        <f>IF(G37&gt;0,MAX(A$12:A36)+1,0)</f>
        <v>18</v>
      </c>
      <c r="B37" s="208">
        <v>731</v>
      </c>
      <c r="C37" s="269">
        <v>735151812</v>
      </c>
      <c r="D37" s="247" t="s">
        <v>1569</v>
      </c>
      <c r="F37" s="208" t="s">
        <v>9</v>
      </c>
      <c r="G37" s="196">
        <v>25</v>
      </c>
      <c r="H37" s="423"/>
      <c r="I37" s="255">
        <f t="shared" si="3"/>
        <v>0</v>
      </c>
      <c r="J37" s="268" t="str">
        <f t="shared" si="0"/>
        <v>ÚRS 2023/I</v>
      </c>
    </row>
    <row r="38" spans="1:10" ht="25.5">
      <c r="A38" s="196">
        <f>IF(G38&gt;0,MAX(A$12:A37)+1,0)</f>
        <v>19</v>
      </c>
      <c r="B38" s="208">
        <v>731</v>
      </c>
      <c r="C38" s="269">
        <v>735151821</v>
      </c>
      <c r="D38" s="247" t="s">
        <v>1570</v>
      </c>
      <c r="F38" s="208" t="s">
        <v>9</v>
      </c>
      <c r="G38" s="196">
        <v>39</v>
      </c>
      <c r="H38" s="423"/>
      <c r="I38" s="255">
        <f t="shared" si="3"/>
        <v>0</v>
      </c>
      <c r="J38" s="268" t="str">
        <f t="shared" si="0"/>
        <v>ÚRS 2023/I</v>
      </c>
    </row>
    <row r="39" spans="1:10" ht="25.5">
      <c r="A39" s="196">
        <f>IF(G39&gt;0,MAX(A$12:A38)+1,0)</f>
        <v>20</v>
      </c>
      <c r="B39" s="208">
        <v>731</v>
      </c>
      <c r="C39" s="269">
        <v>735151822</v>
      </c>
      <c r="D39" s="247" t="s">
        <v>1571</v>
      </c>
      <c r="F39" s="208" t="s">
        <v>9</v>
      </c>
      <c r="G39" s="196">
        <v>84</v>
      </c>
      <c r="H39" s="423"/>
      <c r="I39" s="255">
        <f t="shared" si="3"/>
        <v>0</v>
      </c>
      <c r="J39" s="268" t="str">
        <f t="shared" si="0"/>
        <v>ÚRS 2023/I</v>
      </c>
    </row>
    <row r="40" spans="1:10">
      <c r="A40" s="196">
        <f>IF(G40&gt;0,MAX(A$12:A39)+1,0)</f>
        <v>21</v>
      </c>
      <c r="B40" s="208">
        <v>731</v>
      </c>
      <c r="C40" s="269">
        <v>735159110</v>
      </c>
      <c r="D40" s="247" t="s">
        <v>1275</v>
      </c>
      <c r="F40" s="208" t="s">
        <v>9</v>
      </c>
      <c r="G40" s="196">
        <v>21</v>
      </c>
      <c r="H40" s="423"/>
      <c r="I40" s="255">
        <f t="shared" si="3"/>
        <v>0</v>
      </c>
      <c r="J40" s="268" t="str">
        <f t="shared" si="0"/>
        <v>ÚRS 2023/I</v>
      </c>
    </row>
    <row r="41" spans="1:10">
      <c r="A41" s="196">
        <f>IF(G41&gt;0,MAX(A$12:A40)+1,0)</f>
        <v>22</v>
      </c>
      <c r="B41" s="208">
        <v>731</v>
      </c>
      <c r="C41" s="269">
        <v>735159120</v>
      </c>
      <c r="D41" s="247" t="s">
        <v>1572</v>
      </c>
      <c r="F41" s="208" t="s">
        <v>9</v>
      </c>
      <c r="G41" s="196">
        <v>18</v>
      </c>
      <c r="H41" s="423"/>
      <c r="I41" s="255">
        <f t="shared" si="3"/>
        <v>0</v>
      </c>
      <c r="J41" s="268" t="str">
        <f t="shared" si="0"/>
        <v>ÚRS 2023/I</v>
      </c>
    </row>
    <row r="42" spans="1:10">
      <c r="A42" s="196">
        <f>IF(G42&gt;0,MAX(A$12:A41)+1,0)</f>
        <v>23</v>
      </c>
      <c r="B42" s="208">
        <v>731</v>
      </c>
      <c r="C42" s="269">
        <v>735159210</v>
      </c>
      <c r="D42" s="247" t="s">
        <v>1573</v>
      </c>
      <c r="F42" s="208" t="s">
        <v>9</v>
      </c>
      <c r="G42" s="196">
        <v>7</v>
      </c>
      <c r="H42" s="423"/>
      <c r="I42" s="255">
        <f t="shared" si="3"/>
        <v>0</v>
      </c>
      <c r="J42" s="268" t="str">
        <f t="shared" si="0"/>
        <v>ÚRS 2023/I</v>
      </c>
    </row>
    <row r="43" spans="1:10">
      <c r="A43" s="196">
        <f>IF(G43&gt;0,MAX(A$12:A42)+1,0)</f>
        <v>24</v>
      </c>
      <c r="B43" s="208">
        <v>731</v>
      </c>
      <c r="C43" s="269">
        <v>735159220</v>
      </c>
      <c r="D43" s="247" t="s">
        <v>1574</v>
      </c>
      <c r="F43" s="208" t="s">
        <v>9</v>
      </c>
      <c r="G43" s="196">
        <v>10</v>
      </c>
      <c r="H43" s="423"/>
      <c r="I43" s="255">
        <f t="shared" si="3"/>
        <v>0</v>
      </c>
      <c r="J43" s="268" t="str">
        <f t="shared" si="0"/>
        <v>ÚRS 2023/I</v>
      </c>
    </row>
    <row r="44" spans="1:10">
      <c r="A44" s="196">
        <f>IF(G44&gt;0,MAX(A$12:A43)+1,0)</f>
        <v>25</v>
      </c>
      <c r="B44" s="208">
        <v>731</v>
      </c>
      <c r="C44" s="269">
        <v>735159230</v>
      </c>
      <c r="D44" s="247" t="s">
        <v>1575</v>
      </c>
      <c r="F44" s="208" t="s">
        <v>9</v>
      </c>
      <c r="G44" s="196">
        <v>92</v>
      </c>
      <c r="H44" s="423"/>
      <c r="I44" s="255">
        <f t="shared" si="3"/>
        <v>0</v>
      </c>
      <c r="J44" s="268" t="str">
        <f t="shared" si="0"/>
        <v>ÚRS 2023/I</v>
      </c>
    </row>
    <row r="45" spans="1:10">
      <c r="A45" s="196">
        <f>IF(G45&gt;0,MAX(A$12:A44)+1,0)</f>
        <v>26</v>
      </c>
      <c r="B45" s="208">
        <v>731</v>
      </c>
      <c r="C45" s="269">
        <v>735159240</v>
      </c>
      <c r="D45" s="247" t="s">
        <v>1576</v>
      </c>
      <c r="F45" s="208" t="s">
        <v>9</v>
      </c>
      <c r="G45" s="196">
        <v>24</v>
      </c>
      <c r="H45" s="423"/>
      <c r="I45" s="255">
        <f t="shared" si="3"/>
        <v>0</v>
      </c>
      <c r="J45" s="268" t="str">
        <f t="shared" si="0"/>
        <v>ÚRS 2023/I</v>
      </c>
    </row>
    <row r="46" spans="1:10">
      <c r="A46" s="196">
        <f>IF(G46&gt;0,MAX(A$12:A45)+1,0)</f>
        <v>27</v>
      </c>
      <c r="B46" s="208">
        <v>731</v>
      </c>
      <c r="C46" s="269">
        <v>735159310</v>
      </c>
      <c r="D46" s="247" t="s">
        <v>1577</v>
      </c>
      <c r="F46" s="208" t="s">
        <v>9</v>
      </c>
      <c r="G46" s="196">
        <v>14</v>
      </c>
      <c r="H46" s="423"/>
      <c r="I46" s="255">
        <f t="shared" si="3"/>
        <v>0</v>
      </c>
      <c r="J46" s="268" t="str">
        <f t="shared" si="0"/>
        <v>ÚRS 2023/I</v>
      </c>
    </row>
    <row r="47" spans="1:10">
      <c r="A47" s="196">
        <f>IF(G47&gt;0,MAX(A$12:A46)+1,0)</f>
        <v>28</v>
      </c>
      <c r="B47" s="208">
        <v>731</v>
      </c>
      <c r="C47" s="269">
        <v>735159320</v>
      </c>
      <c r="D47" s="247" t="s">
        <v>1578</v>
      </c>
      <c r="F47" s="208" t="s">
        <v>9</v>
      </c>
      <c r="G47" s="196">
        <v>3</v>
      </c>
      <c r="H47" s="423"/>
      <c r="I47" s="255">
        <f t="shared" si="3"/>
        <v>0</v>
      </c>
      <c r="J47" s="268" t="str">
        <f t="shared" si="0"/>
        <v>ÚRS 2023/I</v>
      </c>
    </row>
    <row r="48" spans="1:10">
      <c r="A48" s="196">
        <f>IF(G48&gt;0,MAX(A$12:A47)+1,0)</f>
        <v>29</v>
      </c>
      <c r="B48" s="208">
        <v>731</v>
      </c>
      <c r="C48" s="269">
        <v>735159330</v>
      </c>
      <c r="D48" s="247" t="s">
        <v>1579</v>
      </c>
      <c r="F48" s="208" t="s">
        <v>9</v>
      </c>
      <c r="G48" s="196">
        <v>9</v>
      </c>
      <c r="H48" s="423"/>
      <c r="I48" s="255">
        <f t="shared" si="3"/>
        <v>0</v>
      </c>
      <c r="J48" s="268" t="str">
        <f t="shared" si="0"/>
        <v>ÚRS 2023/I</v>
      </c>
    </row>
    <row r="49" spans="1:10">
      <c r="A49" s="196">
        <f>IF(G49&gt;0,MAX(A$12:A48)+1,0)</f>
        <v>30</v>
      </c>
      <c r="B49" s="208">
        <v>731</v>
      </c>
      <c r="C49" s="269">
        <v>735159340</v>
      </c>
      <c r="D49" s="247" t="s">
        <v>1580</v>
      </c>
      <c r="F49" s="208" t="s">
        <v>9</v>
      </c>
      <c r="G49" s="196">
        <v>4</v>
      </c>
      <c r="H49" s="423"/>
      <c r="I49" s="255">
        <f t="shared" si="3"/>
        <v>0</v>
      </c>
      <c r="J49" s="268" t="str">
        <f t="shared" si="0"/>
        <v>ÚRS 2023/I</v>
      </c>
    </row>
    <row r="50" spans="1:10" ht="25.5">
      <c r="A50" s="196">
        <f>IF(G50&gt;0,MAX(A$12:A49)+1,0)</f>
        <v>31</v>
      </c>
      <c r="B50" s="208" t="s">
        <v>320</v>
      </c>
      <c r="C50" s="269"/>
      <c r="D50" s="247" t="s">
        <v>1581</v>
      </c>
      <c r="E50" s="247" t="s">
        <v>1582</v>
      </c>
      <c r="F50" s="208" t="s">
        <v>9</v>
      </c>
      <c r="G50" s="196">
        <v>1</v>
      </c>
      <c r="H50" s="423"/>
      <c r="I50" s="255">
        <f t="shared" si="3"/>
        <v>0</v>
      </c>
      <c r="J50" s="268" t="str">
        <f t="shared" si="0"/>
        <v>ceník dodavatele</v>
      </c>
    </row>
    <row r="51" spans="1:10" ht="25.5">
      <c r="A51" s="196">
        <f>IF(G51&gt;0,MAX(A$12:A50)+1,0)</f>
        <v>32</v>
      </c>
      <c r="B51" s="208" t="s">
        <v>320</v>
      </c>
      <c r="C51" s="269"/>
      <c r="D51" s="247" t="s">
        <v>1583</v>
      </c>
      <c r="E51" s="247" t="s">
        <v>1582</v>
      </c>
      <c r="F51" s="208" t="s">
        <v>9</v>
      </c>
      <c r="G51" s="196">
        <v>1</v>
      </c>
      <c r="H51" s="423"/>
      <c r="I51" s="255">
        <f t="shared" si="3"/>
        <v>0</v>
      </c>
      <c r="J51" s="268" t="str">
        <f t="shared" si="0"/>
        <v>ceník dodavatele</v>
      </c>
    </row>
    <row r="52" spans="1:10" ht="51">
      <c r="A52" s="196">
        <f>IF(G52&gt;0,MAX(A$12:A51)+1,0)</f>
        <v>33</v>
      </c>
      <c r="B52" s="208" t="s">
        <v>320</v>
      </c>
      <c r="C52" s="269"/>
      <c r="D52" s="247" t="s">
        <v>1277</v>
      </c>
      <c r="E52" s="247" t="s">
        <v>1278</v>
      </c>
      <c r="F52" s="208" t="s">
        <v>9</v>
      </c>
      <c r="G52" s="196">
        <v>6</v>
      </c>
      <c r="H52" s="423"/>
      <c r="I52" s="255">
        <f t="shared" si="3"/>
        <v>0</v>
      </c>
      <c r="J52" s="268" t="str">
        <f t="shared" si="0"/>
        <v>ceník dodavatele</v>
      </c>
    </row>
    <row r="53" spans="1:10" ht="51">
      <c r="A53" s="196">
        <f>IF(G53&gt;0,MAX(A$12:A52)+1,0)</f>
        <v>34</v>
      </c>
      <c r="B53" s="208" t="s">
        <v>320</v>
      </c>
      <c r="C53" s="269"/>
      <c r="D53" s="247" t="s">
        <v>1584</v>
      </c>
      <c r="E53" s="247" t="s">
        <v>1278</v>
      </c>
      <c r="F53" s="208" t="s">
        <v>9</v>
      </c>
      <c r="G53" s="196">
        <v>3</v>
      </c>
      <c r="H53" s="423"/>
      <c r="I53" s="255">
        <f t="shared" si="3"/>
        <v>0</v>
      </c>
      <c r="J53" s="268" t="str">
        <f>IF(B53="MAT","ceník dodavatele", IF(B53&gt;0,"ÚRS 2023/I",0))</f>
        <v>ceník dodavatele</v>
      </c>
    </row>
    <row r="54" spans="1:10" ht="51">
      <c r="A54" s="196">
        <f>IF(G54&gt;0,MAX(A$12:A53)+1,0)</f>
        <v>35</v>
      </c>
      <c r="B54" s="208" t="s">
        <v>320</v>
      </c>
      <c r="C54" s="269"/>
      <c r="D54" s="247" t="s">
        <v>1279</v>
      </c>
      <c r="E54" s="247" t="s">
        <v>1278</v>
      </c>
      <c r="F54" s="208" t="s">
        <v>9</v>
      </c>
      <c r="G54" s="196">
        <v>5</v>
      </c>
      <c r="H54" s="423"/>
      <c r="I54" s="255">
        <f t="shared" si="3"/>
        <v>0</v>
      </c>
      <c r="J54" s="268" t="str">
        <f>IF(B54="MAT","ceník dodavatele", IF(B54&gt;0,"ÚRS 2023/I",0))</f>
        <v>ceník dodavatele</v>
      </c>
    </row>
    <row r="55" spans="1:10" ht="51">
      <c r="A55" s="196">
        <f>IF(G55&gt;0,MAX(A$12:A54)+1,0)</f>
        <v>36</v>
      </c>
      <c r="B55" s="208" t="s">
        <v>320</v>
      </c>
      <c r="C55" s="269"/>
      <c r="D55" s="247" t="s">
        <v>1585</v>
      </c>
      <c r="E55" s="247" t="s">
        <v>1278</v>
      </c>
      <c r="F55" s="208" t="s">
        <v>9</v>
      </c>
      <c r="G55" s="196">
        <v>1</v>
      </c>
      <c r="H55" s="423"/>
      <c r="I55" s="255">
        <f t="shared" si="3"/>
        <v>0</v>
      </c>
      <c r="J55" s="268" t="str">
        <f>IF(B55="MAT","ceník dodavatele", IF(B55&gt;0,"ÚRS 2023/I",0))</f>
        <v>ceník dodavatele</v>
      </c>
    </row>
    <row r="56" spans="1:10" ht="51">
      <c r="A56" s="196">
        <f>IF(G56&gt;0,MAX(A$12:A55)+1,0)</f>
        <v>37</v>
      </c>
      <c r="B56" s="208" t="s">
        <v>320</v>
      </c>
      <c r="C56" s="269"/>
      <c r="D56" s="247" t="s">
        <v>1280</v>
      </c>
      <c r="E56" s="247" t="s">
        <v>1278</v>
      </c>
      <c r="F56" s="208" t="s">
        <v>9</v>
      </c>
      <c r="G56" s="196">
        <v>1</v>
      </c>
      <c r="H56" s="423"/>
      <c r="I56" s="255">
        <f t="shared" si="3"/>
        <v>0</v>
      </c>
      <c r="J56" s="268" t="str">
        <f>IF(B56="MAT","ceník dodavatele", IF(B56&gt;0,"ÚRS 2023/I",0))</f>
        <v>ceník dodavatele</v>
      </c>
    </row>
    <row r="57" spans="1:10" ht="51">
      <c r="A57" s="196">
        <f>IF(G57&gt;0,MAX(A$12:A56)+1,0)</f>
        <v>38</v>
      </c>
      <c r="B57" s="208" t="s">
        <v>320</v>
      </c>
      <c r="C57" s="269"/>
      <c r="D57" s="247" t="s">
        <v>1586</v>
      </c>
      <c r="E57" s="247" t="s">
        <v>1278</v>
      </c>
      <c r="F57" s="208" t="s">
        <v>9</v>
      </c>
      <c r="G57" s="196">
        <v>4</v>
      </c>
      <c r="H57" s="423"/>
      <c r="I57" s="255">
        <f t="shared" si="3"/>
        <v>0</v>
      </c>
      <c r="J57" s="268" t="str">
        <f t="shared" si="0"/>
        <v>ceník dodavatele</v>
      </c>
    </row>
    <row r="58" spans="1:10" ht="51">
      <c r="A58" s="196">
        <f>IF(G58&gt;0,MAX(A$12:A57)+1,0)</f>
        <v>39</v>
      </c>
      <c r="B58" s="208" t="s">
        <v>320</v>
      </c>
      <c r="C58" s="269"/>
      <c r="D58" s="247" t="s">
        <v>1587</v>
      </c>
      <c r="E58" s="247" t="s">
        <v>1278</v>
      </c>
      <c r="F58" s="208" t="s">
        <v>9</v>
      </c>
      <c r="G58" s="196">
        <v>1</v>
      </c>
      <c r="H58" s="423"/>
      <c r="I58" s="255">
        <f t="shared" si="3"/>
        <v>0</v>
      </c>
      <c r="J58" s="268" t="str">
        <f t="shared" si="0"/>
        <v>ceník dodavatele</v>
      </c>
    </row>
    <row r="59" spans="1:10" ht="51">
      <c r="A59" s="196">
        <f>IF(G59&gt;0,MAX(A$12:A58)+1,0)</f>
        <v>40</v>
      </c>
      <c r="B59" s="208" t="s">
        <v>320</v>
      </c>
      <c r="C59" s="269"/>
      <c r="D59" s="247" t="s">
        <v>1588</v>
      </c>
      <c r="E59" s="247" t="s">
        <v>1278</v>
      </c>
      <c r="F59" s="208" t="s">
        <v>9</v>
      </c>
      <c r="G59" s="196">
        <v>17</v>
      </c>
      <c r="H59" s="423"/>
      <c r="I59" s="255">
        <f t="shared" si="3"/>
        <v>0</v>
      </c>
      <c r="J59" s="268" t="str">
        <f t="shared" si="0"/>
        <v>ceník dodavatele</v>
      </c>
    </row>
    <row r="60" spans="1:10" ht="51">
      <c r="A60" s="196">
        <f>IF(G60&gt;0,MAX(A$12:A59)+1,0)</f>
        <v>41</v>
      </c>
      <c r="B60" s="208" t="s">
        <v>320</v>
      </c>
      <c r="C60" s="269"/>
      <c r="D60" s="247" t="s">
        <v>1589</v>
      </c>
      <c r="E60" s="247" t="s">
        <v>1278</v>
      </c>
      <c r="F60" s="208" t="s">
        <v>9</v>
      </c>
      <c r="G60" s="196">
        <v>1</v>
      </c>
      <c r="H60" s="423"/>
      <c r="I60" s="255">
        <f t="shared" si="3"/>
        <v>0</v>
      </c>
      <c r="J60" s="268" t="str">
        <f t="shared" si="0"/>
        <v>ceník dodavatele</v>
      </c>
    </row>
    <row r="61" spans="1:10" ht="51">
      <c r="A61" s="196">
        <f>IF(G61&gt;0,MAX(A$12:A60)+1,0)</f>
        <v>42</v>
      </c>
      <c r="B61" s="208" t="s">
        <v>320</v>
      </c>
      <c r="C61" s="269"/>
      <c r="D61" s="247" t="s">
        <v>1590</v>
      </c>
      <c r="E61" s="247" t="s">
        <v>1278</v>
      </c>
      <c r="F61" s="208" t="s">
        <v>9</v>
      </c>
      <c r="G61" s="196">
        <v>6</v>
      </c>
      <c r="H61" s="423"/>
      <c r="I61" s="255">
        <f t="shared" si="3"/>
        <v>0</v>
      </c>
      <c r="J61" s="268" t="str">
        <f t="shared" si="0"/>
        <v>ceník dodavatele</v>
      </c>
    </row>
    <row r="62" spans="1:10" ht="51">
      <c r="A62" s="196">
        <f>IF(G62&gt;0,MAX(A$12:A61)+1,0)</f>
        <v>43</v>
      </c>
      <c r="B62" s="208" t="s">
        <v>320</v>
      </c>
      <c r="C62" s="269"/>
      <c r="D62" s="247" t="s">
        <v>1591</v>
      </c>
      <c r="E62" s="247" t="s">
        <v>1278</v>
      </c>
      <c r="F62" s="208" t="s">
        <v>9</v>
      </c>
      <c r="G62" s="196">
        <v>2</v>
      </c>
      <c r="H62" s="423"/>
      <c r="I62" s="255">
        <f t="shared" si="3"/>
        <v>0</v>
      </c>
      <c r="J62" s="268" t="str">
        <f t="shared" si="0"/>
        <v>ceník dodavatele</v>
      </c>
    </row>
    <row r="63" spans="1:10" ht="51">
      <c r="A63" s="196">
        <f>IF(G63&gt;0,MAX(A$12:A62)+1,0)</f>
        <v>44</v>
      </c>
      <c r="B63" s="208" t="s">
        <v>320</v>
      </c>
      <c r="C63" s="269"/>
      <c r="D63" s="247" t="s">
        <v>1592</v>
      </c>
      <c r="E63" s="247" t="s">
        <v>1278</v>
      </c>
      <c r="F63" s="208" t="s">
        <v>9</v>
      </c>
      <c r="G63" s="196">
        <v>8</v>
      </c>
      <c r="H63" s="423"/>
      <c r="I63" s="255">
        <f t="shared" si="3"/>
        <v>0</v>
      </c>
      <c r="J63" s="268" t="str">
        <f t="shared" si="0"/>
        <v>ceník dodavatele</v>
      </c>
    </row>
    <row r="64" spans="1:10" ht="51">
      <c r="A64" s="196">
        <f>IF(G64&gt;0,MAX(A$12:A63)+1,0)</f>
        <v>45</v>
      </c>
      <c r="B64" s="208" t="s">
        <v>320</v>
      </c>
      <c r="C64" s="269"/>
      <c r="D64" s="247" t="s">
        <v>1593</v>
      </c>
      <c r="E64" s="247" t="s">
        <v>1278</v>
      </c>
      <c r="F64" s="208" t="s">
        <v>9</v>
      </c>
      <c r="G64" s="196">
        <v>61</v>
      </c>
      <c r="H64" s="423"/>
      <c r="I64" s="255">
        <f t="shared" si="3"/>
        <v>0</v>
      </c>
      <c r="J64" s="268" t="str">
        <f t="shared" si="0"/>
        <v>ceník dodavatele</v>
      </c>
    </row>
    <row r="65" spans="1:10" ht="51">
      <c r="A65" s="196">
        <f>IF(G65&gt;0,MAX(A$12:A64)+1,0)</f>
        <v>46</v>
      </c>
      <c r="B65" s="208" t="s">
        <v>320</v>
      </c>
      <c r="C65" s="269"/>
      <c r="D65" s="247" t="s">
        <v>1594</v>
      </c>
      <c r="E65" s="247" t="s">
        <v>1278</v>
      </c>
      <c r="F65" s="208" t="s">
        <v>9</v>
      </c>
      <c r="G65" s="196">
        <v>31</v>
      </c>
      <c r="H65" s="423"/>
      <c r="I65" s="255">
        <f t="shared" si="3"/>
        <v>0</v>
      </c>
      <c r="J65" s="268" t="str">
        <f t="shared" si="0"/>
        <v>ceník dodavatele</v>
      </c>
    </row>
    <row r="66" spans="1:10" ht="51">
      <c r="A66" s="196">
        <f>IF(G66&gt;0,MAX(A$12:A65)+1,0)</f>
        <v>47</v>
      </c>
      <c r="B66" s="208" t="s">
        <v>320</v>
      </c>
      <c r="C66" s="269"/>
      <c r="D66" s="247" t="s">
        <v>1595</v>
      </c>
      <c r="E66" s="247" t="s">
        <v>1278</v>
      </c>
      <c r="F66" s="208" t="s">
        <v>9</v>
      </c>
      <c r="G66" s="196">
        <v>24</v>
      </c>
      <c r="H66" s="423"/>
      <c r="I66" s="255">
        <f t="shared" si="3"/>
        <v>0</v>
      </c>
      <c r="J66" s="268" t="str">
        <f t="shared" si="0"/>
        <v>ceník dodavatele</v>
      </c>
    </row>
    <row r="67" spans="1:10" ht="51">
      <c r="A67" s="196">
        <f>IF(G67&gt;0,MAX(A$12:A66)+1,0)</f>
        <v>48</v>
      </c>
      <c r="B67" s="208" t="s">
        <v>320</v>
      </c>
      <c r="C67" s="269"/>
      <c r="D67" s="247" t="s">
        <v>1596</v>
      </c>
      <c r="E67" s="247" t="s">
        <v>1278</v>
      </c>
      <c r="F67" s="208" t="s">
        <v>9</v>
      </c>
      <c r="G67" s="196">
        <v>3</v>
      </c>
      <c r="H67" s="423"/>
      <c r="I67" s="255">
        <f t="shared" si="3"/>
        <v>0</v>
      </c>
      <c r="J67" s="268" t="str">
        <f t="shared" si="0"/>
        <v>ceník dodavatele</v>
      </c>
    </row>
    <row r="68" spans="1:10" ht="51">
      <c r="A68" s="196">
        <f>IF(G68&gt;0,MAX(A$12:A67)+1,0)</f>
        <v>49</v>
      </c>
      <c r="B68" s="208" t="s">
        <v>320</v>
      </c>
      <c r="C68" s="269"/>
      <c r="D68" s="247" t="s">
        <v>1597</v>
      </c>
      <c r="E68" s="247" t="s">
        <v>1278</v>
      </c>
      <c r="F68" s="208" t="s">
        <v>9</v>
      </c>
      <c r="G68" s="196">
        <v>7</v>
      </c>
      <c r="H68" s="423"/>
      <c r="I68" s="255">
        <f t="shared" si="3"/>
        <v>0</v>
      </c>
      <c r="J68" s="268" t="str">
        <f t="shared" si="0"/>
        <v>ceník dodavatele</v>
      </c>
    </row>
    <row r="69" spans="1:10" ht="51">
      <c r="A69" s="196">
        <f>IF(G69&gt;0,MAX(A$12:A68)+1,0)</f>
        <v>50</v>
      </c>
      <c r="B69" s="208" t="s">
        <v>320</v>
      </c>
      <c r="C69" s="269"/>
      <c r="D69" s="247" t="s">
        <v>1598</v>
      </c>
      <c r="E69" s="247" t="s">
        <v>1278</v>
      </c>
      <c r="F69" s="208" t="s">
        <v>9</v>
      </c>
      <c r="G69" s="196">
        <v>1</v>
      </c>
      <c r="H69" s="423"/>
      <c r="I69" s="255">
        <f t="shared" si="3"/>
        <v>0</v>
      </c>
      <c r="J69" s="268" t="str">
        <f t="shared" si="0"/>
        <v>ceník dodavatele</v>
      </c>
    </row>
    <row r="70" spans="1:10" ht="51">
      <c r="A70" s="196">
        <f>IF(G70&gt;0,MAX(A$12:A69)+1,0)</f>
        <v>51</v>
      </c>
      <c r="B70" s="208" t="s">
        <v>320</v>
      </c>
      <c r="C70" s="269"/>
      <c r="D70" s="247" t="s">
        <v>1599</v>
      </c>
      <c r="E70" s="247" t="s">
        <v>1278</v>
      </c>
      <c r="F70" s="208" t="s">
        <v>9</v>
      </c>
      <c r="G70" s="196">
        <v>2</v>
      </c>
      <c r="H70" s="423"/>
      <c r="I70" s="255">
        <f t="shared" si="3"/>
        <v>0</v>
      </c>
      <c r="J70" s="268" t="str">
        <f t="shared" si="0"/>
        <v>ceník dodavatele</v>
      </c>
    </row>
    <row r="71" spans="1:10" ht="51">
      <c r="A71" s="196">
        <f>IF(G71&gt;0,MAX(A$12:A70)+1,0)</f>
        <v>52</v>
      </c>
      <c r="B71" s="208" t="s">
        <v>320</v>
      </c>
      <c r="C71" s="269"/>
      <c r="D71" s="247" t="s">
        <v>1600</v>
      </c>
      <c r="E71" s="247" t="s">
        <v>1278</v>
      </c>
      <c r="F71" s="208" t="s">
        <v>9</v>
      </c>
      <c r="G71" s="196">
        <v>5</v>
      </c>
      <c r="H71" s="423"/>
      <c r="I71" s="255">
        <f t="shared" si="3"/>
        <v>0</v>
      </c>
      <c r="J71" s="268" t="str">
        <f t="shared" si="0"/>
        <v>ceník dodavatele</v>
      </c>
    </row>
    <row r="72" spans="1:10" ht="51">
      <c r="A72" s="196">
        <f>IF(G72&gt;0,MAX(A$12:A71)+1,0)</f>
        <v>53</v>
      </c>
      <c r="B72" s="208" t="s">
        <v>320</v>
      </c>
      <c r="C72" s="269"/>
      <c r="D72" s="247" t="s">
        <v>1601</v>
      </c>
      <c r="E72" s="247" t="s">
        <v>1278</v>
      </c>
      <c r="F72" s="208" t="s">
        <v>9</v>
      </c>
      <c r="G72" s="196">
        <v>3</v>
      </c>
      <c r="H72" s="423"/>
      <c r="I72" s="255">
        <f t="shared" si="3"/>
        <v>0</v>
      </c>
      <c r="J72" s="268" t="str">
        <f t="shared" si="0"/>
        <v>ceník dodavatele</v>
      </c>
    </row>
    <row r="73" spans="1:10" ht="51">
      <c r="A73" s="196">
        <f>IF(G73&gt;0,MAX(A$12:A72)+1,0)</f>
        <v>54</v>
      </c>
      <c r="B73" s="208" t="s">
        <v>320</v>
      </c>
      <c r="C73" s="269"/>
      <c r="D73" s="247" t="s">
        <v>1602</v>
      </c>
      <c r="E73" s="247" t="s">
        <v>1278</v>
      </c>
      <c r="F73" s="208" t="s">
        <v>9</v>
      </c>
      <c r="G73" s="196">
        <v>3</v>
      </c>
      <c r="H73" s="423"/>
      <c r="I73" s="255">
        <f t="shared" si="3"/>
        <v>0</v>
      </c>
      <c r="J73" s="268" t="str">
        <f t="shared" si="0"/>
        <v>ceník dodavatele</v>
      </c>
    </row>
    <row r="74" spans="1:10" ht="51">
      <c r="A74" s="196">
        <f>IF(G74&gt;0,MAX(A$12:A73)+1,0)</f>
        <v>55</v>
      </c>
      <c r="B74" s="208" t="s">
        <v>320</v>
      </c>
      <c r="C74" s="269"/>
      <c r="D74" s="247" t="s">
        <v>1603</v>
      </c>
      <c r="E74" s="247" t="s">
        <v>1278</v>
      </c>
      <c r="F74" s="208" t="s">
        <v>9</v>
      </c>
      <c r="G74" s="196">
        <v>1</v>
      </c>
      <c r="H74" s="423"/>
      <c r="I74" s="255">
        <f t="shared" si="3"/>
        <v>0</v>
      </c>
      <c r="J74" s="268" t="str">
        <f t="shared" si="0"/>
        <v>ceník dodavatele</v>
      </c>
    </row>
    <row r="75" spans="1:10" ht="51">
      <c r="A75" s="196">
        <f>IF(G75&gt;0,MAX(A$12:A74)+1,0)</f>
        <v>56</v>
      </c>
      <c r="B75" s="208" t="s">
        <v>320</v>
      </c>
      <c r="C75" s="269"/>
      <c r="D75" s="247" t="s">
        <v>1604</v>
      </c>
      <c r="E75" s="247" t="s">
        <v>1278</v>
      </c>
      <c r="F75" s="208" t="s">
        <v>9</v>
      </c>
      <c r="G75" s="196">
        <v>1</v>
      </c>
      <c r="H75" s="423"/>
      <c r="I75" s="255">
        <f t="shared" si="3"/>
        <v>0</v>
      </c>
      <c r="J75" s="268" t="str">
        <f t="shared" si="0"/>
        <v>ceník dodavatele</v>
      </c>
    </row>
    <row r="76" spans="1:10" ht="51">
      <c r="A76" s="196">
        <f>IF(G76&gt;0,MAX(A$12:A75)+1,0)</f>
        <v>57</v>
      </c>
      <c r="B76" s="208" t="s">
        <v>320</v>
      </c>
      <c r="C76" s="269"/>
      <c r="D76" s="247" t="s">
        <v>1605</v>
      </c>
      <c r="E76" s="247" t="s">
        <v>1278</v>
      </c>
      <c r="F76" s="208" t="s">
        <v>9</v>
      </c>
      <c r="G76" s="196">
        <v>1</v>
      </c>
      <c r="H76" s="423"/>
      <c r="I76" s="255">
        <f t="shared" si="3"/>
        <v>0</v>
      </c>
      <c r="J76" s="268" t="str">
        <f t="shared" si="0"/>
        <v>ceník dodavatele</v>
      </c>
    </row>
    <row r="77" spans="1:10" ht="51">
      <c r="A77" s="196">
        <f>IF(G77&gt;0,MAX(A$12:A76)+1,0)</f>
        <v>58</v>
      </c>
      <c r="B77" s="208" t="s">
        <v>320</v>
      </c>
      <c r="C77" s="269"/>
      <c r="D77" s="247" t="s">
        <v>1606</v>
      </c>
      <c r="E77" s="247" t="s">
        <v>1278</v>
      </c>
      <c r="F77" s="208" t="s">
        <v>9</v>
      </c>
      <c r="G77" s="196">
        <v>1</v>
      </c>
      <c r="H77" s="423"/>
      <c r="I77" s="255">
        <f t="shared" si="3"/>
        <v>0</v>
      </c>
      <c r="J77" s="268" t="str">
        <f t="shared" ref="J77:J92" si="4">IF(B77="MAT","ceník dodavatele", IF(B77&gt;0,"ÚRS 2023/I",0))</f>
        <v>ceník dodavatele</v>
      </c>
    </row>
    <row r="78" spans="1:10" ht="51">
      <c r="A78" s="196">
        <f>IF(G78&gt;0,MAX(A$12:A77)+1,0)</f>
        <v>59</v>
      </c>
      <c r="B78" s="208" t="s">
        <v>320</v>
      </c>
      <c r="C78" s="269"/>
      <c r="D78" s="247" t="s">
        <v>1607</v>
      </c>
      <c r="E78" s="247" t="s">
        <v>1278</v>
      </c>
      <c r="F78" s="208" t="s">
        <v>9</v>
      </c>
      <c r="G78" s="196">
        <v>1</v>
      </c>
      <c r="H78" s="423"/>
      <c r="I78" s="255">
        <f t="shared" si="3"/>
        <v>0</v>
      </c>
      <c r="J78" s="268" t="str">
        <f t="shared" si="4"/>
        <v>ceník dodavatele</v>
      </c>
    </row>
    <row r="79" spans="1:10" ht="25.5">
      <c r="A79" s="196">
        <f>IF(G79&gt;0,MAX(A$12:A78)+1,0)</f>
        <v>60</v>
      </c>
      <c r="B79" s="208" t="s">
        <v>320</v>
      </c>
      <c r="C79" s="269"/>
      <c r="D79" s="247" t="s">
        <v>1608</v>
      </c>
      <c r="E79" s="247" t="s">
        <v>1609</v>
      </c>
      <c r="F79" s="208" t="s">
        <v>9</v>
      </c>
      <c r="G79" s="196">
        <v>32</v>
      </c>
      <c r="H79" s="423"/>
      <c r="I79" s="255">
        <f t="shared" si="3"/>
        <v>0</v>
      </c>
      <c r="J79" s="268" t="str">
        <f t="shared" si="4"/>
        <v>ceník dodavatele</v>
      </c>
    </row>
    <row r="80" spans="1:10" ht="38.25">
      <c r="A80" s="196">
        <f>IF(G80&gt;0,MAX(A$12:A79)+1,0)</f>
        <v>61</v>
      </c>
      <c r="B80" s="208" t="s">
        <v>320</v>
      </c>
      <c r="C80" s="269"/>
      <c r="D80" s="251" t="s">
        <v>1610</v>
      </c>
      <c r="E80" s="247" t="s">
        <v>1609</v>
      </c>
      <c r="F80" s="208" t="s">
        <v>9</v>
      </c>
      <c r="G80" s="196">
        <v>26</v>
      </c>
      <c r="H80" s="423"/>
      <c r="I80" s="255">
        <f t="shared" si="3"/>
        <v>0</v>
      </c>
      <c r="J80" s="268" t="str">
        <f t="shared" si="4"/>
        <v>ceník dodavatele</v>
      </c>
    </row>
    <row r="81" spans="1:10">
      <c r="A81" s="196">
        <f>IF(G81&gt;0,MAX(A$12:A80)+1,0)</f>
        <v>62</v>
      </c>
      <c r="B81" s="208">
        <v>731</v>
      </c>
      <c r="C81" s="269">
        <v>998735201</v>
      </c>
      <c r="D81" s="270" t="s">
        <v>1281</v>
      </c>
      <c r="E81" s="272"/>
      <c r="G81" s="271">
        <v>2.39</v>
      </c>
      <c r="H81" s="255">
        <f>SUM(I32:I80)/100</f>
        <v>0</v>
      </c>
      <c r="I81" s="255">
        <f t="shared" si="3"/>
        <v>0</v>
      </c>
      <c r="J81" s="268" t="str">
        <f t="shared" si="4"/>
        <v>ÚRS 2023/I</v>
      </c>
    </row>
    <row r="82" spans="1:10">
      <c r="A82" s="196">
        <f>IF(G82&gt;0,MAX(A$12:A81)+1,0)</f>
        <v>0</v>
      </c>
      <c r="C82" s="269"/>
      <c r="D82" s="272" t="s">
        <v>328</v>
      </c>
      <c r="E82" s="272"/>
      <c r="H82" s="273">
        <f>SUM(I32:I81)</f>
        <v>0</v>
      </c>
      <c r="I82" s="255">
        <f t="shared" si="3"/>
        <v>0</v>
      </c>
      <c r="J82" s="268">
        <f t="shared" si="4"/>
        <v>0</v>
      </c>
    </row>
    <row r="83" spans="1:10">
      <c r="A83" s="196">
        <f>IF(G83&gt;0,MAX(A$12:A82)+1,0)</f>
        <v>0</v>
      </c>
      <c r="C83" s="269"/>
      <c r="D83" s="272"/>
      <c r="E83" s="272"/>
      <c r="H83" s="273"/>
      <c r="I83" s="255"/>
      <c r="J83" s="268">
        <f t="shared" si="4"/>
        <v>0</v>
      </c>
    </row>
    <row r="84" spans="1:10">
      <c r="A84" s="196">
        <f>IF(G84&gt;0,MAX(A$12:A83)+1,0)</f>
        <v>0</v>
      </c>
      <c r="C84" s="266"/>
      <c r="D84" s="267" t="s">
        <v>1282</v>
      </c>
      <c r="E84" s="267"/>
      <c r="H84" s="208"/>
      <c r="I84" s="208"/>
      <c r="J84" s="268">
        <f t="shared" si="4"/>
        <v>0</v>
      </c>
    </row>
    <row r="85" spans="1:10" ht="25.5">
      <c r="A85" s="196">
        <f>IF(G85&gt;0,MAX(A$12:A84)+1,0)</f>
        <v>63</v>
      </c>
      <c r="B85" s="208">
        <v>767</v>
      </c>
      <c r="C85" s="269">
        <v>767996701</v>
      </c>
      <c r="D85" s="247" t="s">
        <v>1283</v>
      </c>
      <c r="F85" s="208" t="s">
        <v>21</v>
      </c>
      <c r="G85" s="196">
        <v>1240</v>
      </c>
      <c r="H85" s="423"/>
      <c r="I85" s="255">
        <f>G85*H85</f>
        <v>0</v>
      </c>
      <c r="J85" s="268" t="str">
        <f t="shared" si="4"/>
        <v>ÚRS 2023/I</v>
      </c>
    </row>
    <row r="86" spans="1:10" ht="25.5">
      <c r="A86" s="196">
        <f>IF(G86&gt;0,MAX(A$12:A85)+1,0)</f>
        <v>64</v>
      </c>
      <c r="B86" s="208">
        <v>767</v>
      </c>
      <c r="C86" s="269">
        <v>998767201</v>
      </c>
      <c r="D86" s="247" t="s">
        <v>1284</v>
      </c>
      <c r="E86" s="272"/>
      <c r="G86" s="271">
        <v>1.79</v>
      </c>
      <c r="H86" s="255">
        <f>SUM(I84:I85)/100</f>
        <v>0</v>
      </c>
      <c r="I86" s="255">
        <f>G86*H86</f>
        <v>0</v>
      </c>
      <c r="J86" s="268" t="str">
        <f t="shared" si="4"/>
        <v>ÚRS 2023/I</v>
      </c>
    </row>
    <row r="87" spans="1:10">
      <c r="A87" s="196">
        <f>IF(G87&gt;0,MAX(A$12:A86)+1,0)</f>
        <v>0</v>
      </c>
      <c r="C87" s="269"/>
      <c r="D87" s="272" t="s">
        <v>1285</v>
      </c>
      <c r="E87" s="272"/>
      <c r="H87" s="273">
        <f>SUM(I84:I86)</f>
        <v>0</v>
      </c>
      <c r="I87" s="255">
        <f>G87*H87</f>
        <v>0</v>
      </c>
      <c r="J87" s="268">
        <f t="shared" si="4"/>
        <v>0</v>
      </c>
    </row>
    <row r="88" spans="1:10">
      <c r="A88" s="196">
        <f>IF(G88&gt;0,MAX(A$12:A87)+1,0)</f>
        <v>0</v>
      </c>
      <c r="C88" s="269"/>
      <c r="D88" s="272"/>
      <c r="E88" s="272"/>
      <c r="H88" s="273"/>
      <c r="I88" s="255"/>
      <c r="J88" s="268">
        <f t="shared" si="4"/>
        <v>0</v>
      </c>
    </row>
    <row r="89" spans="1:10">
      <c r="A89" s="196">
        <f>IF(G89&gt;0,MAX(A$12:A88)+1,0)</f>
        <v>0</v>
      </c>
      <c r="C89" s="266"/>
      <c r="D89" s="267" t="s">
        <v>1286</v>
      </c>
      <c r="E89" s="267"/>
      <c r="H89" s="208"/>
      <c r="I89" s="208"/>
      <c r="J89" s="268">
        <f t="shared" si="4"/>
        <v>0</v>
      </c>
    </row>
    <row r="90" spans="1:10">
      <c r="A90" s="196">
        <f>IF(G90&gt;0,MAX(A$12:A89)+1,0)</f>
        <v>65</v>
      </c>
      <c r="B90" s="208">
        <v>783</v>
      </c>
      <c r="C90" s="269">
        <v>783614551</v>
      </c>
      <c r="D90" s="247" t="s">
        <v>1293</v>
      </c>
      <c r="F90" s="208" t="s">
        <v>7</v>
      </c>
      <c r="G90" s="196">
        <v>242</v>
      </c>
      <c r="H90" s="423"/>
      <c r="I90" s="255">
        <f>G90*H90</f>
        <v>0</v>
      </c>
      <c r="J90" s="268" t="str">
        <f t="shared" si="4"/>
        <v>ÚRS 2023/I</v>
      </c>
    </row>
    <row r="91" spans="1:10">
      <c r="A91" s="196">
        <f>IF(G91&gt;0,MAX(A$12:A90)+1,0)</f>
        <v>66</v>
      </c>
      <c r="B91" s="208">
        <v>783</v>
      </c>
      <c r="C91" s="269">
        <v>783617611</v>
      </c>
      <c r="D91" s="247" t="s">
        <v>1294</v>
      </c>
      <c r="F91" s="208" t="s">
        <v>7</v>
      </c>
      <c r="G91" s="196">
        <v>242</v>
      </c>
      <c r="H91" s="423"/>
      <c r="I91" s="255">
        <f>G91*H91</f>
        <v>0</v>
      </c>
      <c r="J91" s="268" t="str">
        <f t="shared" si="4"/>
        <v>ÚRS 2023/I</v>
      </c>
    </row>
    <row r="92" spans="1:10">
      <c r="A92" s="196">
        <f>IF(G92&gt;0,MAX(A$12:A91)+1,0)</f>
        <v>0</v>
      </c>
      <c r="C92" s="269"/>
      <c r="D92" s="272" t="s">
        <v>1295</v>
      </c>
      <c r="E92" s="272"/>
      <c r="H92" s="273">
        <f>SUM(I89:I91)</f>
        <v>0</v>
      </c>
      <c r="I92" s="255">
        <f>G92*H92</f>
        <v>0</v>
      </c>
      <c r="J92" s="268">
        <f t="shared" si="4"/>
        <v>0</v>
      </c>
    </row>
    <row r="93" spans="1:10">
      <c r="A93" s="196">
        <f>IF(G93&gt;0,MAX(A$12:A92)+1,0)</f>
        <v>0</v>
      </c>
      <c r="C93" s="269"/>
      <c r="D93" s="272"/>
      <c r="E93" s="272"/>
      <c r="H93" s="273"/>
      <c r="I93" s="255"/>
      <c r="J93" s="268">
        <f>IF(B93="MAT","ceník dodavatele", IF(B93&gt;0,"ÚRS 2023/I",0))</f>
        <v>0</v>
      </c>
    </row>
    <row r="94" spans="1:10">
      <c r="A94" s="196">
        <f>IF(G94&gt;0,MAX(A$12:A93)+1,0)</f>
        <v>0</v>
      </c>
      <c r="C94" s="266"/>
      <c r="D94" s="267" t="s">
        <v>48</v>
      </c>
      <c r="E94" s="267"/>
      <c r="H94" s="208"/>
      <c r="I94" s="208"/>
      <c r="J94" s="268">
        <f>IF(B94="MAT","ceník dodavatele", IF(B94&gt;0,"ÚRS 2023/I",0))</f>
        <v>0</v>
      </c>
    </row>
    <row r="95" spans="1:10" ht="25.5">
      <c r="A95" s="196">
        <f>IF(G95&gt;0,MAX(A$12:A94)+1,0)</f>
        <v>67</v>
      </c>
      <c r="B95" s="276" t="s">
        <v>32</v>
      </c>
      <c r="C95" s="269" t="s">
        <v>329</v>
      </c>
      <c r="D95" s="270" t="s">
        <v>1296</v>
      </c>
      <c r="F95" s="276" t="s">
        <v>33</v>
      </c>
      <c r="G95" s="196">
        <v>176</v>
      </c>
      <c r="H95" s="423"/>
      <c r="I95" s="255">
        <f>G95*H95</f>
        <v>0</v>
      </c>
      <c r="J95" s="268" t="str">
        <f t="shared" ref="J95:J103" si="5">IF(B95="MAT","ceník dodavatele", IF(B95&gt;0,"ÚRS 2023/I",0))</f>
        <v>ÚRS 2023/I</v>
      </c>
    </row>
    <row r="96" spans="1:10" ht="25.5">
      <c r="A96" s="196">
        <f>IF(G96&gt;0,MAX(A$12:A95)+1,0)</f>
        <v>68</v>
      </c>
      <c r="B96" s="276" t="s">
        <v>32</v>
      </c>
      <c r="C96" s="269" t="s">
        <v>330</v>
      </c>
      <c r="D96" s="270" t="s">
        <v>1297</v>
      </c>
      <c r="F96" s="276" t="s">
        <v>33</v>
      </c>
      <c r="G96" s="196">
        <v>72</v>
      </c>
      <c r="H96" s="423"/>
      <c r="I96" s="255">
        <f>G96*H96</f>
        <v>0</v>
      </c>
      <c r="J96" s="268" t="str">
        <f t="shared" si="5"/>
        <v>ÚRS 2023/I</v>
      </c>
    </row>
    <row r="97" spans="1:10">
      <c r="A97" s="196">
        <f>IF(G97&gt;0,MAX(A$12:A96)+1,0)</f>
        <v>0</v>
      </c>
      <c r="C97" s="269"/>
      <c r="D97" s="272" t="s">
        <v>331</v>
      </c>
      <c r="E97" s="272"/>
      <c r="H97" s="273">
        <f>SUM(I94:I96)</f>
        <v>0</v>
      </c>
      <c r="I97" s="255">
        <f>G97*H97</f>
        <v>0</v>
      </c>
      <c r="J97" s="268">
        <f t="shared" si="5"/>
        <v>0</v>
      </c>
    </row>
    <row r="98" spans="1:10">
      <c r="A98" s="196">
        <f>IF(G98&gt;0,MAX(A$12:A97)+1,0)</f>
        <v>0</v>
      </c>
      <c r="C98" s="269"/>
      <c r="D98" s="272"/>
      <c r="E98" s="272"/>
      <c r="H98" s="273"/>
      <c r="I98" s="255"/>
      <c r="J98" s="268">
        <f t="shared" si="5"/>
        <v>0</v>
      </c>
    </row>
    <row r="99" spans="1:10">
      <c r="A99" s="196">
        <f>IF(G99&gt;0,MAX(A$12:A98)+1,0)</f>
        <v>0</v>
      </c>
      <c r="C99" s="269"/>
      <c r="D99" s="267" t="s">
        <v>245</v>
      </c>
      <c r="E99" s="267"/>
      <c r="H99" s="273"/>
      <c r="I99" s="255"/>
      <c r="J99" s="268">
        <f t="shared" si="5"/>
        <v>0</v>
      </c>
    </row>
    <row r="100" spans="1:10">
      <c r="A100" s="196">
        <f>IF(G100&gt;0,MAX(A$12:A99)+1,0)</f>
        <v>69</v>
      </c>
      <c r="B100" s="276" t="s">
        <v>244</v>
      </c>
      <c r="C100" s="269" t="s">
        <v>250</v>
      </c>
      <c r="D100" s="247" t="s">
        <v>249</v>
      </c>
      <c r="F100" s="208" t="s">
        <v>8</v>
      </c>
      <c r="G100" s="271">
        <v>1.3</v>
      </c>
      <c r="H100" s="255">
        <f>SUM(I12:I98)/100</f>
        <v>0</v>
      </c>
      <c r="I100" s="255">
        <f>G100*H100</f>
        <v>0</v>
      </c>
      <c r="J100" s="268" t="str">
        <f t="shared" si="5"/>
        <v>ÚRS 2023/I</v>
      </c>
    </row>
    <row r="101" spans="1:10">
      <c r="A101" s="196">
        <f>IF(G101&gt;0,MAX(A$12:A100)+1,0)</f>
        <v>70</v>
      </c>
      <c r="B101" s="276" t="s">
        <v>244</v>
      </c>
      <c r="C101" s="269" t="s">
        <v>18</v>
      </c>
      <c r="D101" s="247" t="s">
        <v>19</v>
      </c>
      <c r="F101" s="208" t="s">
        <v>8</v>
      </c>
      <c r="G101" s="271">
        <v>0.6</v>
      </c>
      <c r="H101" s="255">
        <f>SUM(I12:I98)/100</f>
        <v>0</v>
      </c>
      <c r="I101" s="255">
        <f>G101*H101</f>
        <v>0</v>
      </c>
      <c r="J101" s="268" t="str">
        <f t="shared" si="5"/>
        <v>ÚRS 2023/I</v>
      </c>
    </row>
    <row r="102" spans="1:10">
      <c r="A102" s="196">
        <f>IF(G102&gt;0,MAX(A$12:A101)+1,0)</f>
        <v>71</v>
      </c>
      <c r="B102" s="276" t="s">
        <v>244</v>
      </c>
      <c r="C102" s="269" t="s">
        <v>332</v>
      </c>
      <c r="D102" s="247" t="s">
        <v>333</v>
      </c>
      <c r="F102" s="208" t="s">
        <v>8</v>
      </c>
      <c r="G102" s="271">
        <v>2.5</v>
      </c>
      <c r="H102" s="255">
        <f>SUM(I12:I99)/100</f>
        <v>0</v>
      </c>
      <c r="I102" s="255">
        <f>G102*H102</f>
        <v>0</v>
      </c>
      <c r="J102" s="268" t="str">
        <f t="shared" si="5"/>
        <v>ÚRS 2023/I</v>
      </c>
    </row>
    <row r="103" spans="1:10">
      <c r="A103" s="196">
        <f>IF(G103&gt;0,MAX(A$12:A102)+1,0)</f>
        <v>72</v>
      </c>
      <c r="B103" s="276" t="s">
        <v>244</v>
      </c>
      <c r="C103" s="269" t="s">
        <v>334</v>
      </c>
      <c r="D103" s="270" t="s">
        <v>17</v>
      </c>
      <c r="F103" s="276" t="s">
        <v>9</v>
      </c>
      <c r="G103" s="271">
        <v>1</v>
      </c>
      <c r="H103" s="423"/>
      <c r="I103" s="255">
        <f>G103*H103</f>
        <v>0</v>
      </c>
      <c r="J103" s="268" t="str">
        <f t="shared" si="5"/>
        <v>ÚRS 2023/I</v>
      </c>
    </row>
    <row r="104" spans="1:10">
      <c r="A104" s="196">
        <f>IF(G104&gt;0,MAX(A$12:A103)+1,0)</f>
        <v>0</v>
      </c>
      <c r="C104" s="269"/>
      <c r="D104" s="272" t="s">
        <v>335</v>
      </c>
      <c r="E104" s="272"/>
      <c r="H104" s="273">
        <f>SUM(I100:I103)</f>
        <v>0</v>
      </c>
      <c r="I104" s="255"/>
      <c r="J104" s="268">
        <f t="shared" ref="J104:J111" si="6">IF(B104="MAT","ceník dodavatele", IF(B104&gt;0,"ÚRS 2020 01",0))</f>
        <v>0</v>
      </c>
    </row>
    <row r="105" spans="1:10">
      <c r="A105" s="196">
        <f>IF(G105&gt;0,MAX(A$12:A104)+1,0)</f>
        <v>0</v>
      </c>
      <c r="C105" s="269"/>
      <c r="J105" s="268">
        <f t="shared" si="6"/>
        <v>0</v>
      </c>
    </row>
    <row r="106" spans="1:10">
      <c r="A106" s="196">
        <f>IF(G106&gt;0,MAX(A$12:A105)+1,0)</f>
        <v>0</v>
      </c>
      <c r="H106" s="252" t="s">
        <v>305</v>
      </c>
      <c r="I106" s="253">
        <f>SUM(I12:I105)</f>
        <v>0</v>
      </c>
      <c r="J106" s="268">
        <f t="shared" si="6"/>
        <v>0</v>
      </c>
    </row>
    <row r="107" spans="1:10">
      <c r="A107" s="196">
        <f>IF(G107&gt;0,MAX(A$12:A106)+1,0)</f>
        <v>0</v>
      </c>
      <c r="H107" s="248" t="s">
        <v>44</v>
      </c>
      <c r="I107" s="255"/>
      <c r="J107" s="268">
        <f t="shared" si="6"/>
        <v>0</v>
      </c>
    </row>
    <row r="108" spans="1:10">
      <c r="A108" s="196">
        <f>IF(G108&gt;0,MAX(A$12:A107)+1,0)</f>
        <v>0</v>
      </c>
      <c r="H108" s="256">
        <f>H8</f>
        <v>0.21</v>
      </c>
      <c r="I108" s="255">
        <f>I106*H108</f>
        <v>0</v>
      </c>
      <c r="J108" s="268">
        <f t="shared" si="6"/>
        <v>0</v>
      </c>
    </row>
    <row r="109" spans="1:10">
      <c r="A109" s="196">
        <f>IF(G109&gt;0,MAX(A$12:A108)+1,0)</f>
        <v>0</v>
      </c>
      <c r="J109" s="268">
        <f t="shared" si="6"/>
        <v>0</v>
      </c>
    </row>
    <row r="110" spans="1:10">
      <c r="A110" s="196">
        <f>IF(G110&gt;0,MAX(A$12:A109)+1,0)</f>
        <v>0</v>
      </c>
      <c r="H110" s="259" t="s">
        <v>311</v>
      </c>
      <c r="I110" s="260">
        <f>SUM(I106:I108)</f>
        <v>0</v>
      </c>
      <c r="J110" s="268">
        <f t="shared" si="6"/>
        <v>0</v>
      </c>
    </row>
    <row r="111" spans="1:10">
      <c r="A111" s="196">
        <f>IF(G111&gt;0,MAX(A$12:A110)+1,0)</f>
        <v>0</v>
      </c>
      <c r="C111" s="269"/>
      <c r="J111" s="268">
        <f t="shared" si="6"/>
        <v>0</v>
      </c>
    </row>
    <row r="112" spans="1:10" ht="149.25" customHeight="1">
      <c r="A112" s="196">
        <f>IF(G112&gt;0,MAX(A$12:A111)+1,0)</f>
        <v>0</v>
      </c>
      <c r="B112" s="484" t="s">
        <v>1298</v>
      </c>
      <c r="C112" s="484"/>
      <c r="D112" s="484"/>
      <c r="E112" s="484"/>
      <c r="F112" s="484"/>
      <c r="G112" s="484"/>
      <c r="J112" s="268"/>
    </row>
    <row r="113" spans="1:10">
      <c r="A113" s="196">
        <f>IF(G113&gt;0,MAX(A$12:A112)+1,0)</f>
        <v>0</v>
      </c>
      <c r="C113" s="484"/>
      <c r="D113" s="484"/>
      <c r="E113" s="484"/>
      <c r="F113" s="484"/>
      <c r="G113" s="484"/>
      <c r="H113" s="484"/>
      <c r="J113" s="268">
        <f t="shared" ref="J113:J132" si="7">IF(B113="MAT","ceník dodavatele", IF(B113&gt;0,"ÚRS 2020 01",0))</f>
        <v>0</v>
      </c>
    </row>
    <row r="114" spans="1:10">
      <c r="A114" s="196">
        <f>IF(G114&gt;0,MAX(A$12:A113)+1,0)</f>
        <v>0</v>
      </c>
      <c r="C114" s="269"/>
      <c r="D114" s="270"/>
      <c r="J114" s="268">
        <f t="shared" si="7"/>
        <v>0</v>
      </c>
    </row>
    <row r="115" spans="1:10">
      <c r="A115" s="196">
        <f>IF(G115&gt;0,MAX(A$12:A114)+1,0)</f>
        <v>0</v>
      </c>
      <c r="C115" s="269"/>
      <c r="D115" s="270"/>
      <c r="J115" s="268">
        <f t="shared" si="7"/>
        <v>0</v>
      </c>
    </row>
    <row r="116" spans="1:10">
      <c r="A116" s="196">
        <f>IF(G116&gt;0,MAX(A$12:A115)+1,0)</f>
        <v>0</v>
      </c>
      <c r="C116" s="269"/>
      <c r="J116" s="268">
        <f t="shared" si="7"/>
        <v>0</v>
      </c>
    </row>
    <row r="117" spans="1:10">
      <c r="A117" s="196">
        <f>IF(G117&gt;0,MAX(A$12:A116)+1,0)</f>
        <v>0</v>
      </c>
      <c r="C117" s="269"/>
      <c r="J117" s="268">
        <f t="shared" si="7"/>
        <v>0</v>
      </c>
    </row>
    <row r="118" spans="1:10">
      <c r="A118" s="196">
        <f>IF(G118&gt;0,MAX(A$12:A117)+1,0)</f>
        <v>0</v>
      </c>
      <c r="C118" s="269"/>
      <c r="J118" s="268">
        <f t="shared" si="7"/>
        <v>0</v>
      </c>
    </row>
    <row r="119" spans="1:10">
      <c r="A119" s="196">
        <f>IF(G119&gt;0,MAX(A$12:A118)+1,0)</f>
        <v>0</v>
      </c>
      <c r="C119" s="269"/>
      <c r="J119" s="268">
        <f t="shared" si="7"/>
        <v>0</v>
      </c>
    </row>
    <row r="120" spans="1:10">
      <c r="A120" s="196">
        <f>IF(G120&gt;0,MAX(A$12:A119)+1,0)</f>
        <v>0</v>
      </c>
      <c r="C120" s="269"/>
      <c r="J120" s="268">
        <f t="shared" si="7"/>
        <v>0</v>
      </c>
    </row>
    <row r="121" spans="1:10">
      <c r="A121" s="196">
        <f>IF(G121&gt;0,MAX(A$12:A120)+1,0)</f>
        <v>0</v>
      </c>
      <c r="C121" s="269"/>
      <c r="J121" s="268">
        <f t="shared" si="7"/>
        <v>0</v>
      </c>
    </row>
    <row r="122" spans="1:10">
      <c r="A122" s="196">
        <f>IF(G122&gt;0,MAX(A$12:A121)+1,0)</f>
        <v>0</v>
      </c>
      <c r="C122" s="269"/>
      <c r="J122" s="268">
        <f t="shared" si="7"/>
        <v>0</v>
      </c>
    </row>
    <row r="123" spans="1:10">
      <c r="A123" s="196">
        <f>IF(G123&gt;0,MAX(A$12:A122)+1,0)</f>
        <v>0</v>
      </c>
      <c r="C123" s="269"/>
      <c r="J123" s="268">
        <f t="shared" si="7"/>
        <v>0</v>
      </c>
    </row>
    <row r="124" spans="1:10">
      <c r="A124" s="196">
        <f>IF(G124&gt;0,MAX(A$12:A123)+1,0)</f>
        <v>0</v>
      </c>
      <c r="C124" s="269"/>
      <c r="J124" s="268">
        <f t="shared" si="7"/>
        <v>0</v>
      </c>
    </row>
    <row r="125" spans="1:10">
      <c r="A125" s="196">
        <f>IF(G125&gt;0,MAX(A$12:A124)+1,0)</f>
        <v>0</v>
      </c>
      <c r="C125" s="269"/>
      <c r="J125" s="268">
        <f t="shared" si="7"/>
        <v>0</v>
      </c>
    </row>
    <row r="126" spans="1:10">
      <c r="A126" s="196">
        <f>IF(G126&gt;0,MAX(A$12:A125)+1,0)</f>
        <v>0</v>
      </c>
      <c r="C126" s="269"/>
      <c r="J126" s="268">
        <f t="shared" si="7"/>
        <v>0</v>
      </c>
    </row>
    <row r="127" spans="1:10">
      <c r="A127" s="196">
        <f>IF(G127&gt;0,MAX(A$12:A126)+1,0)</f>
        <v>0</v>
      </c>
      <c r="C127" s="269"/>
      <c r="J127" s="268">
        <f t="shared" si="7"/>
        <v>0</v>
      </c>
    </row>
    <row r="128" spans="1:10">
      <c r="A128" s="196">
        <f>IF(G128&gt;0,MAX(A$12:A127)+1,0)</f>
        <v>0</v>
      </c>
      <c r="C128" s="269"/>
      <c r="J128" s="268">
        <f t="shared" si="7"/>
        <v>0</v>
      </c>
    </row>
    <row r="129" spans="1:10">
      <c r="A129" s="196">
        <f>IF(G129&gt;0,MAX(A$12:A128)+1,0)</f>
        <v>0</v>
      </c>
      <c r="C129" s="269"/>
      <c r="J129" s="268">
        <f t="shared" si="7"/>
        <v>0</v>
      </c>
    </row>
    <row r="130" spans="1:10">
      <c r="A130" s="196">
        <f>IF(G130&gt;0,MAX(A$12:A129)+1,0)</f>
        <v>0</v>
      </c>
      <c r="C130" s="269"/>
      <c r="J130" s="268">
        <f t="shared" si="7"/>
        <v>0</v>
      </c>
    </row>
    <row r="131" spans="1:10">
      <c r="A131" s="196">
        <f>IF(G131&gt;0,MAX(A$12:A130)+1,0)</f>
        <v>0</v>
      </c>
      <c r="C131" s="269"/>
      <c r="J131" s="268">
        <f t="shared" si="7"/>
        <v>0</v>
      </c>
    </row>
    <row r="132" spans="1:10">
      <c r="A132" s="196">
        <f>IF(G132&gt;0,MAX(A$12:A131)+1,0)</f>
        <v>0</v>
      </c>
      <c r="C132" s="269"/>
      <c r="J132" s="268">
        <f t="shared" si="7"/>
        <v>0</v>
      </c>
    </row>
    <row r="133" spans="1:10">
      <c r="A133" s="196">
        <f>IF(G133&gt;0,MAX(A$12:A132)+1,0)</f>
        <v>0</v>
      </c>
      <c r="C133" s="269"/>
      <c r="J133" s="268">
        <f t="shared" ref="J133:J159" si="8">IF(B133="MAT","ceník dodavatele", IF(B133&gt;0,"ÚRS 2016 01",0))</f>
        <v>0</v>
      </c>
    </row>
    <row r="134" spans="1:10">
      <c r="C134" s="269"/>
      <c r="J134" s="268">
        <f t="shared" si="8"/>
        <v>0</v>
      </c>
    </row>
    <row r="135" spans="1:10">
      <c r="C135" s="269"/>
      <c r="J135" s="268">
        <f t="shared" si="8"/>
        <v>0</v>
      </c>
    </row>
    <row r="136" spans="1:10">
      <c r="C136" s="269"/>
      <c r="J136" s="268">
        <f t="shared" si="8"/>
        <v>0</v>
      </c>
    </row>
    <row r="137" spans="1:10">
      <c r="C137" s="269"/>
      <c r="J137" s="268">
        <f t="shared" si="8"/>
        <v>0</v>
      </c>
    </row>
    <row r="138" spans="1:10">
      <c r="B138" s="196"/>
      <c r="C138" s="269"/>
      <c r="J138" s="268">
        <f t="shared" si="8"/>
        <v>0</v>
      </c>
    </row>
    <row r="139" spans="1:10">
      <c r="B139" s="196"/>
      <c r="C139" s="269"/>
      <c r="J139" s="268">
        <f t="shared" si="8"/>
        <v>0</v>
      </c>
    </row>
    <row r="140" spans="1:10">
      <c r="B140" s="196"/>
      <c r="C140" s="269"/>
      <c r="J140" s="268">
        <f t="shared" si="8"/>
        <v>0</v>
      </c>
    </row>
    <row r="141" spans="1:10">
      <c r="B141" s="196"/>
      <c r="C141" s="269"/>
      <c r="J141" s="268">
        <f t="shared" si="8"/>
        <v>0</v>
      </c>
    </row>
    <row r="142" spans="1:10">
      <c r="B142" s="196"/>
      <c r="C142" s="269"/>
      <c r="J142" s="268">
        <f t="shared" si="8"/>
        <v>0</v>
      </c>
    </row>
    <row r="143" spans="1:10">
      <c r="B143" s="196"/>
      <c r="C143" s="269"/>
      <c r="J143" s="268">
        <f t="shared" si="8"/>
        <v>0</v>
      </c>
    </row>
    <row r="144" spans="1:10">
      <c r="B144" s="196"/>
      <c r="C144" s="269"/>
      <c r="J144" s="268">
        <f t="shared" si="8"/>
        <v>0</v>
      </c>
    </row>
    <row r="145" spans="2:10">
      <c r="B145" s="196"/>
      <c r="C145" s="269"/>
      <c r="J145" s="268">
        <f t="shared" si="8"/>
        <v>0</v>
      </c>
    </row>
    <row r="146" spans="2:10">
      <c r="B146" s="196"/>
      <c r="C146" s="269"/>
      <c r="J146" s="268">
        <f t="shared" si="8"/>
        <v>0</v>
      </c>
    </row>
    <row r="147" spans="2:10">
      <c r="B147" s="196"/>
      <c r="C147" s="269"/>
      <c r="J147" s="268">
        <f t="shared" si="8"/>
        <v>0</v>
      </c>
    </row>
    <row r="148" spans="2:10">
      <c r="B148" s="196"/>
      <c r="C148" s="269"/>
      <c r="J148" s="268">
        <f t="shared" si="8"/>
        <v>0</v>
      </c>
    </row>
    <row r="149" spans="2:10">
      <c r="B149" s="196"/>
      <c r="C149" s="269"/>
      <c r="J149" s="268">
        <f t="shared" si="8"/>
        <v>0</v>
      </c>
    </row>
    <row r="150" spans="2:10">
      <c r="B150" s="196"/>
      <c r="C150" s="269"/>
      <c r="J150" s="268">
        <f t="shared" si="8"/>
        <v>0</v>
      </c>
    </row>
    <row r="151" spans="2:10">
      <c r="B151" s="196"/>
      <c r="C151" s="269"/>
      <c r="J151" s="268">
        <f t="shared" si="8"/>
        <v>0</v>
      </c>
    </row>
    <row r="152" spans="2:10">
      <c r="B152" s="196"/>
      <c r="C152" s="269"/>
      <c r="J152" s="268">
        <f t="shared" si="8"/>
        <v>0</v>
      </c>
    </row>
    <row r="153" spans="2:10">
      <c r="B153" s="196"/>
      <c r="C153" s="269"/>
      <c r="J153" s="268">
        <f t="shared" si="8"/>
        <v>0</v>
      </c>
    </row>
    <row r="154" spans="2:10">
      <c r="B154" s="196"/>
      <c r="C154" s="269"/>
      <c r="J154" s="268">
        <f t="shared" si="8"/>
        <v>0</v>
      </c>
    </row>
    <row r="155" spans="2:10">
      <c r="B155" s="196"/>
      <c r="C155" s="269"/>
      <c r="J155" s="268">
        <f t="shared" si="8"/>
        <v>0</v>
      </c>
    </row>
    <row r="156" spans="2:10">
      <c r="B156" s="196"/>
      <c r="C156" s="269"/>
      <c r="J156" s="268">
        <f t="shared" si="8"/>
        <v>0</v>
      </c>
    </row>
    <row r="157" spans="2:10">
      <c r="B157" s="196"/>
      <c r="C157" s="269"/>
      <c r="J157" s="268">
        <f t="shared" si="8"/>
        <v>0</v>
      </c>
    </row>
    <row r="158" spans="2:10">
      <c r="B158" s="196"/>
      <c r="C158" s="269"/>
      <c r="J158" s="268">
        <f t="shared" si="8"/>
        <v>0</v>
      </c>
    </row>
    <row r="159" spans="2:10">
      <c r="B159" s="196"/>
      <c r="C159" s="269"/>
      <c r="J159" s="268">
        <f t="shared" si="8"/>
        <v>0</v>
      </c>
    </row>
    <row r="160" spans="2:10">
      <c r="B160" s="196"/>
      <c r="C160" s="269"/>
    </row>
    <row r="161" spans="2:6">
      <c r="B161" s="196"/>
      <c r="C161" s="269"/>
    </row>
    <row r="162" spans="2:6">
      <c r="B162" s="196"/>
      <c r="C162" s="269"/>
    </row>
    <row r="163" spans="2:6">
      <c r="B163" s="196"/>
      <c r="C163" s="269"/>
    </row>
    <row r="164" spans="2:6">
      <c r="B164" s="196"/>
      <c r="C164" s="269"/>
    </row>
    <row r="165" spans="2:6">
      <c r="B165" s="196"/>
      <c r="C165" s="269"/>
    </row>
    <row r="166" spans="2:6">
      <c r="B166" s="196"/>
      <c r="C166" s="269"/>
    </row>
    <row r="167" spans="2:6">
      <c r="B167" s="196"/>
      <c r="C167" s="269"/>
    </row>
    <row r="168" spans="2:6">
      <c r="B168" s="196"/>
      <c r="C168" s="269"/>
    </row>
    <row r="169" spans="2:6">
      <c r="B169" s="196"/>
      <c r="C169" s="269"/>
    </row>
    <row r="170" spans="2:6">
      <c r="B170" s="196"/>
      <c r="C170" s="269"/>
      <c r="D170" s="196"/>
      <c r="E170" s="196"/>
      <c r="F170" s="196"/>
    </row>
    <row r="171" spans="2:6">
      <c r="B171" s="196"/>
      <c r="C171" s="269"/>
      <c r="D171" s="196"/>
      <c r="E171" s="196"/>
      <c r="F171" s="196"/>
    </row>
    <row r="172" spans="2:6">
      <c r="B172" s="196"/>
      <c r="C172" s="269"/>
      <c r="D172" s="196"/>
      <c r="E172" s="196"/>
      <c r="F172" s="196"/>
    </row>
    <row r="173" spans="2:6">
      <c r="B173" s="196"/>
      <c r="C173" s="269"/>
      <c r="D173" s="196"/>
      <c r="E173" s="196"/>
      <c r="F173" s="196"/>
    </row>
    <row r="174" spans="2:6">
      <c r="B174" s="196"/>
      <c r="C174" s="269"/>
      <c r="D174" s="196"/>
      <c r="E174" s="196"/>
      <c r="F174" s="196"/>
    </row>
    <row r="175" spans="2:6">
      <c r="B175" s="196"/>
      <c r="C175" s="269"/>
      <c r="D175" s="196"/>
      <c r="E175" s="196"/>
      <c r="F175" s="196"/>
    </row>
    <row r="176" spans="2:6">
      <c r="B176" s="196"/>
      <c r="C176" s="269"/>
      <c r="D176" s="196"/>
      <c r="E176" s="196"/>
      <c r="F176" s="196"/>
    </row>
    <row r="177" spans="3:3" s="196" customFormat="1">
      <c r="C177" s="269"/>
    </row>
    <row r="178" spans="3:3" s="196" customFormat="1">
      <c r="C178" s="269"/>
    </row>
    <row r="179" spans="3:3" s="196" customFormat="1">
      <c r="C179" s="269"/>
    </row>
    <row r="180" spans="3:3" s="196" customFormat="1">
      <c r="C180" s="269"/>
    </row>
    <row r="181" spans="3:3" s="196" customFormat="1">
      <c r="C181" s="269"/>
    </row>
    <row r="182" spans="3:3" s="196" customFormat="1">
      <c r="C182" s="269"/>
    </row>
    <row r="183" spans="3:3" s="196" customFormat="1">
      <c r="C183" s="269"/>
    </row>
    <row r="184" spans="3:3" s="196" customFormat="1">
      <c r="C184" s="269"/>
    </row>
    <row r="185" spans="3:3" s="196" customFormat="1">
      <c r="C185" s="269"/>
    </row>
    <row r="186" spans="3:3" s="196" customFormat="1">
      <c r="C186" s="269"/>
    </row>
    <row r="187" spans="3:3" s="196" customFormat="1">
      <c r="C187" s="269"/>
    </row>
    <row r="188" spans="3:3" s="196" customFormat="1">
      <c r="C188" s="269"/>
    </row>
    <row r="189" spans="3:3" s="196" customFormat="1">
      <c r="C189" s="269"/>
    </row>
    <row r="190" spans="3:3" s="196" customFormat="1">
      <c r="C190" s="269"/>
    </row>
    <row r="191" spans="3:3" s="196" customFormat="1">
      <c r="C191" s="269"/>
    </row>
    <row r="192" spans="3:3" s="196" customFormat="1">
      <c r="C192" s="269"/>
    </row>
    <row r="193" spans="3:3" s="196" customFormat="1">
      <c r="C193" s="269"/>
    </row>
    <row r="194" spans="3:3" s="196" customFormat="1">
      <c r="C194" s="269"/>
    </row>
    <row r="195" spans="3:3" s="196" customFormat="1">
      <c r="C195" s="269"/>
    </row>
    <row r="196" spans="3:3" s="196" customFormat="1">
      <c r="C196" s="269"/>
    </row>
    <row r="197" spans="3:3" s="196" customFormat="1">
      <c r="C197" s="269"/>
    </row>
    <row r="198" spans="3:3" s="196" customFormat="1">
      <c r="C198" s="269"/>
    </row>
    <row r="199" spans="3:3" s="196" customFormat="1">
      <c r="C199" s="269"/>
    </row>
    <row r="200" spans="3:3" s="196" customFormat="1">
      <c r="C200" s="269"/>
    </row>
    <row r="201" spans="3:3" s="196" customFormat="1">
      <c r="C201" s="269"/>
    </row>
    <row r="202" spans="3:3" s="196" customFormat="1">
      <c r="C202" s="269"/>
    </row>
    <row r="203" spans="3:3" s="196" customFormat="1">
      <c r="C203" s="269"/>
    </row>
    <row r="204" spans="3:3" s="196" customFormat="1">
      <c r="C204" s="269"/>
    </row>
    <row r="205" spans="3:3" s="196" customFormat="1">
      <c r="C205" s="269"/>
    </row>
    <row r="206" spans="3:3" s="196" customFormat="1">
      <c r="C206" s="269"/>
    </row>
    <row r="207" spans="3:3" s="196" customFormat="1">
      <c r="C207" s="269"/>
    </row>
    <row r="208" spans="3:3" s="196" customFormat="1">
      <c r="C208" s="269"/>
    </row>
    <row r="209" spans="3:3" s="196" customFormat="1">
      <c r="C209" s="269"/>
    </row>
    <row r="210" spans="3:3" s="196" customFormat="1">
      <c r="C210" s="269"/>
    </row>
    <row r="211" spans="3:3" s="196" customFormat="1">
      <c r="C211" s="269"/>
    </row>
    <row r="212" spans="3:3" s="196" customFormat="1">
      <c r="C212" s="269"/>
    </row>
    <row r="213" spans="3:3" s="196" customFormat="1">
      <c r="C213" s="269"/>
    </row>
    <row r="214" spans="3:3" s="196" customFormat="1">
      <c r="C214" s="269"/>
    </row>
    <row r="215" spans="3:3" s="196" customFormat="1">
      <c r="C215" s="269"/>
    </row>
    <row r="216" spans="3:3" s="196" customFormat="1">
      <c r="C216" s="269"/>
    </row>
    <row r="217" spans="3:3" s="196" customFormat="1">
      <c r="C217" s="269"/>
    </row>
    <row r="218" spans="3:3" s="196" customFormat="1">
      <c r="C218" s="269"/>
    </row>
    <row r="219" spans="3:3" s="196" customFormat="1">
      <c r="C219" s="269"/>
    </row>
    <row r="220" spans="3:3" s="196" customFormat="1">
      <c r="C220" s="269"/>
    </row>
    <row r="221" spans="3:3" s="196" customFormat="1">
      <c r="C221" s="269"/>
    </row>
    <row r="222" spans="3:3" s="196" customFormat="1">
      <c r="C222" s="269"/>
    </row>
    <row r="223" spans="3:3" s="196" customFormat="1">
      <c r="C223" s="269"/>
    </row>
    <row r="224" spans="3:3" s="196" customFormat="1">
      <c r="C224" s="269"/>
    </row>
    <row r="225" spans="3:3" s="196" customFormat="1">
      <c r="C225" s="269"/>
    </row>
    <row r="226" spans="3:3" s="196" customFormat="1">
      <c r="C226" s="269"/>
    </row>
    <row r="227" spans="3:3" s="196" customFormat="1">
      <c r="C227" s="269"/>
    </row>
    <row r="228" spans="3:3" s="196" customFormat="1">
      <c r="C228" s="269"/>
    </row>
    <row r="229" spans="3:3" s="196" customFormat="1">
      <c r="C229" s="269"/>
    </row>
    <row r="230" spans="3:3" s="196" customFormat="1">
      <c r="C230" s="269"/>
    </row>
    <row r="231" spans="3:3" s="196" customFormat="1">
      <c r="C231" s="269"/>
    </row>
    <row r="232" spans="3:3" s="196" customFormat="1">
      <c r="C232" s="269"/>
    </row>
    <row r="233" spans="3:3" s="196" customFormat="1">
      <c r="C233" s="269"/>
    </row>
    <row r="234" spans="3:3" s="196" customFormat="1">
      <c r="C234" s="269"/>
    </row>
    <row r="235" spans="3:3" s="196" customFormat="1">
      <c r="C235" s="269"/>
    </row>
    <row r="236" spans="3:3" s="196" customFormat="1">
      <c r="C236" s="269"/>
    </row>
    <row r="237" spans="3:3" s="196" customFormat="1">
      <c r="C237" s="269"/>
    </row>
    <row r="238" spans="3:3" s="196" customFormat="1">
      <c r="C238" s="269"/>
    </row>
    <row r="239" spans="3:3" s="196" customFormat="1">
      <c r="C239" s="269"/>
    </row>
    <row r="240" spans="3:3" s="196" customFormat="1">
      <c r="C240" s="269"/>
    </row>
    <row r="241" spans="3:3" s="196" customFormat="1">
      <c r="C241" s="269"/>
    </row>
    <row r="242" spans="3:3" s="196" customFormat="1">
      <c r="C242" s="269"/>
    </row>
    <row r="243" spans="3:3" s="196" customFormat="1">
      <c r="C243" s="269"/>
    </row>
    <row r="244" spans="3:3" s="196" customFormat="1">
      <c r="C244" s="269"/>
    </row>
    <row r="245" spans="3:3" s="196" customFormat="1">
      <c r="C245" s="269"/>
    </row>
    <row r="246" spans="3:3" s="196" customFormat="1">
      <c r="C246" s="269"/>
    </row>
    <row r="247" spans="3:3" s="196" customFormat="1">
      <c r="C247" s="269"/>
    </row>
    <row r="248" spans="3:3" s="196" customFormat="1">
      <c r="C248" s="269"/>
    </row>
    <row r="249" spans="3:3" s="196" customFormat="1">
      <c r="C249" s="269"/>
    </row>
    <row r="250" spans="3:3" s="196" customFormat="1">
      <c r="C250" s="269"/>
    </row>
    <row r="251" spans="3:3" s="196" customFormat="1">
      <c r="C251" s="269"/>
    </row>
    <row r="252" spans="3:3" s="196" customFormat="1">
      <c r="C252" s="269"/>
    </row>
    <row r="253" spans="3:3" s="196" customFormat="1">
      <c r="C253" s="269"/>
    </row>
    <row r="254" spans="3:3" s="196" customFormat="1">
      <c r="C254" s="269"/>
    </row>
    <row r="255" spans="3:3" s="196" customFormat="1">
      <c r="C255" s="269"/>
    </row>
    <row r="256" spans="3:3" s="196" customFormat="1">
      <c r="C256" s="269"/>
    </row>
    <row r="257" spans="3:3" s="196" customFormat="1">
      <c r="C257" s="269"/>
    </row>
    <row r="258" spans="3:3" s="196" customFormat="1">
      <c r="C258" s="269"/>
    </row>
    <row r="259" spans="3:3" s="196" customFormat="1">
      <c r="C259" s="269"/>
    </row>
    <row r="260" spans="3:3" s="196" customFormat="1">
      <c r="C260" s="269"/>
    </row>
    <row r="261" spans="3:3" s="196" customFormat="1">
      <c r="C261" s="269"/>
    </row>
    <row r="262" spans="3:3" s="196" customFormat="1">
      <c r="C262" s="269"/>
    </row>
    <row r="263" spans="3:3" s="196" customFormat="1">
      <c r="C263" s="269"/>
    </row>
    <row r="264" spans="3:3" s="196" customFormat="1">
      <c r="C264" s="269"/>
    </row>
    <row r="265" spans="3:3" s="196" customFormat="1">
      <c r="C265" s="269"/>
    </row>
    <row r="266" spans="3:3" s="196" customFormat="1">
      <c r="C266" s="269"/>
    </row>
    <row r="267" spans="3:3" s="196" customFormat="1">
      <c r="C267" s="269"/>
    </row>
    <row r="268" spans="3:3" s="196" customFormat="1">
      <c r="C268" s="269"/>
    </row>
    <row r="269" spans="3:3" s="196" customFormat="1">
      <c r="C269" s="269"/>
    </row>
    <row r="270" spans="3:3" s="196" customFormat="1">
      <c r="C270" s="269"/>
    </row>
    <row r="271" spans="3:3" s="196" customFormat="1">
      <c r="C271" s="269"/>
    </row>
    <row r="272" spans="3:3" s="196" customFormat="1">
      <c r="C272" s="269"/>
    </row>
    <row r="273" spans="3:3" s="196" customFormat="1">
      <c r="C273" s="269"/>
    </row>
    <row r="274" spans="3:3" s="196" customFormat="1">
      <c r="C274" s="269"/>
    </row>
    <row r="275" spans="3:3" s="196" customFormat="1">
      <c r="C275" s="269"/>
    </row>
    <row r="276" spans="3:3" s="196" customFormat="1">
      <c r="C276" s="269"/>
    </row>
    <row r="277" spans="3:3" s="196" customFormat="1">
      <c r="C277" s="269"/>
    </row>
    <row r="278" spans="3:3" s="196" customFormat="1">
      <c r="C278" s="269"/>
    </row>
    <row r="279" spans="3:3" s="196" customFormat="1">
      <c r="C279" s="269"/>
    </row>
    <row r="280" spans="3:3" s="196" customFormat="1">
      <c r="C280" s="269"/>
    </row>
    <row r="281" spans="3:3" s="196" customFormat="1">
      <c r="C281" s="269"/>
    </row>
    <row r="282" spans="3:3" s="196" customFormat="1">
      <c r="C282" s="269"/>
    </row>
    <row r="283" spans="3:3" s="196" customFormat="1">
      <c r="C283" s="269"/>
    </row>
    <row r="284" spans="3:3" s="196" customFormat="1">
      <c r="C284" s="269"/>
    </row>
    <row r="285" spans="3:3" s="196" customFormat="1">
      <c r="C285" s="269"/>
    </row>
    <row r="286" spans="3:3" s="196" customFormat="1">
      <c r="C286" s="269"/>
    </row>
    <row r="287" spans="3:3" s="196" customFormat="1">
      <c r="C287" s="269"/>
    </row>
    <row r="288" spans="3:3" s="196" customFormat="1">
      <c r="C288" s="269"/>
    </row>
    <row r="289" spans="3:3" s="196" customFormat="1">
      <c r="C289" s="269"/>
    </row>
    <row r="290" spans="3:3" s="196" customFormat="1">
      <c r="C290" s="269"/>
    </row>
    <row r="291" spans="3:3" s="196" customFormat="1">
      <c r="C291" s="269"/>
    </row>
    <row r="292" spans="3:3" s="196" customFormat="1">
      <c r="C292" s="269"/>
    </row>
    <row r="293" spans="3:3" s="196" customFormat="1">
      <c r="C293" s="269"/>
    </row>
    <row r="294" spans="3:3" s="196" customFormat="1">
      <c r="C294" s="269"/>
    </row>
    <row r="295" spans="3:3" s="196" customFormat="1">
      <c r="C295" s="269"/>
    </row>
    <row r="296" spans="3:3" s="196" customFormat="1">
      <c r="C296" s="269"/>
    </row>
    <row r="297" spans="3:3" s="196" customFormat="1">
      <c r="C297" s="269"/>
    </row>
    <row r="298" spans="3:3" s="196" customFormat="1">
      <c r="C298" s="269"/>
    </row>
    <row r="299" spans="3:3" s="196" customFormat="1">
      <c r="C299" s="269"/>
    </row>
    <row r="300" spans="3:3" s="196" customFormat="1">
      <c r="C300" s="269"/>
    </row>
    <row r="301" spans="3:3" s="196" customFormat="1">
      <c r="C301" s="269"/>
    </row>
    <row r="302" spans="3:3" s="196" customFormat="1">
      <c r="C302" s="269"/>
    </row>
    <row r="303" spans="3:3" s="196" customFormat="1">
      <c r="C303" s="269"/>
    </row>
    <row r="304" spans="3:3" s="196" customFormat="1">
      <c r="C304" s="269"/>
    </row>
    <row r="305" spans="3:3" s="196" customFormat="1">
      <c r="C305" s="269"/>
    </row>
    <row r="306" spans="3:3" s="196" customFormat="1">
      <c r="C306" s="269"/>
    </row>
    <row r="307" spans="3:3" s="196" customFormat="1">
      <c r="C307" s="269"/>
    </row>
    <row r="308" spans="3:3" s="196" customFormat="1">
      <c r="C308" s="269"/>
    </row>
    <row r="309" spans="3:3" s="196" customFormat="1">
      <c r="C309" s="269"/>
    </row>
    <row r="310" spans="3:3" s="196" customFormat="1">
      <c r="C310" s="269"/>
    </row>
    <row r="311" spans="3:3" s="196" customFormat="1">
      <c r="C311" s="269"/>
    </row>
    <row r="312" spans="3:3" s="196" customFormat="1">
      <c r="C312" s="269"/>
    </row>
    <row r="313" spans="3:3" s="196" customFormat="1">
      <c r="C313" s="269"/>
    </row>
    <row r="314" spans="3:3" s="196" customFormat="1">
      <c r="C314" s="269"/>
    </row>
    <row r="315" spans="3:3" s="196" customFormat="1">
      <c r="C315" s="269"/>
    </row>
    <row r="316" spans="3:3" s="196" customFormat="1">
      <c r="C316" s="269"/>
    </row>
    <row r="317" spans="3:3" s="196" customFormat="1">
      <c r="C317" s="269"/>
    </row>
    <row r="318" spans="3:3" s="196" customFormat="1">
      <c r="C318" s="269"/>
    </row>
    <row r="319" spans="3:3" s="196" customFormat="1">
      <c r="C319" s="269"/>
    </row>
    <row r="320" spans="3:3" s="196" customFormat="1">
      <c r="C320" s="269"/>
    </row>
    <row r="321" spans="3:3" s="196" customFormat="1">
      <c r="C321" s="269"/>
    </row>
    <row r="322" spans="3:3" s="196" customFormat="1">
      <c r="C322" s="269"/>
    </row>
    <row r="323" spans="3:3" s="196" customFormat="1">
      <c r="C323" s="269"/>
    </row>
    <row r="324" spans="3:3" s="196" customFormat="1">
      <c r="C324" s="269"/>
    </row>
    <row r="325" spans="3:3" s="196" customFormat="1">
      <c r="C325" s="269"/>
    </row>
    <row r="326" spans="3:3" s="196" customFormat="1">
      <c r="C326" s="269"/>
    </row>
    <row r="327" spans="3:3" s="196" customFormat="1">
      <c r="C327" s="269"/>
    </row>
    <row r="328" spans="3:3" s="196" customFormat="1">
      <c r="C328" s="269"/>
    </row>
    <row r="329" spans="3:3" s="196" customFormat="1">
      <c r="C329" s="269"/>
    </row>
    <row r="330" spans="3:3" s="196" customFormat="1">
      <c r="C330" s="269"/>
    </row>
    <row r="331" spans="3:3" s="196" customFormat="1">
      <c r="C331" s="269"/>
    </row>
    <row r="332" spans="3:3" s="196" customFormat="1">
      <c r="C332" s="269"/>
    </row>
    <row r="333" spans="3:3" s="196" customFormat="1">
      <c r="C333" s="269"/>
    </row>
    <row r="334" spans="3:3" s="196" customFormat="1">
      <c r="C334" s="269"/>
    </row>
    <row r="335" spans="3:3" s="196" customFormat="1">
      <c r="C335" s="269"/>
    </row>
    <row r="336" spans="3:3" s="196" customFormat="1">
      <c r="C336" s="269"/>
    </row>
    <row r="337" spans="3:3" s="196" customFormat="1">
      <c r="C337" s="269"/>
    </row>
    <row r="338" spans="3:3" s="196" customFormat="1">
      <c r="C338" s="269"/>
    </row>
    <row r="339" spans="3:3" s="196" customFormat="1">
      <c r="C339" s="269"/>
    </row>
    <row r="340" spans="3:3" s="196" customFormat="1">
      <c r="C340" s="269"/>
    </row>
    <row r="341" spans="3:3" s="196" customFormat="1">
      <c r="C341" s="269"/>
    </row>
    <row r="342" spans="3:3" s="196" customFormat="1">
      <c r="C342" s="269"/>
    </row>
    <row r="343" spans="3:3" s="196" customFormat="1">
      <c r="C343" s="269"/>
    </row>
    <row r="344" spans="3:3" s="196" customFormat="1">
      <c r="C344" s="269"/>
    </row>
    <row r="345" spans="3:3" s="196" customFormat="1">
      <c r="C345" s="269"/>
    </row>
    <row r="346" spans="3:3" s="196" customFormat="1">
      <c r="C346" s="269"/>
    </row>
    <row r="347" spans="3:3" s="196" customFormat="1">
      <c r="C347" s="269"/>
    </row>
    <row r="348" spans="3:3" s="196" customFormat="1">
      <c r="C348" s="269"/>
    </row>
    <row r="349" spans="3:3" s="196" customFormat="1">
      <c r="C349" s="269"/>
    </row>
    <row r="350" spans="3:3" s="196" customFormat="1">
      <c r="C350" s="269"/>
    </row>
    <row r="351" spans="3:3" s="196" customFormat="1">
      <c r="C351" s="269"/>
    </row>
    <row r="352" spans="3:3" s="196" customFormat="1">
      <c r="C352" s="269"/>
    </row>
    <row r="353" spans="3:3" s="196" customFormat="1">
      <c r="C353" s="269"/>
    </row>
    <row r="354" spans="3:3" s="196" customFormat="1">
      <c r="C354" s="269"/>
    </row>
    <row r="355" spans="3:3" s="196" customFormat="1">
      <c r="C355" s="269"/>
    </row>
    <row r="356" spans="3:3" s="196" customFormat="1">
      <c r="C356" s="269"/>
    </row>
    <row r="357" spans="3:3" s="196" customFormat="1">
      <c r="C357" s="269"/>
    </row>
    <row r="358" spans="3:3" s="196" customFormat="1">
      <c r="C358" s="269"/>
    </row>
    <row r="359" spans="3:3" s="196" customFormat="1">
      <c r="C359" s="269"/>
    </row>
    <row r="360" spans="3:3" s="196" customFormat="1">
      <c r="C360" s="269"/>
    </row>
    <row r="361" spans="3:3" s="196" customFormat="1">
      <c r="C361" s="269"/>
    </row>
    <row r="362" spans="3:3" s="196" customFormat="1">
      <c r="C362" s="269"/>
    </row>
    <row r="363" spans="3:3" s="196" customFormat="1">
      <c r="C363" s="269"/>
    </row>
    <row r="364" spans="3:3" s="196" customFormat="1">
      <c r="C364" s="269"/>
    </row>
    <row r="365" spans="3:3" s="196" customFormat="1">
      <c r="C365" s="269"/>
    </row>
    <row r="366" spans="3:3" s="196" customFormat="1">
      <c r="C366" s="269"/>
    </row>
    <row r="367" spans="3:3" s="196" customFormat="1">
      <c r="C367" s="269"/>
    </row>
    <row r="368" spans="3:3" s="196" customFormat="1">
      <c r="C368" s="269"/>
    </row>
    <row r="369" spans="3:3" s="196" customFormat="1">
      <c r="C369" s="269"/>
    </row>
    <row r="370" spans="3:3" s="196" customFormat="1">
      <c r="C370" s="269"/>
    </row>
    <row r="371" spans="3:3" s="196" customFormat="1">
      <c r="C371" s="269"/>
    </row>
    <row r="372" spans="3:3" s="196" customFormat="1">
      <c r="C372" s="269"/>
    </row>
    <row r="373" spans="3:3" s="196" customFormat="1">
      <c r="C373" s="269"/>
    </row>
    <row r="374" spans="3:3" s="196" customFormat="1">
      <c r="C374" s="269"/>
    </row>
    <row r="375" spans="3:3" s="196" customFormat="1">
      <c r="C375" s="269"/>
    </row>
    <row r="376" spans="3:3" s="196" customFormat="1">
      <c r="C376" s="269"/>
    </row>
    <row r="377" spans="3:3" s="196" customFormat="1">
      <c r="C377" s="269"/>
    </row>
    <row r="378" spans="3:3" s="196" customFormat="1">
      <c r="C378" s="269"/>
    </row>
    <row r="379" spans="3:3" s="196" customFormat="1">
      <c r="C379" s="269"/>
    </row>
    <row r="380" spans="3:3" s="196" customFormat="1">
      <c r="C380" s="269"/>
    </row>
    <row r="381" spans="3:3" s="196" customFormat="1">
      <c r="C381" s="269"/>
    </row>
    <row r="382" spans="3:3" s="196" customFormat="1">
      <c r="C382" s="269"/>
    </row>
    <row r="383" spans="3:3" s="196" customFormat="1">
      <c r="C383" s="269"/>
    </row>
    <row r="384" spans="3:3" s="196" customFormat="1">
      <c r="C384" s="269"/>
    </row>
    <row r="385" spans="3:3" s="196" customFormat="1">
      <c r="C385" s="269"/>
    </row>
    <row r="386" spans="3:3" s="196" customFormat="1">
      <c r="C386" s="269"/>
    </row>
    <row r="387" spans="3:3" s="196" customFormat="1">
      <c r="C387" s="269"/>
    </row>
    <row r="388" spans="3:3" s="196" customFormat="1">
      <c r="C388" s="269"/>
    </row>
    <row r="389" spans="3:3" s="196" customFormat="1">
      <c r="C389" s="269"/>
    </row>
    <row r="390" spans="3:3" s="196" customFormat="1">
      <c r="C390" s="269"/>
    </row>
    <row r="391" spans="3:3" s="196" customFormat="1">
      <c r="C391" s="269"/>
    </row>
    <row r="392" spans="3:3" s="196" customFormat="1">
      <c r="C392" s="269"/>
    </row>
    <row r="393" spans="3:3" s="196" customFormat="1">
      <c r="C393" s="269"/>
    </row>
    <row r="394" spans="3:3" s="196" customFormat="1">
      <c r="C394" s="269"/>
    </row>
    <row r="395" spans="3:3" s="196" customFormat="1">
      <c r="C395" s="269"/>
    </row>
    <row r="396" spans="3:3" s="196" customFormat="1">
      <c r="C396" s="269"/>
    </row>
    <row r="397" spans="3:3" s="196" customFormat="1">
      <c r="C397" s="269"/>
    </row>
    <row r="398" spans="3:3" s="196" customFormat="1">
      <c r="C398" s="269"/>
    </row>
    <row r="399" spans="3:3" s="196" customFormat="1">
      <c r="C399" s="269"/>
    </row>
    <row r="400" spans="3:3" s="196" customFormat="1">
      <c r="C400" s="269"/>
    </row>
    <row r="401" spans="3:3" s="196" customFormat="1">
      <c r="C401" s="269"/>
    </row>
    <row r="402" spans="3:3" s="196" customFormat="1">
      <c r="C402" s="269"/>
    </row>
    <row r="403" spans="3:3" s="196" customFormat="1">
      <c r="C403" s="269"/>
    </row>
    <row r="404" spans="3:3" s="196" customFormat="1">
      <c r="C404" s="269"/>
    </row>
    <row r="405" spans="3:3" s="196" customFormat="1">
      <c r="C405" s="269"/>
    </row>
    <row r="406" spans="3:3" s="196" customFormat="1">
      <c r="C406" s="269"/>
    </row>
    <row r="407" spans="3:3" s="196" customFormat="1">
      <c r="C407" s="269"/>
    </row>
    <row r="408" spans="3:3" s="196" customFormat="1">
      <c r="C408" s="269"/>
    </row>
    <row r="409" spans="3:3" s="196" customFormat="1">
      <c r="C409" s="269"/>
    </row>
    <row r="410" spans="3:3" s="196" customFormat="1">
      <c r="C410" s="269"/>
    </row>
    <row r="411" spans="3:3" s="196" customFormat="1">
      <c r="C411" s="269"/>
    </row>
    <row r="412" spans="3:3" s="196" customFormat="1">
      <c r="C412" s="269"/>
    </row>
    <row r="413" spans="3:3" s="196" customFormat="1">
      <c r="C413" s="269"/>
    </row>
    <row r="414" spans="3:3" s="196" customFormat="1">
      <c r="C414" s="269"/>
    </row>
    <row r="415" spans="3:3" s="196" customFormat="1">
      <c r="C415" s="269"/>
    </row>
    <row r="416" spans="3:3" s="196" customFormat="1">
      <c r="C416" s="269"/>
    </row>
    <row r="417" spans="3:3" s="196" customFormat="1">
      <c r="C417" s="269"/>
    </row>
    <row r="418" spans="3:3" s="196" customFormat="1">
      <c r="C418" s="269"/>
    </row>
    <row r="419" spans="3:3" s="196" customFormat="1">
      <c r="C419" s="269"/>
    </row>
    <row r="420" spans="3:3" s="196" customFormat="1">
      <c r="C420" s="269"/>
    </row>
    <row r="421" spans="3:3" s="196" customFormat="1">
      <c r="C421" s="269"/>
    </row>
    <row r="422" spans="3:3" s="196" customFormat="1">
      <c r="C422" s="269"/>
    </row>
    <row r="423" spans="3:3" s="196" customFormat="1">
      <c r="C423" s="269"/>
    </row>
    <row r="424" spans="3:3" s="196" customFormat="1">
      <c r="C424" s="269"/>
    </row>
    <row r="425" spans="3:3" s="196" customFormat="1">
      <c r="C425" s="269"/>
    </row>
    <row r="426" spans="3:3" s="196" customFormat="1">
      <c r="C426" s="269"/>
    </row>
    <row r="427" spans="3:3" s="196" customFormat="1">
      <c r="C427" s="269"/>
    </row>
    <row r="428" spans="3:3" s="196" customFormat="1">
      <c r="C428" s="269"/>
    </row>
    <row r="429" spans="3:3" s="196" customFormat="1">
      <c r="C429" s="269"/>
    </row>
    <row r="430" spans="3:3" s="196" customFormat="1">
      <c r="C430" s="269"/>
    </row>
    <row r="431" spans="3:3" s="196" customFormat="1">
      <c r="C431" s="269"/>
    </row>
    <row r="432" spans="3:3" s="196" customFormat="1">
      <c r="C432" s="269"/>
    </row>
    <row r="433" spans="3:3" s="196" customFormat="1">
      <c r="C433" s="269"/>
    </row>
    <row r="434" spans="3:3" s="196" customFormat="1">
      <c r="C434" s="269"/>
    </row>
    <row r="435" spans="3:3" s="196" customFormat="1">
      <c r="C435" s="269"/>
    </row>
    <row r="436" spans="3:3" s="196" customFormat="1">
      <c r="C436" s="269"/>
    </row>
    <row r="437" spans="3:3" s="196" customFormat="1">
      <c r="C437" s="269"/>
    </row>
    <row r="438" spans="3:3" s="196" customFormat="1">
      <c r="C438" s="269"/>
    </row>
    <row r="439" spans="3:3" s="196" customFormat="1">
      <c r="C439" s="269"/>
    </row>
    <row r="440" spans="3:3" s="196" customFormat="1">
      <c r="C440" s="269"/>
    </row>
    <row r="441" spans="3:3" s="196" customFormat="1">
      <c r="C441" s="269"/>
    </row>
    <row r="442" spans="3:3" s="196" customFormat="1">
      <c r="C442" s="269"/>
    </row>
    <row r="443" spans="3:3" s="196" customFormat="1">
      <c r="C443" s="269"/>
    </row>
    <row r="444" spans="3:3" s="196" customFormat="1">
      <c r="C444" s="269"/>
    </row>
    <row r="445" spans="3:3" s="196" customFormat="1">
      <c r="C445" s="269"/>
    </row>
    <row r="446" spans="3:3" s="196" customFormat="1">
      <c r="C446" s="269"/>
    </row>
    <row r="447" spans="3:3" s="196" customFormat="1">
      <c r="C447" s="269"/>
    </row>
    <row r="448" spans="3:3" s="196" customFormat="1">
      <c r="C448" s="269"/>
    </row>
    <row r="449" spans="3:3" s="196" customFormat="1">
      <c r="C449" s="269"/>
    </row>
    <row r="450" spans="3:3" s="196" customFormat="1">
      <c r="C450" s="269"/>
    </row>
    <row r="451" spans="3:3" s="196" customFormat="1">
      <c r="C451" s="269"/>
    </row>
    <row r="452" spans="3:3" s="196" customFormat="1">
      <c r="C452" s="269"/>
    </row>
    <row r="453" spans="3:3" s="196" customFormat="1">
      <c r="C453" s="269"/>
    </row>
    <row r="454" spans="3:3" s="196" customFormat="1">
      <c r="C454" s="269"/>
    </row>
    <row r="455" spans="3:3" s="196" customFormat="1">
      <c r="C455" s="269"/>
    </row>
    <row r="456" spans="3:3" s="196" customFormat="1">
      <c r="C456" s="269"/>
    </row>
    <row r="457" spans="3:3" s="196" customFormat="1">
      <c r="C457" s="269"/>
    </row>
    <row r="458" spans="3:3" s="196" customFormat="1">
      <c r="C458" s="269"/>
    </row>
    <row r="459" spans="3:3" s="196" customFormat="1">
      <c r="C459" s="269"/>
    </row>
    <row r="460" spans="3:3" s="196" customFormat="1">
      <c r="C460" s="269"/>
    </row>
    <row r="461" spans="3:3" s="196" customFormat="1">
      <c r="C461" s="269"/>
    </row>
    <row r="462" spans="3:3" s="196" customFormat="1">
      <c r="C462" s="269"/>
    </row>
    <row r="463" spans="3:3" s="196" customFormat="1">
      <c r="C463" s="269"/>
    </row>
    <row r="464" spans="3:3" s="196" customFormat="1">
      <c r="C464" s="269"/>
    </row>
    <row r="465" spans="3:3" s="196" customFormat="1">
      <c r="C465" s="269"/>
    </row>
    <row r="466" spans="3:3" s="196" customFormat="1">
      <c r="C466" s="269"/>
    </row>
    <row r="467" spans="3:3" s="196" customFormat="1">
      <c r="C467" s="269"/>
    </row>
    <row r="468" spans="3:3" s="196" customFormat="1">
      <c r="C468" s="269"/>
    </row>
    <row r="469" spans="3:3" s="196" customFormat="1">
      <c r="C469" s="269"/>
    </row>
    <row r="470" spans="3:3" s="196" customFormat="1">
      <c r="C470" s="269"/>
    </row>
    <row r="471" spans="3:3" s="196" customFormat="1">
      <c r="C471" s="269"/>
    </row>
    <row r="472" spans="3:3" s="196" customFormat="1">
      <c r="C472" s="269"/>
    </row>
    <row r="473" spans="3:3" s="196" customFormat="1">
      <c r="C473" s="269"/>
    </row>
    <row r="474" spans="3:3" s="196" customFormat="1">
      <c r="C474" s="269"/>
    </row>
    <row r="475" spans="3:3" s="196" customFormat="1">
      <c r="C475" s="269"/>
    </row>
    <row r="476" spans="3:3" s="196" customFormat="1">
      <c r="C476" s="269"/>
    </row>
    <row r="477" spans="3:3" s="196" customFormat="1">
      <c r="C477" s="269"/>
    </row>
    <row r="478" spans="3:3" s="196" customFormat="1">
      <c r="C478" s="269"/>
    </row>
    <row r="479" spans="3:3" s="196" customFormat="1">
      <c r="C479" s="269"/>
    </row>
    <row r="480" spans="3:3" s="196" customFormat="1">
      <c r="C480" s="269"/>
    </row>
    <row r="481" spans="3:3" s="196" customFormat="1">
      <c r="C481" s="269"/>
    </row>
    <row r="482" spans="3:3" s="196" customFormat="1">
      <c r="C482" s="269"/>
    </row>
    <row r="483" spans="3:3" s="196" customFormat="1">
      <c r="C483" s="269"/>
    </row>
    <row r="484" spans="3:3" s="196" customFormat="1">
      <c r="C484" s="269"/>
    </row>
    <row r="485" spans="3:3" s="196" customFormat="1">
      <c r="C485" s="269"/>
    </row>
    <row r="486" spans="3:3" s="196" customFormat="1">
      <c r="C486" s="269"/>
    </row>
    <row r="487" spans="3:3" s="196" customFormat="1">
      <c r="C487" s="269"/>
    </row>
    <row r="488" spans="3:3" s="196" customFormat="1">
      <c r="C488" s="269"/>
    </row>
    <row r="489" spans="3:3" s="196" customFormat="1">
      <c r="C489" s="269"/>
    </row>
    <row r="490" spans="3:3" s="196" customFormat="1">
      <c r="C490" s="269"/>
    </row>
    <row r="491" spans="3:3" s="196" customFormat="1">
      <c r="C491" s="269"/>
    </row>
    <row r="492" spans="3:3" s="196" customFormat="1">
      <c r="C492" s="269"/>
    </row>
    <row r="493" spans="3:3" s="196" customFormat="1">
      <c r="C493" s="269"/>
    </row>
    <row r="494" spans="3:3" s="196" customFormat="1">
      <c r="C494" s="269"/>
    </row>
    <row r="495" spans="3:3" s="196" customFormat="1">
      <c r="C495" s="269"/>
    </row>
    <row r="496" spans="3:3" s="196" customFormat="1">
      <c r="C496" s="269"/>
    </row>
    <row r="497" spans="3:3" s="196" customFormat="1">
      <c r="C497" s="269"/>
    </row>
    <row r="498" spans="3:3" s="196" customFormat="1">
      <c r="C498" s="269"/>
    </row>
    <row r="499" spans="3:3" s="196" customFormat="1">
      <c r="C499" s="269"/>
    </row>
    <row r="500" spans="3:3" s="196" customFormat="1">
      <c r="C500" s="269"/>
    </row>
    <row r="501" spans="3:3" s="196" customFormat="1">
      <c r="C501" s="269"/>
    </row>
    <row r="502" spans="3:3" s="196" customFormat="1">
      <c r="C502" s="269"/>
    </row>
    <row r="503" spans="3:3" s="196" customFormat="1">
      <c r="C503" s="269"/>
    </row>
    <row r="504" spans="3:3" s="196" customFormat="1">
      <c r="C504" s="269"/>
    </row>
    <row r="505" spans="3:3" s="196" customFormat="1">
      <c r="C505" s="269"/>
    </row>
    <row r="506" spans="3:3" s="196" customFormat="1">
      <c r="C506" s="269"/>
    </row>
    <row r="507" spans="3:3" s="196" customFormat="1">
      <c r="C507" s="269"/>
    </row>
    <row r="508" spans="3:3" s="196" customFormat="1">
      <c r="C508" s="269"/>
    </row>
    <row r="509" spans="3:3" s="196" customFormat="1">
      <c r="C509" s="269"/>
    </row>
    <row r="510" spans="3:3" s="196" customFormat="1">
      <c r="C510" s="269"/>
    </row>
    <row r="511" spans="3:3" s="196" customFormat="1">
      <c r="C511" s="269"/>
    </row>
    <row r="512" spans="3:3" s="196" customFormat="1">
      <c r="C512" s="269"/>
    </row>
    <row r="513" spans="3:3" s="196" customFormat="1">
      <c r="C513" s="269"/>
    </row>
    <row r="514" spans="3:3" s="196" customFormat="1">
      <c r="C514" s="269"/>
    </row>
    <row r="515" spans="3:3" s="196" customFormat="1">
      <c r="C515" s="269"/>
    </row>
    <row r="516" spans="3:3" s="196" customFormat="1">
      <c r="C516" s="269"/>
    </row>
    <row r="517" spans="3:3" s="196" customFormat="1">
      <c r="C517" s="269"/>
    </row>
    <row r="518" spans="3:3" s="196" customFormat="1">
      <c r="C518" s="269"/>
    </row>
    <row r="519" spans="3:3" s="196" customFormat="1">
      <c r="C519" s="269"/>
    </row>
    <row r="520" spans="3:3" s="196" customFormat="1">
      <c r="C520" s="269"/>
    </row>
    <row r="521" spans="3:3" s="196" customFormat="1">
      <c r="C521" s="269"/>
    </row>
    <row r="522" spans="3:3" s="196" customFormat="1">
      <c r="C522" s="269"/>
    </row>
    <row r="523" spans="3:3" s="196" customFormat="1">
      <c r="C523" s="269"/>
    </row>
    <row r="524" spans="3:3" s="196" customFormat="1">
      <c r="C524" s="269"/>
    </row>
    <row r="525" spans="3:3" s="196" customFormat="1">
      <c r="C525" s="269"/>
    </row>
    <row r="526" spans="3:3" s="196" customFormat="1">
      <c r="C526" s="269"/>
    </row>
    <row r="527" spans="3:3" s="196" customFormat="1">
      <c r="C527" s="269"/>
    </row>
    <row r="528" spans="3:3" s="196" customFormat="1">
      <c r="C528" s="269"/>
    </row>
    <row r="529" spans="3:3" s="196" customFormat="1">
      <c r="C529" s="269"/>
    </row>
    <row r="530" spans="3:3" s="196" customFormat="1">
      <c r="C530" s="269"/>
    </row>
    <row r="531" spans="3:3" s="196" customFormat="1">
      <c r="C531" s="269"/>
    </row>
    <row r="532" spans="3:3" s="196" customFormat="1">
      <c r="C532" s="269"/>
    </row>
    <row r="533" spans="3:3" s="196" customFormat="1">
      <c r="C533" s="269"/>
    </row>
    <row r="534" spans="3:3" s="196" customFormat="1">
      <c r="C534" s="269"/>
    </row>
    <row r="535" spans="3:3" s="196" customFormat="1">
      <c r="C535" s="269"/>
    </row>
    <row r="536" spans="3:3" s="196" customFormat="1">
      <c r="C536" s="269"/>
    </row>
    <row r="537" spans="3:3" s="196" customFormat="1">
      <c r="C537" s="269"/>
    </row>
    <row r="538" spans="3:3" s="196" customFormat="1">
      <c r="C538" s="269"/>
    </row>
    <row r="539" spans="3:3" s="196" customFormat="1">
      <c r="C539" s="269"/>
    </row>
    <row r="540" spans="3:3" s="196" customFormat="1">
      <c r="C540" s="269"/>
    </row>
    <row r="541" spans="3:3" s="196" customFormat="1">
      <c r="C541" s="269"/>
    </row>
    <row r="542" spans="3:3" s="196" customFormat="1">
      <c r="C542" s="269"/>
    </row>
    <row r="543" spans="3:3" s="196" customFormat="1">
      <c r="C543" s="269"/>
    </row>
    <row r="544" spans="3:3" s="196" customFormat="1">
      <c r="C544" s="269"/>
    </row>
    <row r="545" spans="3:3" s="196" customFormat="1">
      <c r="C545" s="269"/>
    </row>
    <row r="546" spans="3:3" s="196" customFormat="1">
      <c r="C546" s="269"/>
    </row>
    <row r="547" spans="3:3" s="196" customFormat="1">
      <c r="C547" s="269"/>
    </row>
    <row r="548" spans="3:3" s="196" customFormat="1">
      <c r="C548" s="269"/>
    </row>
    <row r="549" spans="3:3" s="196" customFormat="1">
      <c r="C549" s="269"/>
    </row>
    <row r="550" spans="3:3" s="196" customFormat="1">
      <c r="C550" s="269"/>
    </row>
    <row r="551" spans="3:3" s="196" customFormat="1">
      <c r="C551" s="269"/>
    </row>
    <row r="552" spans="3:3" s="196" customFormat="1">
      <c r="C552" s="269"/>
    </row>
    <row r="553" spans="3:3" s="196" customFormat="1">
      <c r="C553" s="269"/>
    </row>
    <row r="554" spans="3:3" s="196" customFormat="1">
      <c r="C554" s="269"/>
    </row>
    <row r="555" spans="3:3" s="196" customFormat="1">
      <c r="C555" s="269"/>
    </row>
    <row r="556" spans="3:3" s="196" customFormat="1">
      <c r="C556" s="269"/>
    </row>
    <row r="557" spans="3:3" s="196" customFormat="1">
      <c r="C557" s="269"/>
    </row>
    <row r="558" spans="3:3" s="196" customFormat="1">
      <c r="C558" s="269"/>
    </row>
    <row r="559" spans="3:3" s="196" customFormat="1">
      <c r="C559" s="269"/>
    </row>
    <row r="560" spans="3:3" s="196" customFormat="1">
      <c r="C560" s="269"/>
    </row>
    <row r="561" spans="3:3" s="196" customFormat="1">
      <c r="C561" s="269"/>
    </row>
    <row r="562" spans="3:3" s="196" customFormat="1">
      <c r="C562" s="269"/>
    </row>
    <row r="563" spans="3:3" s="196" customFormat="1">
      <c r="C563" s="269"/>
    </row>
    <row r="564" spans="3:3" s="196" customFormat="1">
      <c r="C564" s="269"/>
    </row>
    <row r="565" spans="3:3" s="196" customFormat="1">
      <c r="C565" s="269"/>
    </row>
    <row r="566" spans="3:3" s="196" customFormat="1">
      <c r="C566" s="269"/>
    </row>
    <row r="567" spans="3:3" s="196" customFormat="1">
      <c r="C567" s="269"/>
    </row>
    <row r="568" spans="3:3" s="196" customFormat="1">
      <c r="C568" s="269"/>
    </row>
    <row r="569" spans="3:3" s="196" customFormat="1">
      <c r="C569" s="269"/>
    </row>
    <row r="570" spans="3:3" s="196" customFormat="1">
      <c r="C570" s="269"/>
    </row>
    <row r="571" spans="3:3" s="196" customFormat="1">
      <c r="C571" s="269"/>
    </row>
    <row r="572" spans="3:3" s="196" customFormat="1">
      <c r="C572" s="269"/>
    </row>
    <row r="573" spans="3:3" s="196" customFormat="1">
      <c r="C573" s="269"/>
    </row>
    <row r="574" spans="3:3" s="196" customFormat="1">
      <c r="C574" s="269"/>
    </row>
    <row r="575" spans="3:3" s="196" customFormat="1">
      <c r="C575" s="269"/>
    </row>
    <row r="576" spans="3:3" s="196" customFormat="1">
      <c r="C576" s="269"/>
    </row>
    <row r="577" spans="3:3" s="196" customFormat="1">
      <c r="C577" s="269"/>
    </row>
    <row r="578" spans="3:3" s="196" customFormat="1">
      <c r="C578" s="269"/>
    </row>
    <row r="579" spans="3:3" s="196" customFormat="1">
      <c r="C579" s="269"/>
    </row>
    <row r="580" spans="3:3" s="196" customFormat="1">
      <c r="C580" s="269"/>
    </row>
    <row r="581" spans="3:3" s="196" customFormat="1">
      <c r="C581" s="269"/>
    </row>
    <row r="582" spans="3:3" s="196" customFormat="1">
      <c r="C582" s="269"/>
    </row>
    <row r="583" spans="3:3" s="196" customFormat="1">
      <c r="C583" s="269"/>
    </row>
    <row r="584" spans="3:3" s="196" customFormat="1">
      <c r="C584" s="269"/>
    </row>
    <row r="585" spans="3:3" s="196" customFormat="1">
      <c r="C585" s="269"/>
    </row>
    <row r="586" spans="3:3" s="196" customFormat="1">
      <c r="C586" s="269"/>
    </row>
    <row r="587" spans="3:3" s="196" customFormat="1">
      <c r="C587" s="269"/>
    </row>
    <row r="588" spans="3:3" s="196" customFormat="1">
      <c r="C588" s="269"/>
    </row>
    <row r="589" spans="3:3" s="196" customFormat="1">
      <c r="C589" s="269"/>
    </row>
    <row r="590" spans="3:3" s="196" customFormat="1">
      <c r="C590" s="269"/>
    </row>
    <row r="591" spans="3:3" s="196" customFormat="1">
      <c r="C591" s="269"/>
    </row>
    <row r="592" spans="3:3" s="196" customFormat="1">
      <c r="C592" s="269"/>
    </row>
    <row r="593" spans="3:3" s="196" customFormat="1">
      <c r="C593" s="269"/>
    </row>
    <row r="594" spans="3:3" s="196" customFormat="1">
      <c r="C594" s="269"/>
    </row>
    <row r="595" spans="3:3" s="196" customFormat="1">
      <c r="C595" s="269"/>
    </row>
    <row r="596" spans="3:3" s="196" customFormat="1">
      <c r="C596" s="269"/>
    </row>
    <row r="597" spans="3:3" s="196" customFormat="1">
      <c r="C597" s="269"/>
    </row>
    <row r="598" spans="3:3" s="196" customFormat="1">
      <c r="C598" s="269"/>
    </row>
    <row r="599" spans="3:3" s="196" customFormat="1">
      <c r="C599" s="269"/>
    </row>
    <row r="600" spans="3:3" s="196" customFormat="1">
      <c r="C600" s="269"/>
    </row>
    <row r="601" spans="3:3" s="196" customFormat="1">
      <c r="C601" s="269"/>
    </row>
    <row r="602" spans="3:3" s="196" customFormat="1">
      <c r="C602" s="269"/>
    </row>
    <row r="603" spans="3:3" s="196" customFormat="1">
      <c r="C603" s="269"/>
    </row>
    <row r="604" spans="3:3" s="196" customFormat="1">
      <c r="C604" s="269"/>
    </row>
    <row r="605" spans="3:3" s="196" customFormat="1">
      <c r="C605" s="269"/>
    </row>
    <row r="606" spans="3:3" s="196" customFormat="1">
      <c r="C606" s="269"/>
    </row>
    <row r="607" spans="3:3" s="196" customFormat="1">
      <c r="C607" s="269"/>
    </row>
    <row r="608" spans="3:3" s="196" customFormat="1">
      <c r="C608" s="269"/>
    </row>
    <row r="609" spans="3:3" s="196" customFormat="1">
      <c r="C609" s="269"/>
    </row>
    <row r="610" spans="3:3" s="196" customFormat="1">
      <c r="C610" s="269"/>
    </row>
    <row r="611" spans="3:3" s="196" customFormat="1">
      <c r="C611" s="269"/>
    </row>
    <row r="612" spans="3:3" s="196" customFormat="1">
      <c r="C612" s="269"/>
    </row>
    <row r="613" spans="3:3" s="196" customFormat="1">
      <c r="C613" s="269"/>
    </row>
    <row r="614" spans="3:3" s="196" customFormat="1">
      <c r="C614" s="269"/>
    </row>
    <row r="615" spans="3:3" s="196" customFormat="1">
      <c r="C615" s="269"/>
    </row>
    <row r="616" spans="3:3" s="196" customFormat="1">
      <c r="C616" s="269"/>
    </row>
    <row r="617" spans="3:3" s="196" customFormat="1">
      <c r="C617" s="269"/>
    </row>
    <row r="618" spans="3:3" s="196" customFormat="1">
      <c r="C618" s="269"/>
    </row>
    <row r="619" spans="3:3" s="196" customFormat="1">
      <c r="C619" s="269"/>
    </row>
    <row r="620" spans="3:3" s="196" customFormat="1">
      <c r="C620" s="269"/>
    </row>
    <row r="621" spans="3:3" s="196" customFormat="1">
      <c r="C621" s="269"/>
    </row>
    <row r="622" spans="3:3" s="196" customFormat="1">
      <c r="C622" s="269"/>
    </row>
    <row r="623" spans="3:3" s="196" customFormat="1">
      <c r="C623" s="269"/>
    </row>
    <row r="624" spans="3:3" s="196" customFormat="1">
      <c r="C624" s="269"/>
    </row>
    <row r="625" spans="3:3" s="196" customFormat="1">
      <c r="C625" s="269"/>
    </row>
    <row r="626" spans="3:3" s="196" customFormat="1">
      <c r="C626" s="269"/>
    </row>
    <row r="627" spans="3:3" s="196" customFormat="1">
      <c r="C627" s="269"/>
    </row>
    <row r="628" spans="3:3" s="196" customFormat="1">
      <c r="C628" s="269"/>
    </row>
    <row r="629" spans="3:3" s="196" customFormat="1">
      <c r="C629" s="269"/>
    </row>
    <row r="630" spans="3:3" s="196" customFormat="1">
      <c r="C630" s="269"/>
    </row>
    <row r="631" spans="3:3" s="196" customFormat="1">
      <c r="C631" s="269"/>
    </row>
    <row r="632" spans="3:3" s="196" customFormat="1">
      <c r="C632" s="269"/>
    </row>
    <row r="633" spans="3:3" s="196" customFormat="1">
      <c r="C633" s="269"/>
    </row>
    <row r="634" spans="3:3" s="196" customFormat="1">
      <c r="C634" s="269"/>
    </row>
    <row r="635" spans="3:3" s="196" customFormat="1">
      <c r="C635" s="269"/>
    </row>
    <row r="636" spans="3:3" s="196" customFormat="1">
      <c r="C636" s="269"/>
    </row>
    <row r="637" spans="3:3" s="196" customFormat="1">
      <c r="C637" s="269"/>
    </row>
    <row r="638" spans="3:3" s="196" customFormat="1">
      <c r="C638" s="269"/>
    </row>
    <row r="639" spans="3:3" s="196" customFormat="1">
      <c r="C639" s="269"/>
    </row>
    <row r="640" spans="3:3" s="196" customFormat="1">
      <c r="C640" s="269"/>
    </row>
    <row r="641" spans="3:3" s="196" customFormat="1">
      <c r="C641" s="269"/>
    </row>
    <row r="642" spans="3:3" s="196" customFormat="1">
      <c r="C642" s="269"/>
    </row>
    <row r="643" spans="3:3" s="196" customFormat="1">
      <c r="C643" s="269"/>
    </row>
    <row r="644" spans="3:3" s="196" customFormat="1">
      <c r="C644" s="269"/>
    </row>
    <row r="645" spans="3:3" s="196" customFormat="1">
      <c r="C645" s="269"/>
    </row>
    <row r="646" spans="3:3" s="196" customFormat="1">
      <c r="C646" s="269"/>
    </row>
    <row r="647" spans="3:3" s="196" customFormat="1">
      <c r="C647" s="269"/>
    </row>
    <row r="648" spans="3:3" s="196" customFormat="1">
      <c r="C648" s="269"/>
    </row>
    <row r="649" spans="3:3" s="196" customFormat="1">
      <c r="C649" s="269"/>
    </row>
    <row r="650" spans="3:3" s="196" customFormat="1">
      <c r="C650" s="269"/>
    </row>
    <row r="651" spans="3:3" s="196" customFormat="1">
      <c r="C651" s="269"/>
    </row>
    <row r="652" spans="3:3" s="196" customFormat="1">
      <c r="C652" s="269"/>
    </row>
    <row r="653" spans="3:3" s="196" customFormat="1">
      <c r="C653" s="269"/>
    </row>
    <row r="654" spans="3:3" s="196" customFormat="1">
      <c r="C654" s="269"/>
    </row>
    <row r="655" spans="3:3" s="196" customFormat="1">
      <c r="C655" s="269"/>
    </row>
    <row r="656" spans="3:3" s="196" customFormat="1">
      <c r="C656" s="269"/>
    </row>
    <row r="657" spans="3:3" s="196" customFormat="1">
      <c r="C657" s="269"/>
    </row>
    <row r="658" spans="3:3" s="196" customFormat="1">
      <c r="C658" s="269"/>
    </row>
    <row r="659" spans="3:3" s="196" customFormat="1">
      <c r="C659" s="269"/>
    </row>
    <row r="660" spans="3:3" s="196" customFormat="1">
      <c r="C660" s="269"/>
    </row>
    <row r="661" spans="3:3" s="196" customFormat="1">
      <c r="C661" s="269"/>
    </row>
    <row r="662" spans="3:3" s="196" customFormat="1">
      <c r="C662" s="269"/>
    </row>
    <row r="663" spans="3:3" s="196" customFormat="1">
      <c r="C663" s="269"/>
    </row>
    <row r="664" spans="3:3" s="196" customFormat="1">
      <c r="C664" s="269"/>
    </row>
    <row r="665" spans="3:3" s="196" customFormat="1">
      <c r="C665" s="269"/>
    </row>
    <row r="666" spans="3:3" s="196" customFormat="1">
      <c r="C666" s="269"/>
    </row>
    <row r="667" spans="3:3" s="196" customFormat="1">
      <c r="C667" s="269"/>
    </row>
    <row r="668" spans="3:3" s="196" customFormat="1">
      <c r="C668" s="269"/>
    </row>
    <row r="669" spans="3:3" s="196" customFormat="1">
      <c r="C669" s="269"/>
    </row>
    <row r="670" spans="3:3" s="196" customFormat="1">
      <c r="C670" s="269"/>
    </row>
    <row r="671" spans="3:3" s="196" customFormat="1">
      <c r="C671" s="269"/>
    </row>
    <row r="672" spans="3:3" s="196" customFormat="1">
      <c r="C672" s="269"/>
    </row>
    <row r="673" spans="3:3" s="196" customFormat="1">
      <c r="C673" s="269"/>
    </row>
    <row r="674" spans="3:3" s="196" customFormat="1">
      <c r="C674" s="269"/>
    </row>
    <row r="675" spans="3:3" s="196" customFormat="1">
      <c r="C675" s="269"/>
    </row>
    <row r="676" spans="3:3" s="196" customFormat="1">
      <c r="C676" s="269"/>
    </row>
    <row r="677" spans="3:3" s="196" customFormat="1">
      <c r="C677" s="269"/>
    </row>
    <row r="678" spans="3:3" s="196" customFormat="1">
      <c r="C678" s="269"/>
    </row>
    <row r="679" spans="3:3" s="196" customFormat="1">
      <c r="C679" s="269"/>
    </row>
    <row r="680" spans="3:3" s="196" customFormat="1">
      <c r="C680" s="269"/>
    </row>
    <row r="681" spans="3:3" s="196" customFormat="1">
      <c r="C681" s="269"/>
    </row>
    <row r="682" spans="3:3" s="196" customFormat="1">
      <c r="C682" s="269"/>
    </row>
    <row r="683" spans="3:3" s="196" customFormat="1">
      <c r="C683" s="269"/>
    </row>
    <row r="684" spans="3:3" s="196" customFormat="1">
      <c r="C684" s="269"/>
    </row>
    <row r="685" spans="3:3" s="196" customFormat="1">
      <c r="C685" s="269"/>
    </row>
    <row r="686" spans="3:3" s="196" customFormat="1">
      <c r="C686" s="269"/>
    </row>
    <row r="687" spans="3:3" s="196" customFormat="1">
      <c r="C687" s="269"/>
    </row>
    <row r="688" spans="3:3" s="196" customFormat="1">
      <c r="C688" s="269"/>
    </row>
    <row r="689" spans="3:3" s="196" customFormat="1">
      <c r="C689" s="269"/>
    </row>
    <row r="690" spans="3:3" s="196" customFormat="1">
      <c r="C690" s="269"/>
    </row>
    <row r="691" spans="3:3" s="196" customFormat="1">
      <c r="C691" s="269"/>
    </row>
    <row r="692" spans="3:3" s="196" customFormat="1">
      <c r="C692" s="269"/>
    </row>
    <row r="693" spans="3:3" s="196" customFormat="1">
      <c r="C693" s="269"/>
    </row>
    <row r="694" spans="3:3" s="196" customFormat="1">
      <c r="C694" s="269"/>
    </row>
    <row r="695" spans="3:3" s="196" customFormat="1">
      <c r="C695" s="269"/>
    </row>
    <row r="696" spans="3:3" s="196" customFormat="1">
      <c r="C696" s="269"/>
    </row>
    <row r="697" spans="3:3" s="196" customFormat="1">
      <c r="C697" s="269"/>
    </row>
    <row r="698" spans="3:3" s="196" customFormat="1">
      <c r="C698" s="269"/>
    </row>
    <row r="699" spans="3:3" s="196" customFormat="1">
      <c r="C699" s="269"/>
    </row>
    <row r="700" spans="3:3" s="196" customFormat="1">
      <c r="C700" s="269"/>
    </row>
    <row r="701" spans="3:3" s="196" customFormat="1">
      <c r="C701" s="269"/>
    </row>
    <row r="702" spans="3:3" s="196" customFormat="1">
      <c r="C702" s="269"/>
    </row>
    <row r="703" spans="3:3" s="196" customFormat="1">
      <c r="C703" s="269"/>
    </row>
    <row r="704" spans="3:3" s="196" customFormat="1">
      <c r="C704" s="269"/>
    </row>
    <row r="705" spans="3:3" s="196" customFormat="1">
      <c r="C705" s="269"/>
    </row>
    <row r="706" spans="3:3" s="196" customFormat="1">
      <c r="C706" s="269"/>
    </row>
    <row r="707" spans="3:3" s="196" customFormat="1">
      <c r="C707" s="269"/>
    </row>
    <row r="708" spans="3:3" s="196" customFormat="1">
      <c r="C708" s="269"/>
    </row>
    <row r="709" spans="3:3" s="196" customFormat="1">
      <c r="C709" s="269"/>
    </row>
    <row r="710" spans="3:3" s="196" customFormat="1">
      <c r="C710" s="269"/>
    </row>
    <row r="711" spans="3:3" s="196" customFormat="1">
      <c r="C711" s="269"/>
    </row>
    <row r="712" spans="3:3" s="196" customFormat="1">
      <c r="C712" s="269"/>
    </row>
    <row r="713" spans="3:3" s="196" customFormat="1">
      <c r="C713" s="269"/>
    </row>
    <row r="714" spans="3:3" s="196" customFormat="1">
      <c r="C714" s="269"/>
    </row>
    <row r="715" spans="3:3" s="196" customFormat="1">
      <c r="C715" s="269"/>
    </row>
    <row r="716" spans="3:3" s="196" customFormat="1">
      <c r="C716" s="269"/>
    </row>
    <row r="717" spans="3:3" s="196" customFormat="1">
      <c r="C717" s="269"/>
    </row>
    <row r="718" spans="3:3" s="196" customFormat="1">
      <c r="C718" s="269"/>
    </row>
    <row r="719" spans="3:3" s="196" customFormat="1">
      <c r="C719" s="269"/>
    </row>
    <row r="720" spans="3:3" s="196" customFormat="1">
      <c r="C720" s="269"/>
    </row>
    <row r="721" spans="3:3" s="196" customFormat="1">
      <c r="C721" s="269"/>
    </row>
    <row r="722" spans="3:3" s="196" customFormat="1">
      <c r="C722" s="269"/>
    </row>
    <row r="723" spans="3:3" s="196" customFormat="1">
      <c r="C723" s="269"/>
    </row>
    <row r="724" spans="3:3" s="196" customFormat="1">
      <c r="C724" s="269"/>
    </row>
    <row r="725" spans="3:3" s="196" customFormat="1">
      <c r="C725" s="269"/>
    </row>
    <row r="726" spans="3:3" s="196" customFormat="1">
      <c r="C726" s="269"/>
    </row>
    <row r="727" spans="3:3" s="196" customFormat="1">
      <c r="C727" s="269"/>
    </row>
    <row r="728" spans="3:3" s="196" customFormat="1">
      <c r="C728" s="269"/>
    </row>
    <row r="729" spans="3:3" s="196" customFormat="1">
      <c r="C729" s="269"/>
    </row>
    <row r="730" spans="3:3" s="196" customFormat="1">
      <c r="C730" s="269"/>
    </row>
    <row r="731" spans="3:3" s="196" customFormat="1">
      <c r="C731" s="269"/>
    </row>
    <row r="732" spans="3:3" s="196" customFormat="1">
      <c r="C732" s="269"/>
    </row>
    <row r="733" spans="3:3" s="196" customFormat="1">
      <c r="C733" s="269"/>
    </row>
    <row r="734" spans="3:3" s="196" customFormat="1">
      <c r="C734" s="269"/>
    </row>
    <row r="735" spans="3:3" s="196" customFormat="1">
      <c r="C735" s="269"/>
    </row>
    <row r="736" spans="3:3" s="196" customFormat="1">
      <c r="C736" s="269"/>
    </row>
    <row r="737" spans="3:3" s="196" customFormat="1">
      <c r="C737" s="269"/>
    </row>
    <row r="738" spans="3:3" s="196" customFormat="1">
      <c r="C738" s="269"/>
    </row>
    <row r="739" spans="3:3" s="196" customFormat="1">
      <c r="C739" s="269"/>
    </row>
    <row r="740" spans="3:3" s="196" customFormat="1">
      <c r="C740" s="269"/>
    </row>
    <row r="741" spans="3:3" s="196" customFormat="1">
      <c r="C741" s="269"/>
    </row>
    <row r="742" spans="3:3" s="196" customFormat="1">
      <c r="C742" s="269"/>
    </row>
    <row r="743" spans="3:3" s="196" customFormat="1">
      <c r="C743" s="269"/>
    </row>
    <row r="744" spans="3:3" s="196" customFormat="1">
      <c r="C744" s="269"/>
    </row>
    <row r="745" spans="3:3" s="196" customFormat="1">
      <c r="C745" s="269"/>
    </row>
    <row r="746" spans="3:3" s="196" customFormat="1">
      <c r="C746" s="269"/>
    </row>
    <row r="747" spans="3:3" s="196" customFormat="1">
      <c r="C747" s="269"/>
    </row>
    <row r="748" spans="3:3" s="196" customFormat="1">
      <c r="C748" s="269"/>
    </row>
    <row r="749" spans="3:3" s="196" customFormat="1">
      <c r="C749" s="269"/>
    </row>
    <row r="750" spans="3:3" s="196" customFormat="1">
      <c r="C750" s="269"/>
    </row>
    <row r="751" spans="3:3" s="196" customFormat="1">
      <c r="C751" s="269"/>
    </row>
    <row r="752" spans="3:3" s="196" customFormat="1">
      <c r="C752" s="269"/>
    </row>
    <row r="753" spans="3:3" s="196" customFormat="1">
      <c r="C753" s="269"/>
    </row>
    <row r="754" spans="3:3" s="196" customFormat="1">
      <c r="C754" s="269"/>
    </row>
    <row r="755" spans="3:3" s="196" customFormat="1">
      <c r="C755" s="269"/>
    </row>
    <row r="756" spans="3:3" s="196" customFormat="1">
      <c r="C756" s="269"/>
    </row>
    <row r="757" spans="3:3" s="196" customFormat="1">
      <c r="C757" s="269"/>
    </row>
    <row r="758" spans="3:3" s="196" customFormat="1">
      <c r="C758" s="269"/>
    </row>
    <row r="759" spans="3:3" s="196" customFormat="1">
      <c r="C759" s="269"/>
    </row>
    <row r="760" spans="3:3" s="196" customFormat="1">
      <c r="C760" s="269"/>
    </row>
    <row r="761" spans="3:3" s="196" customFormat="1">
      <c r="C761" s="269"/>
    </row>
    <row r="762" spans="3:3" s="196" customFormat="1">
      <c r="C762" s="269"/>
    </row>
    <row r="763" spans="3:3" s="196" customFormat="1">
      <c r="C763" s="269"/>
    </row>
    <row r="764" spans="3:3" s="196" customFormat="1">
      <c r="C764" s="269"/>
    </row>
    <row r="765" spans="3:3" s="196" customFormat="1">
      <c r="C765" s="269"/>
    </row>
    <row r="766" spans="3:3" s="196" customFormat="1">
      <c r="C766" s="269"/>
    </row>
    <row r="767" spans="3:3" s="196" customFormat="1">
      <c r="C767" s="269"/>
    </row>
    <row r="768" spans="3:3" s="196" customFormat="1">
      <c r="C768" s="269"/>
    </row>
    <row r="769" spans="3:3" s="196" customFormat="1">
      <c r="C769" s="269"/>
    </row>
    <row r="770" spans="3:3" s="196" customFormat="1">
      <c r="C770" s="269"/>
    </row>
    <row r="771" spans="3:3" s="196" customFormat="1">
      <c r="C771" s="269"/>
    </row>
    <row r="772" spans="3:3" s="196" customFormat="1">
      <c r="C772" s="269"/>
    </row>
    <row r="773" spans="3:3" s="196" customFormat="1">
      <c r="C773" s="269"/>
    </row>
    <row r="774" spans="3:3" s="196" customFormat="1">
      <c r="C774" s="269"/>
    </row>
    <row r="775" spans="3:3" s="196" customFormat="1">
      <c r="C775" s="269"/>
    </row>
    <row r="776" spans="3:3" s="196" customFormat="1">
      <c r="C776" s="269"/>
    </row>
    <row r="777" spans="3:3" s="196" customFormat="1">
      <c r="C777" s="269"/>
    </row>
    <row r="778" spans="3:3" s="196" customFormat="1">
      <c r="C778" s="269"/>
    </row>
    <row r="779" spans="3:3" s="196" customFormat="1">
      <c r="C779" s="269"/>
    </row>
    <row r="780" spans="3:3" s="196" customFormat="1">
      <c r="C780" s="269"/>
    </row>
    <row r="781" spans="3:3" s="196" customFormat="1">
      <c r="C781" s="269"/>
    </row>
    <row r="782" spans="3:3" s="196" customFormat="1">
      <c r="C782" s="269"/>
    </row>
    <row r="783" spans="3:3" s="196" customFormat="1">
      <c r="C783" s="269"/>
    </row>
    <row r="784" spans="3:3" s="196" customFormat="1">
      <c r="C784" s="269"/>
    </row>
    <row r="785" spans="3:3" s="196" customFormat="1">
      <c r="C785" s="269"/>
    </row>
    <row r="786" spans="3:3" s="196" customFormat="1">
      <c r="C786" s="269"/>
    </row>
    <row r="787" spans="3:3" s="196" customFormat="1">
      <c r="C787" s="269"/>
    </row>
    <row r="788" spans="3:3" s="196" customFormat="1">
      <c r="C788" s="269"/>
    </row>
    <row r="789" spans="3:3" s="196" customFormat="1">
      <c r="C789" s="269"/>
    </row>
    <row r="790" spans="3:3" s="196" customFormat="1">
      <c r="C790" s="269"/>
    </row>
    <row r="791" spans="3:3" s="196" customFormat="1">
      <c r="C791" s="269"/>
    </row>
    <row r="792" spans="3:3" s="196" customFormat="1">
      <c r="C792" s="269"/>
    </row>
    <row r="793" spans="3:3" s="196" customFormat="1">
      <c r="C793" s="269"/>
    </row>
    <row r="794" spans="3:3" s="196" customFormat="1">
      <c r="C794" s="269"/>
    </row>
    <row r="795" spans="3:3" s="196" customFormat="1">
      <c r="C795" s="269"/>
    </row>
    <row r="796" spans="3:3" s="196" customFormat="1">
      <c r="C796" s="269"/>
    </row>
    <row r="797" spans="3:3" s="196" customFormat="1">
      <c r="C797" s="269"/>
    </row>
    <row r="798" spans="3:3" s="196" customFormat="1">
      <c r="C798" s="269"/>
    </row>
    <row r="799" spans="3:3" s="196" customFormat="1">
      <c r="C799" s="269"/>
    </row>
    <row r="800" spans="3:3" s="196" customFormat="1">
      <c r="C800" s="269"/>
    </row>
    <row r="801" spans="3:3" s="196" customFormat="1">
      <c r="C801" s="269"/>
    </row>
    <row r="802" spans="3:3" s="196" customFormat="1">
      <c r="C802" s="269"/>
    </row>
    <row r="803" spans="3:3" s="196" customFormat="1">
      <c r="C803" s="269"/>
    </row>
    <row r="804" spans="3:3" s="196" customFormat="1">
      <c r="C804" s="269"/>
    </row>
    <row r="805" spans="3:3" s="196" customFormat="1">
      <c r="C805" s="269"/>
    </row>
    <row r="806" spans="3:3" s="196" customFormat="1">
      <c r="C806" s="269"/>
    </row>
    <row r="807" spans="3:3" s="196" customFormat="1">
      <c r="C807" s="269"/>
    </row>
    <row r="808" spans="3:3" s="196" customFormat="1">
      <c r="C808" s="269"/>
    </row>
    <row r="809" spans="3:3" s="196" customFormat="1">
      <c r="C809" s="269"/>
    </row>
    <row r="810" spans="3:3" s="196" customFormat="1">
      <c r="C810" s="269"/>
    </row>
    <row r="811" spans="3:3" s="196" customFormat="1">
      <c r="C811" s="269"/>
    </row>
    <row r="812" spans="3:3" s="196" customFormat="1">
      <c r="C812" s="269"/>
    </row>
    <row r="813" spans="3:3" s="196" customFormat="1">
      <c r="C813" s="269"/>
    </row>
    <row r="814" spans="3:3" s="196" customFormat="1">
      <c r="C814" s="269"/>
    </row>
    <row r="815" spans="3:3" s="196" customFormat="1">
      <c r="C815" s="269"/>
    </row>
    <row r="816" spans="3:3" s="196" customFormat="1">
      <c r="C816" s="269"/>
    </row>
    <row r="817" spans="3:3" s="196" customFormat="1">
      <c r="C817" s="269"/>
    </row>
    <row r="818" spans="3:3" s="196" customFormat="1">
      <c r="C818" s="269"/>
    </row>
    <row r="819" spans="3:3" s="196" customFormat="1">
      <c r="C819" s="269"/>
    </row>
    <row r="820" spans="3:3" s="196" customFormat="1">
      <c r="C820" s="269"/>
    </row>
    <row r="821" spans="3:3" s="196" customFormat="1">
      <c r="C821" s="269"/>
    </row>
    <row r="822" spans="3:3" s="196" customFormat="1">
      <c r="C822" s="269"/>
    </row>
    <row r="823" spans="3:3" s="196" customFormat="1">
      <c r="C823" s="269"/>
    </row>
    <row r="824" spans="3:3" s="196" customFormat="1">
      <c r="C824" s="269"/>
    </row>
    <row r="825" spans="3:3" s="196" customFormat="1">
      <c r="C825" s="269"/>
    </row>
    <row r="826" spans="3:3" s="196" customFormat="1">
      <c r="C826" s="269"/>
    </row>
    <row r="827" spans="3:3" s="196" customFormat="1">
      <c r="C827" s="269"/>
    </row>
    <row r="828" spans="3:3" s="196" customFormat="1">
      <c r="C828" s="269"/>
    </row>
    <row r="829" spans="3:3" s="196" customFormat="1">
      <c r="C829" s="269"/>
    </row>
    <row r="830" spans="3:3" s="196" customFormat="1">
      <c r="C830" s="269"/>
    </row>
    <row r="831" spans="3:3" s="196" customFormat="1">
      <c r="C831" s="269"/>
    </row>
    <row r="832" spans="3:3" s="196" customFormat="1">
      <c r="C832" s="269"/>
    </row>
    <row r="833" spans="3:3" s="196" customFormat="1">
      <c r="C833" s="269"/>
    </row>
    <row r="834" spans="3:3" s="196" customFormat="1">
      <c r="C834" s="269"/>
    </row>
    <row r="835" spans="3:3" s="196" customFormat="1">
      <c r="C835" s="269"/>
    </row>
    <row r="836" spans="3:3" s="196" customFormat="1">
      <c r="C836" s="269"/>
    </row>
    <row r="837" spans="3:3" s="196" customFormat="1">
      <c r="C837" s="269"/>
    </row>
    <row r="838" spans="3:3" s="196" customFormat="1">
      <c r="C838" s="269"/>
    </row>
    <row r="839" spans="3:3" s="196" customFormat="1">
      <c r="C839" s="269"/>
    </row>
    <row r="840" spans="3:3" s="196" customFormat="1">
      <c r="C840" s="269"/>
    </row>
    <row r="841" spans="3:3" s="196" customFormat="1">
      <c r="C841" s="269"/>
    </row>
    <row r="842" spans="3:3" s="196" customFormat="1">
      <c r="C842" s="269"/>
    </row>
    <row r="843" spans="3:3" s="196" customFormat="1">
      <c r="C843" s="269"/>
    </row>
    <row r="844" spans="3:3" s="196" customFormat="1">
      <c r="C844" s="269"/>
    </row>
    <row r="845" spans="3:3" s="196" customFormat="1">
      <c r="C845" s="269"/>
    </row>
    <row r="846" spans="3:3" s="196" customFormat="1">
      <c r="C846" s="269"/>
    </row>
    <row r="847" spans="3:3" s="196" customFormat="1">
      <c r="C847" s="269"/>
    </row>
    <row r="848" spans="3:3" s="196" customFormat="1">
      <c r="C848" s="269"/>
    </row>
    <row r="849" spans="3:3" s="196" customFormat="1">
      <c r="C849" s="269"/>
    </row>
    <row r="850" spans="3:3" s="196" customFormat="1">
      <c r="C850" s="269"/>
    </row>
    <row r="851" spans="3:3" s="196" customFormat="1">
      <c r="C851" s="269"/>
    </row>
    <row r="852" spans="3:3" s="196" customFormat="1">
      <c r="C852" s="269"/>
    </row>
    <row r="853" spans="3:3" s="196" customFormat="1">
      <c r="C853" s="269"/>
    </row>
    <row r="854" spans="3:3" s="196" customFormat="1">
      <c r="C854" s="269"/>
    </row>
    <row r="855" spans="3:3" s="196" customFormat="1">
      <c r="C855" s="269"/>
    </row>
    <row r="856" spans="3:3" s="196" customFormat="1">
      <c r="C856" s="269"/>
    </row>
    <row r="857" spans="3:3" s="196" customFormat="1">
      <c r="C857" s="269"/>
    </row>
    <row r="858" spans="3:3" s="196" customFormat="1">
      <c r="C858" s="269"/>
    </row>
    <row r="859" spans="3:3" s="196" customFormat="1">
      <c r="C859" s="269"/>
    </row>
    <row r="860" spans="3:3" s="196" customFormat="1">
      <c r="C860" s="269"/>
    </row>
    <row r="861" spans="3:3" s="196" customFormat="1">
      <c r="C861" s="269"/>
    </row>
    <row r="862" spans="3:3" s="196" customFormat="1">
      <c r="C862" s="269"/>
    </row>
    <row r="863" spans="3:3" s="196" customFormat="1">
      <c r="C863" s="269"/>
    </row>
    <row r="864" spans="3:3" s="196" customFormat="1">
      <c r="C864" s="269"/>
    </row>
    <row r="865" spans="3:3" s="196" customFormat="1">
      <c r="C865" s="269"/>
    </row>
    <row r="866" spans="3:3" s="196" customFormat="1">
      <c r="C866" s="269"/>
    </row>
    <row r="867" spans="3:3" s="196" customFormat="1">
      <c r="C867" s="269"/>
    </row>
    <row r="868" spans="3:3" s="196" customFormat="1">
      <c r="C868" s="269"/>
    </row>
    <row r="869" spans="3:3" s="196" customFormat="1">
      <c r="C869" s="269"/>
    </row>
    <row r="870" spans="3:3" s="196" customFormat="1">
      <c r="C870" s="269"/>
    </row>
    <row r="871" spans="3:3" s="196" customFormat="1">
      <c r="C871" s="269"/>
    </row>
    <row r="872" spans="3:3" s="196" customFormat="1">
      <c r="C872" s="269"/>
    </row>
    <row r="873" spans="3:3" s="196" customFormat="1">
      <c r="C873" s="269"/>
    </row>
    <row r="874" spans="3:3" s="196" customFormat="1">
      <c r="C874" s="269"/>
    </row>
    <row r="875" spans="3:3" s="196" customFormat="1">
      <c r="C875" s="269"/>
    </row>
    <row r="876" spans="3:3" s="196" customFormat="1">
      <c r="C876" s="269"/>
    </row>
    <row r="877" spans="3:3" s="196" customFormat="1">
      <c r="C877" s="269"/>
    </row>
    <row r="878" spans="3:3" s="196" customFormat="1">
      <c r="C878" s="269"/>
    </row>
    <row r="879" spans="3:3" s="196" customFormat="1">
      <c r="C879" s="269"/>
    </row>
    <row r="880" spans="3:3" s="196" customFormat="1">
      <c r="C880" s="269"/>
    </row>
    <row r="881" spans="3:3" s="196" customFormat="1">
      <c r="C881" s="269"/>
    </row>
    <row r="882" spans="3:3" s="196" customFormat="1">
      <c r="C882" s="269"/>
    </row>
    <row r="883" spans="3:3" s="196" customFormat="1">
      <c r="C883" s="269"/>
    </row>
    <row r="884" spans="3:3" s="196" customFormat="1">
      <c r="C884" s="269"/>
    </row>
    <row r="885" spans="3:3" s="196" customFormat="1">
      <c r="C885" s="269"/>
    </row>
    <row r="886" spans="3:3" s="196" customFormat="1">
      <c r="C886" s="269"/>
    </row>
    <row r="887" spans="3:3" s="196" customFormat="1">
      <c r="C887" s="269"/>
    </row>
    <row r="888" spans="3:3" s="196" customFormat="1">
      <c r="C888" s="269"/>
    </row>
    <row r="889" spans="3:3" s="196" customFormat="1">
      <c r="C889" s="269"/>
    </row>
    <row r="890" spans="3:3" s="196" customFormat="1">
      <c r="C890" s="269"/>
    </row>
    <row r="891" spans="3:3" s="196" customFormat="1">
      <c r="C891" s="269"/>
    </row>
    <row r="892" spans="3:3" s="196" customFormat="1">
      <c r="C892" s="269"/>
    </row>
    <row r="893" spans="3:3" s="196" customFormat="1">
      <c r="C893" s="269"/>
    </row>
    <row r="894" spans="3:3" s="196" customFormat="1">
      <c r="C894" s="269"/>
    </row>
    <row r="895" spans="3:3" s="196" customFormat="1">
      <c r="C895" s="269"/>
    </row>
    <row r="896" spans="3:3" s="196" customFormat="1">
      <c r="C896" s="269"/>
    </row>
    <row r="897" spans="3:3" s="196" customFormat="1">
      <c r="C897" s="269"/>
    </row>
    <row r="898" spans="3:3" s="196" customFormat="1">
      <c r="C898" s="269"/>
    </row>
    <row r="899" spans="3:3" s="196" customFormat="1">
      <c r="C899" s="269"/>
    </row>
    <row r="900" spans="3:3" s="196" customFormat="1">
      <c r="C900" s="269"/>
    </row>
    <row r="901" spans="3:3" s="196" customFormat="1">
      <c r="C901" s="269"/>
    </row>
    <row r="902" spans="3:3" s="196" customFormat="1">
      <c r="C902" s="269"/>
    </row>
    <row r="903" spans="3:3" s="196" customFormat="1">
      <c r="C903" s="269"/>
    </row>
    <row r="904" spans="3:3" s="196" customFormat="1">
      <c r="C904" s="269"/>
    </row>
    <row r="905" spans="3:3" s="196" customFormat="1">
      <c r="C905" s="269"/>
    </row>
    <row r="906" spans="3:3" s="196" customFormat="1">
      <c r="C906" s="269"/>
    </row>
    <row r="907" spans="3:3" s="196" customFormat="1">
      <c r="C907" s="269"/>
    </row>
    <row r="908" spans="3:3" s="196" customFormat="1">
      <c r="C908" s="269"/>
    </row>
    <row r="909" spans="3:3" s="196" customFormat="1">
      <c r="C909" s="269"/>
    </row>
    <row r="910" spans="3:3" s="196" customFormat="1">
      <c r="C910" s="269"/>
    </row>
    <row r="911" spans="3:3" s="196" customFormat="1">
      <c r="C911" s="269"/>
    </row>
    <row r="912" spans="3:3" s="196" customFormat="1">
      <c r="C912" s="269"/>
    </row>
    <row r="913" spans="3:3" s="196" customFormat="1">
      <c r="C913" s="269"/>
    </row>
    <row r="914" spans="3:3" s="196" customFormat="1">
      <c r="C914" s="269"/>
    </row>
    <row r="915" spans="3:3" s="196" customFormat="1">
      <c r="C915" s="269"/>
    </row>
    <row r="916" spans="3:3" s="196" customFormat="1">
      <c r="C916" s="269"/>
    </row>
    <row r="917" spans="3:3" s="196" customFormat="1">
      <c r="C917" s="269"/>
    </row>
    <row r="918" spans="3:3" s="196" customFormat="1">
      <c r="C918" s="269"/>
    </row>
    <row r="919" spans="3:3" s="196" customFormat="1">
      <c r="C919" s="269"/>
    </row>
    <row r="920" spans="3:3" s="196" customFormat="1">
      <c r="C920" s="269"/>
    </row>
    <row r="921" spans="3:3" s="196" customFormat="1">
      <c r="C921" s="269"/>
    </row>
    <row r="922" spans="3:3" s="196" customFormat="1">
      <c r="C922" s="269"/>
    </row>
    <row r="923" spans="3:3" s="196" customFormat="1">
      <c r="C923" s="269"/>
    </row>
    <row r="924" spans="3:3" s="196" customFormat="1">
      <c r="C924" s="269"/>
    </row>
    <row r="925" spans="3:3" s="196" customFormat="1">
      <c r="C925" s="269"/>
    </row>
    <row r="926" spans="3:3" s="196" customFormat="1">
      <c r="C926" s="269"/>
    </row>
    <row r="927" spans="3:3" s="196" customFormat="1">
      <c r="C927" s="269"/>
    </row>
    <row r="928" spans="3:3" s="196" customFormat="1">
      <c r="C928" s="269"/>
    </row>
    <row r="929" spans="3:3" s="196" customFormat="1">
      <c r="C929" s="269"/>
    </row>
    <row r="930" spans="3:3" s="196" customFormat="1">
      <c r="C930" s="269"/>
    </row>
    <row r="931" spans="3:3" s="196" customFormat="1">
      <c r="C931" s="269"/>
    </row>
    <row r="932" spans="3:3" s="196" customFormat="1">
      <c r="C932" s="269"/>
    </row>
    <row r="933" spans="3:3" s="196" customFormat="1">
      <c r="C933" s="269"/>
    </row>
    <row r="934" spans="3:3" s="196" customFormat="1">
      <c r="C934" s="269"/>
    </row>
    <row r="935" spans="3:3" s="196" customFormat="1">
      <c r="C935" s="269"/>
    </row>
    <row r="936" spans="3:3" s="196" customFormat="1">
      <c r="C936" s="269"/>
    </row>
    <row r="937" spans="3:3" s="196" customFormat="1">
      <c r="C937" s="269"/>
    </row>
    <row r="938" spans="3:3" s="196" customFormat="1">
      <c r="C938" s="269"/>
    </row>
    <row r="939" spans="3:3" s="196" customFormat="1">
      <c r="C939" s="269"/>
    </row>
    <row r="940" spans="3:3" s="196" customFormat="1">
      <c r="C940" s="269"/>
    </row>
    <row r="941" spans="3:3" s="196" customFormat="1">
      <c r="C941" s="269"/>
    </row>
    <row r="942" spans="3:3" s="196" customFormat="1">
      <c r="C942" s="269"/>
    </row>
    <row r="943" spans="3:3" s="196" customFormat="1">
      <c r="C943" s="269"/>
    </row>
    <row r="944" spans="3:3" s="196" customFormat="1">
      <c r="C944" s="269"/>
    </row>
    <row r="945" spans="3:3" s="196" customFormat="1">
      <c r="C945" s="269"/>
    </row>
    <row r="946" spans="3:3" s="196" customFormat="1">
      <c r="C946" s="269"/>
    </row>
    <row r="947" spans="3:3" s="196" customFormat="1">
      <c r="C947" s="269"/>
    </row>
    <row r="948" spans="3:3" s="196" customFormat="1">
      <c r="C948" s="269"/>
    </row>
    <row r="949" spans="3:3" s="196" customFormat="1">
      <c r="C949" s="269"/>
    </row>
    <row r="950" spans="3:3" s="196" customFormat="1">
      <c r="C950" s="269"/>
    </row>
    <row r="951" spans="3:3" s="196" customFormat="1">
      <c r="C951" s="269"/>
    </row>
    <row r="952" spans="3:3" s="196" customFormat="1">
      <c r="C952" s="269"/>
    </row>
    <row r="953" spans="3:3" s="196" customFormat="1">
      <c r="C953" s="269"/>
    </row>
    <row r="954" spans="3:3" s="196" customFormat="1">
      <c r="C954" s="269"/>
    </row>
    <row r="955" spans="3:3" s="196" customFormat="1">
      <c r="C955" s="269"/>
    </row>
    <row r="956" spans="3:3" s="196" customFormat="1">
      <c r="C956" s="269"/>
    </row>
    <row r="957" spans="3:3" s="196" customFormat="1">
      <c r="C957" s="269"/>
    </row>
    <row r="958" spans="3:3" s="196" customFormat="1">
      <c r="C958" s="269"/>
    </row>
    <row r="959" spans="3:3" s="196" customFormat="1">
      <c r="C959" s="269"/>
    </row>
    <row r="960" spans="3:3" s="196" customFormat="1">
      <c r="C960" s="269"/>
    </row>
    <row r="961" spans="3:3" s="196" customFormat="1">
      <c r="C961" s="269"/>
    </row>
    <row r="962" spans="3:3" s="196" customFormat="1">
      <c r="C962" s="269"/>
    </row>
    <row r="963" spans="3:3" s="196" customFormat="1">
      <c r="C963" s="269"/>
    </row>
    <row r="964" spans="3:3" s="196" customFormat="1">
      <c r="C964" s="269"/>
    </row>
    <row r="965" spans="3:3" s="196" customFormat="1">
      <c r="C965" s="269"/>
    </row>
    <row r="966" spans="3:3" s="196" customFormat="1">
      <c r="C966" s="269"/>
    </row>
    <row r="967" spans="3:3" s="196" customFormat="1">
      <c r="C967" s="269"/>
    </row>
    <row r="968" spans="3:3" s="196" customFormat="1">
      <c r="C968" s="269"/>
    </row>
    <row r="969" spans="3:3" s="196" customFormat="1">
      <c r="C969" s="269"/>
    </row>
    <row r="970" spans="3:3" s="196" customFormat="1">
      <c r="C970" s="269"/>
    </row>
    <row r="971" spans="3:3" s="196" customFormat="1">
      <c r="C971" s="269"/>
    </row>
    <row r="972" spans="3:3" s="196" customFormat="1">
      <c r="C972" s="269"/>
    </row>
    <row r="973" spans="3:3" s="196" customFormat="1">
      <c r="C973" s="269"/>
    </row>
    <row r="974" spans="3:3" s="196" customFormat="1">
      <c r="C974" s="269"/>
    </row>
    <row r="975" spans="3:3" s="196" customFormat="1">
      <c r="C975" s="269"/>
    </row>
    <row r="976" spans="3:3" s="196" customFormat="1">
      <c r="C976" s="269"/>
    </row>
    <row r="977" spans="3:3" s="196" customFormat="1">
      <c r="C977" s="269"/>
    </row>
    <row r="978" spans="3:3" s="196" customFormat="1">
      <c r="C978" s="269"/>
    </row>
    <row r="979" spans="3:3" s="196" customFormat="1">
      <c r="C979" s="269"/>
    </row>
    <row r="980" spans="3:3" s="196" customFormat="1">
      <c r="C980" s="269"/>
    </row>
    <row r="981" spans="3:3" s="196" customFormat="1">
      <c r="C981" s="269"/>
    </row>
    <row r="982" spans="3:3" s="196" customFormat="1">
      <c r="C982" s="269"/>
    </row>
    <row r="983" spans="3:3" s="196" customFormat="1">
      <c r="C983" s="269"/>
    </row>
    <row r="984" spans="3:3" s="196" customFormat="1">
      <c r="C984" s="269"/>
    </row>
    <row r="985" spans="3:3" s="196" customFormat="1">
      <c r="C985" s="269"/>
    </row>
    <row r="986" spans="3:3" s="196" customFormat="1">
      <c r="C986" s="269"/>
    </row>
    <row r="987" spans="3:3" s="196" customFormat="1">
      <c r="C987" s="269"/>
    </row>
    <row r="988" spans="3:3" s="196" customFormat="1">
      <c r="C988" s="269"/>
    </row>
    <row r="989" spans="3:3" s="196" customFormat="1">
      <c r="C989" s="269"/>
    </row>
    <row r="990" spans="3:3" s="196" customFormat="1">
      <c r="C990" s="269"/>
    </row>
    <row r="991" spans="3:3" s="196" customFormat="1">
      <c r="C991" s="269"/>
    </row>
    <row r="992" spans="3:3" s="196" customFormat="1">
      <c r="C992" s="269"/>
    </row>
    <row r="993" spans="3:3" s="196" customFormat="1">
      <c r="C993" s="269"/>
    </row>
    <row r="994" spans="3:3" s="196" customFormat="1">
      <c r="C994" s="269"/>
    </row>
    <row r="995" spans="3:3" s="196" customFormat="1">
      <c r="C995" s="269"/>
    </row>
    <row r="996" spans="3:3" s="196" customFormat="1">
      <c r="C996" s="269"/>
    </row>
    <row r="997" spans="3:3" s="196" customFormat="1">
      <c r="C997" s="269"/>
    </row>
    <row r="998" spans="3:3" s="196" customFormat="1">
      <c r="C998" s="269"/>
    </row>
    <row r="999" spans="3:3" s="196" customFormat="1">
      <c r="C999" s="269"/>
    </row>
    <row r="1000" spans="3:3" s="196" customFormat="1">
      <c r="C1000" s="269"/>
    </row>
    <row r="1001" spans="3:3" s="196" customFormat="1">
      <c r="C1001" s="269"/>
    </row>
    <row r="1002" spans="3:3" s="196" customFormat="1">
      <c r="C1002" s="269"/>
    </row>
    <row r="1003" spans="3:3" s="196" customFormat="1">
      <c r="C1003" s="269"/>
    </row>
    <row r="1004" spans="3:3" s="196" customFormat="1">
      <c r="C1004" s="269"/>
    </row>
    <row r="1005" spans="3:3" s="196" customFormat="1">
      <c r="C1005" s="269"/>
    </row>
    <row r="1006" spans="3:3" s="196" customFormat="1">
      <c r="C1006" s="269"/>
    </row>
    <row r="1007" spans="3:3" s="196" customFormat="1">
      <c r="C1007" s="269"/>
    </row>
    <row r="1008" spans="3:3" s="196" customFormat="1">
      <c r="C1008" s="269"/>
    </row>
    <row r="1009" spans="3:3" s="196" customFormat="1">
      <c r="C1009" s="269"/>
    </row>
    <row r="1010" spans="3:3" s="196" customFormat="1">
      <c r="C1010" s="269"/>
    </row>
    <row r="1011" spans="3:3" s="196" customFormat="1">
      <c r="C1011" s="269"/>
    </row>
    <row r="1012" spans="3:3" s="196" customFormat="1">
      <c r="C1012" s="269"/>
    </row>
    <row r="1013" spans="3:3" s="196" customFormat="1">
      <c r="C1013" s="269"/>
    </row>
    <row r="1014" spans="3:3" s="196" customFormat="1">
      <c r="C1014" s="269"/>
    </row>
    <row r="1015" spans="3:3" s="196" customFormat="1">
      <c r="C1015" s="269"/>
    </row>
    <row r="1016" spans="3:3" s="196" customFormat="1">
      <c r="C1016" s="269"/>
    </row>
    <row r="1017" spans="3:3" s="196" customFormat="1">
      <c r="C1017" s="269"/>
    </row>
    <row r="1018" spans="3:3" s="196" customFormat="1">
      <c r="C1018" s="269"/>
    </row>
    <row r="1019" spans="3:3" s="196" customFormat="1">
      <c r="C1019" s="269"/>
    </row>
    <row r="1020" spans="3:3" s="196" customFormat="1">
      <c r="C1020" s="269"/>
    </row>
    <row r="1021" spans="3:3" s="196" customFormat="1">
      <c r="C1021" s="269"/>
    </row>
    <row r="1022" spans="3:3" s="196" customFormat="1">
      <c r="C1022" s="269"/>
    </row>
    <row r="1023" spans="3:3" s="196" customFormat="1">
      <c r="C1023" s="269"/>
    </row>
    <row r="1024" spans="3:3" s="196" customFormat="1">
      <c r="C1024" s="269"/>
    </row>
    <row r="1025" spans="3:3" s="196" customFormat="1">
      <c r="C1025" s="269"/>
    </row>
    <row r="1026" spans="3:3" s="196" customFormat="1">
      <c r="C1026" s="269"/>
    </row>
    <row r="1027" spans="3:3" s="196" customFormat="1">
      <c r="C1027" s="269"/>
    </row>
    <row r="1028" spans="3:3" s="196" customFormat="1">
      <c r="C1028" s="269"/>
    </row>
    <row r="1029" spans="3:3" s="196" customFormat="1">
      <c r="C1029" s="269"/>
    </row>
    <row r="1030" spans="3:3" s="196" customFormat="1">
      <c r="C1030" s="269"/>
    </row>
    <row r="1031" spans="3:3" s="196" customFormat="1">
      <c r="C1031" s="269"/>
    </row>
    <row r="1032" spans="3:3" s="196" customFormat="1">
      <c r="C1032" s="269"/>
    </row>
    <row r="1033" spans="3:3" s="196" customFormat="1">
      <c r="C1033" s="269"/>
    </row>
    <row r="1034" spans="3:3" s="196" customFormat="1">
      <c r="C1034" s="269"/>
    </row>
    <row r="1035" spans="3:3" s="196" customFormat="1">
      <c r="C1035" s="269"/>
    </row>
    <row r="1036" spans="3:3" s="196" customFormat="1">
      <c r="C1036" s="269"/>
    </row>
    <row r="1037" spans="3:3" s="196" customFormat="1">
      <c r="C1037" s="269"/>
    </row>
    <row r="1038" spans="3:3" s="196" customFormat="1">
      <c r="C1038" s="269"/>
    </row>
    <row r="1039" spans="3:3" s="196" customFormat="1">
      <c r="C1039" s="269"/>
    </row>
    <row r="1040" spans="3:3" s="196" customFormat="1">
      <c r="C1040" s="269"/>
    </row>
    <row r="1041" spans="3:3" s="196" customFormat="1">
      <c r="C1041" s="269"/>
    </row>
    <row r="1042" spans="3:3" s="196" customFormat="1">
      <c r="C1042" s="269"/>
    </row>
    <row r="1043" spans="3:3" s="196" customFormat="1">
      <c r="C1043" s="269"/>
    </row>
    <row r="1044" spans="3:3" s="196" customFormat="1">
      <c r="C1044" s="269"/>
    </row>
    <row r="1045" spans="3:3" s="196" customFormat="1">
      <c r="C1045" s="269"/>
    </row>
    <row r="1046" spans="3:3" s="196" customFormat="1">
      <c r="C1046" s="269"/>
    </row>
    <row r="1047" spans="3:3" s="196" customFormat="1">
      <c r="C1047" s="269"/>
    </row>
    <row r="1048" spans="3:3" s="196" customFormat="1">
      <c r="C1048" s="269"/>
    </row>
    <row r="1049" spans="3:3" s="196" customFormat="1">
      <c r="C1049" s="269"/>
    </row>
    <row r="1050" spans="3:3" s="196" customFormat="1">
      <c r="C1050" s="269"/>
    </row>
    <row r="1051" spans="3:3" s="196" customFormat="1">
      <c r="C1051" s="269"/>
    </row>
    <row r="1052" spans="3:3" s="196" customFormat="1">
      <c r="C1052" s="269"/>
    </row>
    <row r="1053" spans="3:3" s="196" customFormat="1">
      <c r="C1053" s="269"/>
    </row>
    <row r="1054" spans="3:3" s="196" customFormat="1">
      <c r="C1054" s="269"/>
    </row>
    <row r="1055" spans="3:3" s="196" customFormat="1">
      <c r="C1055" s="269"/>
    </row>
    <row r="1056" spans="3:3" s="196" customFormat="1">
      <c r="C1056" s="269"/>
    </row>
    <row r="1057" spans="3:3" s="196" customFormat="1">
      <c r="C1057" s="269"/>
    </row>
    <row r="1058" spans="3:3" s="196" customFormat="1">
      <c r="C1058" s="269"/>
    </row>
    <row r="1059" spans="3:3" s="196" customFormat="1">
      <c r="C1059" s="269"/>
    </row>
    <row r="1060" spans="3:3" s="196" customFormat="1">
      <c r="C1060" s="269"/>
    </row>
    <row r="1061" spans="3:3" s="196" customFormat="1">
      <c r="C1061" s="269"/>
    </row>
    <row r="1062" spans="3:3" s="196" customFormat="1">
      <c r="C1062" s="269"/>
    </row>
    <row r="1063" spans="3:3" s="196" customFormat="1">
      <c r="C1063" s="269"/>
    </row>
    <row r="1064" spans="3:3" s="196" customFormat="1">
      <c r="C1064" s="269"/>
    </row>
    <row r="1065" spans="3:3" s="196" customFormat="1">
      <c r="C1065" s="269"/>
    </row>
    <row r="1066" spans="3:3" s="196" customFormat="1">
      <c r="C1066" s="269"/>
    </row>
    <row r="1067" spans="3:3" s="196" customFormat="1">
      <c r="C1067" s="269"/>
    </row>
    <row r="1068" spans="3:3" s="196" customFormat="1">
      <c r="C1068" s="269"/>
    </row>
    <row r="1069" spans="3:3" s="196" customFormat="1">
      <c r="C1069" s="269"/>
    </row>
    <row r="1070" spans="3:3" s="196" customFormat="1">
      <c r="C1070" s="269"/>
    </row>
    <row r="1071" spans="3:3" s="196" customFormat="1">
      <c r="C1071" s="269"/>
    </row>
    <row r="1072" spans="3:3" s="196" customFormat="1">
      <c r="C1072" s="269"/>
    </row>
    <row r="1073" spans="3:3" s="196" customFormat="1">
      <c r="C1073" s="269"/>
    </row>
  </sheetData>
  <mergeCells count="2">
    <mergeCell ref="B112:G112"/>
    <mergeCell ref="C113:H113"/>
  </mergeCells>
  <printOptions horizontalCentered="1"/>
  <pageMargins left="0.19685039370078741" right="0.19685039370078741" top="0.78740157480314965" bottom="0.78740157480314965" header="0.51181102362204722" footer="0.51181102362204722"/>
  <pageSetup paperSize="9" scale="92" orientation="landscape" horizontalDpi="120" verticalDpi="144" r:id="rId1"/>
  <headerFooter alignWithMargins="0">
    <oddFooter>Stránka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CF9CD-980B-45B3-8576-449D0DA7F88B}">
  <sheetPr>
    <tabColor theme="9" tint="0.59999389629810485"/>
    <pageSetUpPr fitToPage="1"/>
  </sheetPr>
  <dimension ref="B2:BM598"/>
  <sheetViews>
    <sheetView showGridLines="0" workbookViewId="0">
      <selection activeCell="E7" sqref="E7:H7"/>
    </sheetView>
  </sheetViews>
  <sheetFormatPr defaultColWidth="8.85546875" defaultRowHeight="11.25"/>
  <cols>
    <col min="1" max="1" width="6.42578125" style="44" customWidth="1"/>
    <col min="2" max="2" width="0.85546875" style="44" customWidth="1"/>
    <col min="3" max="4" width="3.28515625" style="44" customWidth="1"/>
    <col min="5" max="5" width="13.28515625" style="44" customWidth="1"/>
    <col min="6" max="6" width="39.5703125" style="44" customWidth="1"/>
    <col min="7" max="7" width="5.7109375" style="44" customWidth="1"/>
    <col min="8" max="8" width="10.85546875" style="44" customWidth="1"/>
    <col min="9" max="9" width="12.28515625" style="44" customWidth="1"/>
    <col min="10" max="10" width="17.28515625" style="44" customWidth="1"/>
    <col min="11" max="11" width="17.28515625" style="44" hidden="1" customWidth="1"/>
    <col min="12" max="12" width="7.28515625" style="44" customWidth="1"/>
    <col min="13" max="13" width="8.42578125" style="44" hidden="1" customWidth="1"/>
    <col min="14" max="14" width="8.85546875" style="44"/>
    <col min="15" max="20" width="11" style="44" hidden="1" customWidth="1"/>
    <col min="21" max="21" width="12.7109375" style="44" hidden="1" customWidth="1"/>
    <col min="22" max="22" width="9.5703125" style="44" customWidth="1"/>
    <col min="23" max="23" width="12.7109375" style="44" customWidth="1"/>
    <col min="24" max="24" width="9.5703125" style="44" customWidth="1"/>
    <col min="25" max="25" width="11.7109375" style="44" customWidth="1"/>
    <col min="26" max="26" width="8.5703125" style="44" customWidth="1"/>
    <col min="27" max="27" width="11.7109375" style="44" customWidth="1"/>
    <col min="28" max="28" width="12.7109375" style="44" customWidth="1"/>
    <col min="29" max="29" width="8.5703125" style="44" customWidth="1"/>
    <col min="30" max="30" width="11.7109375" style="44" customWidth="1"/>
    <col min="31" max="31" width="12.7109375" style="44" customWidth="1"/>
    <col min="32" max="16384" width="8.85546875" style="44"/>
  </cols>
  <sheetData>
    <row r="2" spans="2:46" ht="36.950000000000003" customHeight="1">
      <c r="L2" s="457" t="s">
        <v>385</v>
      </c>
      <c r="M2" s="458"/>
      <c r="N2" s="458"/>
      <c r="O2" s="458"/>
      <c r="P2" s="458"/>
      <c r="Q2" s="458"/>
      <c r="R2" s="458"/>
      <c r="S2" s="458"/>
      <c r="T2" s="458"/>
      <c r="U2" s="458"/>
      <c r="V2" s="458"/>
      <c r="AT2" s="45" t="s">
        <v>386</v>
      </c>
    </row>
    <row r="3" spans="2:46" ht="6.95" customHeight="1">
      <c r="B3" s="147"/>
      <c r="C3" s="148"/>
      <c r="D3" s="148"/>
      <c r="E3" s="148"/>
      <c r="F3" s="148"/>
      <c r="G3" s="148"/>
      <c r="H3" s="148"/>
      <c r="I3" s="148"/>
      <c r="J3" s="148"/>
      <c r="K3" s="148"/>
      <c r="L3" s="149"/>
      <c r="AT3" s="45" t="s">
        <v>37</v>
      </c>
    </row>
    <row r="4" spans="2:46" ht="24.95" customHeight="1">
      <c r="B4" s="149"/>
      <c r="D4" s="150" t="s">
        <v>387</v>
      </c>
      <c r="L4" s="149"/>
      <c r="M4" s="151" t="s">
        <v>388</v>
      </c>
      <c r="AT4" s="45" t="s">
        <v>38</v>
      </c>
    </row>
    <row r="5" spans="2:46" ht="6.95" customHeight="1">
      <c r="B5" s="149"/>
      <c r="L5" s="149"/>
    </row>
    <row r="6" spans="2:46" ht="12" customHeight="1">
      <c r="B6" s="149"/>
      <c r="D6" s="152" t="s">
        <v>389</v>
      </c>
      <c r="L6" s="149"/>
    </row>
    <row r="7" spans="2:46" ht="16.5" customHeight="1">
      <c r="B7" s="149"/>
      <c r="E7" s="455" t="str">
        <f>Rekapitulace!A2</f>
        <v>Oprava Polikliniky Nemocnice Jindřichův Hradec, a.s.</v>
      </c>
      <c r="F7" s="456"/>
      <c r="G7" s="456"/>
      <c r="H7" s="456"/>
      <c r="L7" s="149"/>
    </row>
    <row r="8" spans="2:46" s="46" customFormat="1" ht="12" customHeight="1">
      <c r="B8" s="47"/>
      <c r="D8" s="152" t="s">
        <v>390</v>
      </c>
      <c r="L8" s="47"/>
    </row>
    <row r="9" spans="2:46" s="46" customFormat="1" ht="16.5" customHeight="1">
      <c r="B9" s="47"/>
      <c r="E9" s="453" t="s">
        <v>391</v>
      </c>
      <c r="F9" s="454"/>
      <c r="G9" s="454"/>
      <c r="H9" s="454"/>
      <c r="L9" s="47"/>
    </row>
    <row r="10" spans="2:46" s="46" customFormat="1">
      <c r="B10" s="47"/>
      <c r="L10" s="47"/>
    </row>
    <row r="11" spans="2:46" s="46" customFormat="1" ht="12" customHeight="1">
      <c r="B11" s="47"/>
      <c r="D11" s="152" t="s">
        <v>392</v>
      </c>
      <c r="F11" s="153" t="s">
        <v>40</v>
      </c>
      <c r="I11" s="152" t="s">
        <v>393</v>
      </c>
      <c r="J11" s="153" t="s">
        <v>40</v>
      </c>
      <c r="L11" s="47"/>
    </row>
    <row r="12" spans="2:46" s="46" customFormat="1" ht="12" customHeight="1">
      <c r="B12" s="47"/>
      <c r="D12" s="152" t="s">
        <v>41</v>
      </c>
      <c r="F12" s="153" t="s">
        <v>347</v>
      </c>
      <c r="I12" s="152" t="s">
        <v>42</v>
      </c>
      <c r="J12" s="154" t="str">
        <f>'[3]Rekapitulace stavby'!AN8</f>
        <v>4. 12. 2023</v>
      </c>
      <c r="L12" s="47"/>
    </row>
    <row r="13" spans="2:46" s="46" customFormat="1" ht="10.9" customHeight="1">
      <c r="B13" s="47"/>
      <c r="L13" s="47"/>
    </row>
    <row r="14" spans="2:46" s="46" customFormat="1" ht="12" customHeight="1">
      <c r="B14" s="47"/>
      <c r="D14" s="152" t="s">
        <v>394</v>
      </c>
      <c r="I14" s="152" t="s">
        <v>395</v>
      </c>
      <c r="J14" s="153" t="str">
        <f>IF('[3]Rekapitulace stavby'!AN10="","",'[3]Rekapitulace stavby'!AN10)</f>
        <v/>
      </c>
      <c r="L14" s="47"/>
    </row>
    <row r="15" spans="2:46" s="46" customFormat="1" ht="18" customHeight="1">
      <c r="B15" s="47"/>
      <c r="E15" s="153" t="str">
        <f>IF('[3]Rekapitulace stavby'!E11="","",'[3]Rekapitulace stavby'!E11)</f>
        <v xml:space="preserve"> </v>
      </c>
      <c r="I15" s="152" t="s">
        <v>396</v>
      </c>
      <c r="J15" s="153" t="str">
        <f>IF('[3]Rekapitulace stavby'!AN11="","",'[3]Rekapitulace stavby'!AN11)</f>
        <v/>
      </c>
      <c r="L15" s="47"/>
    </row>
    <row r="16" spans="2:46" s="46" customFormat="1" ht="6.95" customHeight="1">
      <c r="B16" s="47"/>
      <c r="L16" s="47"/>
    </row>
    <row r="17" spans="2:12" s="46" customFormat="1" ht="12" customHeight="1">
      <c r="B17" s="47"/>
      <c r="D17" s="152" t="s">
        <v>1611</v>
      </c>
      <c r="I17" s="152" t="s">
        <v>395</v>
      </c>
      <c r="J17" s="293" t="str">
        <f>'[3]Rekapitulace stavby'!AN13</f>
        <v>Vyplň údaj</v>
      </c>
      <c r="L17" s="47"/>
    </row>
    <row r="18" spans="2:12" s="46" customFormat="1" ht="18" customHeight="1">
      <c r="B18" s="47"/>
      <c r="E18" s="459" t="str">
        <f>'[3]Rekapitulace stavby'!E14</f>
        <v>Vyplň údaj</v>
      </c>
      <c r="F18" s="460"/>
      <c r="G18" s="460"/>
      <c r="H18" s="460"/>
      <c r="I18" s="152" t="s">
        <v>396</v>
      </c>
      <c r="J18" s="293" t="str">
        <f>'[3]Rekapitulace stavby'!AN14</f>
        <v>Vyplň údaj</v>
      </c>
      <c r="L18" s="47"/>
    </row>
    <row r="19" spans="2:12" s="46" customFormat="1" ht="6.95" customHeight="1">
      <c r="B19" s="47"/>
      <c r="L19" s="47"/>
    </row>
    <row r="20" spans="2:12" s="46" customFormat="1" ht="12" customHeight="1">
      <c r="B20" s="47"/>
      <c r="D20" s="152" t="s">
        <v>397</v>
      </c>
      <c r="I20" s="152" t="s">
        <v>395</v>
      </c>
      <c r="J20" s="153" t="str">
        <f>IF('[3]Rekapitulace stavby'!AN16="","",'[3]Rekapitulace stavby'!AN16)</f>
        <v/>
      </c>
      <c r="L20" s="47"/>
    </row>
    <row r="21" spans="2:12" s="46" customFormat="1" ht="18" customHeight="1">
      <c r="B21" s="47"/>
      <c r="E21" s="153" t="str">
        <f>IF('[3]Rekapitulace stavby'!E17="","",'[3]Rekapitulace stavby'!E17)</f>
        <v xml:space="preserve"> </v>
      </c>
      <c r="I21" s="152" t="s">
        <v>396</v>
      </c>
      <c r="J21" s="153" t="str">
        <f>IF('[3]Rekapitulace stavby'!AN17="","",'[3]Rekapitulace stavby'!AN17)</f>
        <v/>
      </c>
      <c r="L21" s="47"/>
    </row>
    <row r="22" spans="2:12" s="46" customFormat="1" ht="6.95" customHeight="1">
      <c r="B22" s="47"/>
      <c r="L22" s="47"/>
    </row>
    <row r="23" spans="2:12" s="46" customFormat="1" ht="12" customHeight="1">
      <c r="B23" s="47"/>
      <c r="D23" s="152" t="s">
        <v>398</v>
      </c>
      <c r="I23" s="152" t="s">
        <v>395</v>
      </c>
      <c r="J23" s="153" t="str">
        <f>IF('[3]Rekapitulace stavby'!AN19="","",'[3]Rekapitulace stavby'!AN19)</f>
        <v/>
      </c>
      <c r="L23" s="47"/>
    </row>
    <row r="24" spans="2:12" s="46" customFormat="1" ht="18" customHeight="1">
      <c r="B24" s="47"/>
      <c r="E24" s="153" t="str">
        <f>IF('[3]Rekapitulace stavby'!E20="","",'[3]Rekapitulace stavby'!E20)</f>
        <v xml:space="preserve"> </v>
      </c>
      <c r="I24" s="152" t="s">
        <v>396</v>
      </c>
      <c r="J24" s="153" t="str">
        <f>IF('[3]Rekapitulace stavby'!AN20="","",'[3]Rekapitulace stavby'!AN20)</f>
        <v/>
      </c>
      <c r="L24" s="47"/>
    </row>
    <row r="25" spans="2:12" s="46" customFormat="1" ht="6.95" customHeight="1">
      <c r="B25" s="47"/>
      <c r="L25" s="47"/>
    </row>
    <row r="26" spans="2:12" s="46" customFormat="1" ht="12" customHeight="1">
      <c r="B26" s="47"/>
      <c r="D26" s="152" t="s">
        <v>399</v>
      </c>
      <c r="L26" s="47"/>
    </row>
    <row r="27" spans="2:12" s="155" customFormat="1" ht="16.5" customHeight="1">
      <c r="B27" s="156"/>
      <c r="E27" s="461" t="s">
        <v>40</v>
      </c>
      <c r="F27" s="461"/>
      <c r="G27" s="461"/>
      <c r="H27" s="461"/>
      <c r="L27" s="156"/>
    </row>
    <row r="28" spans="2:12" s="46" customFormat="1" ht="6.95" customHeight="1">
      <c r="B28" s="47"/>
      <c r="L28" s="47"/>
    </row>
    <row r="29" spans="2:12" s="46" customFormat="1" ht="6.95" customHeight="1">
      <c r="B29" s="47"/>
      <c r="D29" s="48"/>
      <c r="E29" s="48"/>
      <c r="F29" s="48"/>
      <c r="G29" s="48"/>
      <c r="H29" s="48"/>
      <c r="I29" s="48"/>
      <c r="J29" s="48"/>
      <c r="K29" s="48"/>
      <c r="L29" s="47"/>
    </row>
    <row r="30" spans="2:12" s="46" customFormat="1" ht="25.35" customHeight="1">
      <c r="B30" s="47"/>
      <c r="D30" s="158" t="s">
        <v>43</v>
      </c>
      <c r="J30" s="159">
        <f>ROUND(J141, 2)</f>
        <v>0</v>
      </c>
      <c r="L30" s="47"/>
    </row>
    <row r="31" spans="2:12" s="46" customFormat="1" ht="6.95" customHeight="1">
      <c r="B31" s="47"/>
      <c r="D31" s="48"/>
      <c r="E31" s="48"/>
      <c r="F31" s="48"/>
      <c r="G31" s="48"/>
      <c r="H31" s="48"/>
      <c r="I31" s="48"/>
      <c r="J31" s="48"/>
      <c r="K31" s="48"/>
      <c r="L31" s="47"/>
    </row>
    <row r="32" spans="2:12" s="46" customFormat="1" ht="14.45" customHeight="1">
      <c r="B32" s="47"/>
      <c r="F32" s="160" t="s">
        <v>400</v>
      </c>
      <c r="I32" s="160" t="s">
        <v>401</v>
      </c>
      <c r="J32" s="160" t="s">
        <v>402</v>
      </c>
      <c r="L32" s="47"/>
    </row>
    <row r="33" spans="2:12" s="46" customFormat="1" ht="14.45" customHeight="1">
      <c r="B33" s="47"/>
      <c r="D33" s="161" t="s">
        <v>44</v>
      </c>
      <c r="E33" s="152" t="s">
        <v>45</v>
      </c>
      <c r="F33" s="162">
        <f>ROUND((SUM(BE141:BE597)),  2)</f>
        <v>0</v>
      </c>
      <c r="I33" s="163">
        <v>0.21</v>
      </c>
      <c r="J33" s="162">
        <f>ROUND(((SUM(BE141:BE597))*I33),  2)</f>
        <v>0</v>
      </c>
      <c r="L33" s="47"/>
    </row>
    <row r="34" spans="2:12" s="46" customFormat="1" ht="14.45" customHeight="1">
      <c r="B34" s="47"/>
      <c r="E34" s="152" t="s">
        <v>403</v>
      </c>
      <c r="F34" s="162">
        <f>ROUND((SUM(BF141:BF597)),  2)</f>
        <v>0</v>
      </c>
      <c r="I34" s="163">
        <v>0.15</v>
      </c>
      <c r="J34" s="162">
        <f>ROUND(((SUM(BF141:BF597))*I34),  2)</f>
        <v>0</v>
      </c>
      <c r="L34" s="47"/>
    </row>
    <row r="35" spans="2:12" s="46" customFormat="1" ht="14.45" hidden="1" customHeight="1">
      <c r="B35" s="47"/>
      <c r="E35" s="152" t="s">
        <v>404</v>
      </c>
      <c r="F35" s="162">
        <f>ROUND((SUM(BG141:BG597)),  2)</f>
        <v>0</v>
      </c>
      <c r="I35" s="163">
        <v>0.21</v>
      </c>
      <c r="J35" s="162">
        <f>0</f>
        <v>0</v>
      </c>
      <c r="L35" s="47"/>
    </row>
    <row r="36" spans="2:12" s="46" customFormat="1" ht="14.45" hidden="1" customHeight="1">
      <c r="B36" s="47"/>
      <c r="E36" s="152" t="s">
        <v>405</v>
      </c>
      <c r="F36" s="162">
        <f>ROUND((SUM(BH141:BH597)),  2)</f>
        <v>0</v>
      </c>
      <c r="I36" s="163">
        <v>0.15</v>
      </c>
      <c r="J36" s="162">
        <f>0</f>
        <v>0</v>
      </c>
      <c r="L36" s="47"/>
    </row>
    <row r="37" spans="2:12" s="46" customFormat="1" ht="14.45" hidden="1" customHeight="1">
      <c r="B37" s="47"/>
      <c r="E37" s="152" t="s">
        <v>406</v>
      </c>
      <c r="F37" s="162">
        <f>ROUND((SUM(BI141:BI597)),  2)</f>
        <v>0</v>
      </c>
      <c r="I37" s="163">
        <v>0</v>
      </c>
      <c r="J37" s="162">
        <f>0</f>
        <v>0</v>
      </c>
      <c r="L37" s="47"/>
    </row>
    <row r="38" spans="2:12" s="46" customFormat="1" ht="6.95" customHeight="1">
      <c r="B38" s="47"/>
      <c r="L38" s="47"/>
    </row>
    <row r="39" spans="2:12" s="46" customFormat="1" ht="25.35" customHeight="1">
      <c r="B39" s="47"/>
      <c r="C39" s="164"/>
      <c r="D39" s="165" t="s">
        <v>407</v>
      </c>
      <c r="E39" s="166"/>
      <c r="F39" s="166"/>
      <c r="G39" s="167" t="s">
        <v>408</v>
      </c>
      <c r="H39" s="168" t="s">
        <v>409</v>
      </c>
      <c r="I39" s="166"/>
      <c r="J39" s="169">
        <f>SUM(J30:J37)</f>
        <v>0</v>
      </c>
      <c r="K39" s="170"/>
      <c r="L39" s="47"/>
    </row>
    <row r="40" spans="2:12" s="46" customFormat="1" ht="14.45" customHeight="1">
      <c r="B40" s="47"/>
      <c r="L40" s="47"/>
    </row>
    <row r="41" spans="2:12" ht="14.45" customHeight="1">
      <c r="B41" s="149"/>
      <c r="L41" s="149"/>
    </row>
    <row r="42" spans="2:12" ht="14.45" customHeight="1">
      <c r="B42" s="149"/>
      <c r="L42" s="149"/>
    </row>
    <row r="43" spans="2:12" ht="14.45" customHeight="1">
      <c r="B43" s="149"/>
      <c r="L43" s="149"/>
    </row>
    <row r="44" spans="2:12" ht="14.45" customHeight="1">
      <c r="B44" s="149"/>
      <c r="L44" s="149"/>
    </row>
    <row r="45" spans="2:12" ht="14.45" customHeight="1">
      <c r="B45" s="149"/>
      <c r="L45" s="149"/>
    </row>
    <row r="46" spans="2:12" ht="14.45" customHeight="1">
      <c r="B46" s="149"/>
      <c r="L46" s="149"/>
    </row>
    <row r="47" spans="2:12" ht="14.45" customHeight="1">
      <c r="B47" s="149"/>
      <c r="L47" s="149"/>
    </row>
    <row r="48" spans="2:12" ht="14.45" customHeight="1">
      <c r="B48" s="149"/>
      <c r="L48" s="149"/>
    </row>
    <row r="49" spans="2:12" ht="14.45" customHeight="1">
      <c r="B49" s="149"/>
      <c r="L49" s="149"/>
    </row>
    <row r="50" spans="2:12" s="46" customFormat="1" ht="14.45" customHeight="1">
      <c r="B50" s="47"/>
      <c r="D50" s="171" t="s">
        <v>410</v>
      </c>
      <c r="E50" s="172"/>
      <c r="F50" s="172"/>
      <c r="G50" s="171" t="s">
        <v>411</v>
      </c>
      <c r="H50" s="172"/>
      <c r="I50" s="172"/>
      <c r="J50" s="172"/>
      <c r="K50" s="172"/>
      <c r="L50" s="47"/>
    </row>
    <row r="51" spans="2:12">
      <c r="B51" s="149"/>
      <c r="L51" s="149"/>
    </row>
    <row r="52" spans="2:12">
      <c r="B52" s="149"/>
      <c r="L52" s="149"/>
    </row>
    <row r="53" spans="2:12">
      <c r="B53" s="149"/>
      <c r="L53" s="149"/>
    </row>
    <row r="54" spans="2:12">
      <c r="B54" s="149"/>
      <c r="L54" s="149"/>
    </row>
    <row r="55" spans="2:12">
      <c r="B55" s="149"/>
      <c r="L55" s="149"/>
    </row>
    <row r="56" spans="2:12">
      <c r="B56" s="149"/>
      <c r="L56" s="149"/>
    </row>
    <row r="57" spans="2:12">
      <c r="B57" s="149"/>
      <c r="L57" s="149"/>
    </row>
    <row r="58" spans="2:12">
      <c r="B58" s="149"/>
      <c r="L58" s="149"/>
    </row>
    <row r="59" spans="2:12">
      <c r="B59" s="149"/>
      <c r="L59" s="149"/>
    </row>
    <row r="60" spans="2:12">
      <c r="B60" s="149"/>
      <c r="L60" s="149"/>
    </row>
    <row r="61" spans="2:12" s="46" customFormat="1" ht="12.75">
      <c r="B61" s="47"/>
      <c r="D61" s="173" t="s">
        <v>412</v>
      </c>
      <c r="E61" s="174"/>
      <c r="F61" s="175" t="s">
        <v>413</v>
      </c>
      <c r="G61" s="173" t="s">
        <v>412</v>
      </c>
      <c r="H61" s="174"/>
      <c r="I61" s="174"/>
      <c r="J61" s="176" t="s">
        <v>413</v>
      </c>
      <c r="K61" s="174"/>
      <c r="L61" s="47"/>
    </row>
    <row r="62" spans="2:12">
      <c r="B62" s="149"/>
      <c r="L62" s="149"/>
    </row>
    <row r="63" spans="2:12">
      <c r="B63" s="149"/>
      <c r="L63" s="149"/>
    </row>
    <row r="64" spans="2:12">
      <c r="B64" s="149"/>
      <c r="L64" s="149"/>
    </row>
    <row r="65" spans="2:12" s="46" customFormat="1" ht="12.75">
      <c r="B65" s="47"/>
      <c r="D65" s="171" t="s">
        <v>414</v>
      </c>
      <c r="E65" s="172"/>
      <c r="F65" s="172"/>
      <c r="G65" s="171" t="s">
        <v>1612</v>
      </c>
      <c r="H65" s="172"/>
      <c r="I65" s="172"/>
      <c r="J65" s="172"/>
      <c r="K65" s="172"/>
      <c r="L65" s="47"/>
    </row>
    <row r="66" spans="2:12">
      <c r="B66" s="149"/>
      <c r="L66" s="149"/>
    </row>
    <row r="67" spans="2:12">
      <c r="B67" s="149"/>
      <c r="L67" s="149"/>
    </row>
    <row r="68" spans="2:12">
      <c r="B68" s="149"/>
      <c r="L68" s="149"/>
    </row>
    <row r="69" spans="2:12">
      <c r="B69" s="149"/>
      <c r="L69" s="149"/>
    </row>
    <row r="70" spans="2:12">
      <c r="B70" s="149"/>
      <c r="L70" s="149"/>
    </row>
    <row r="71" spans="2:12">
      <c r="B71" s="149"/>
      <c r="L71" s="149"/>
    </row>
    <row r="72" spans="2:12">
      <c r="B72" s="149"/>
      <c r="L72" s="149"/>
    </row>
    <row r="73" spans="2:12">
      <c r="B73" s="149"/>
      <c r="L73" s="149"/>
    </row>
    <row r="74" spans="2:12">
      <c r="B74" s="149"/>
      <c r="L74" s="149"/>
    </row>
    <row r="75" spans="2:12">
      <c r="B75" s="149"/>
      <c r="L75" s="149"/>
    </row>
    <row r="76" spans="2:12" s="46" customFormat="1" ht="12.75">
      <c r="B76" s="47"/>
      <c r="D76" s="173" t="s">
        <v>412</v>
      </c>
      <c r="E76" s="174"/>
      <c r="F76" s="175" t="s">
        <v>413</v>
      </c>
      <c r="G76" s="173" t="s">
        <v>412</v>
      </c>
      <c r="H76" s="174"/>
      <c r="I76" s="174"/>
      <c r="J76" s="176" t="s">
        <v>413</v>
      </c>
      <c r="K76" s="174"/>
      <c r="L76" s="47"/>
    </row>
    <row r="77" spans="2:12" s="46" customFormat="1" ht="14.45" customHeight="1">
      <c r="B77" s="49"/>
      <c r="C77" s="50"/>
      <c r="D77" s="50"/>
      <c r="E77" s="50"/>
      <c r="F77" s="50"/>
      <c r="G77" s="50"/>
      <c r="H77" s="50"/>
      <c r="I77" s="50"/>
      <c r="J77" s="50"/>
      <c r="K77" s="50"/>
      <c r="L77" s="47"/>
    </row>
    <row r="81" spans="2:47" s="46" customFormat="1" ht="6.95" customHeight="1">
      <c r="B81" s="51"/>
      <c r="C81" s="52"/>
      <c r="D81" s="52"/>
      <c r="E81" s="52"/>
      <c r="F81" s="52"/>
      <c r="G81" s="52"/>
      <c r="H81" s="52"/>
      <c r="I81" s="52"/>
      <c r="J81" s="52"/>
      <c r="K81" s="52"/>
      <c r="L81" s="47"/>
    </row>
    <row r="82" spans="2:47" s="46" customFormat="1" ht="24.95" customHeight="1">
      <c r="B82" s="47"/>
      <c r="C82" s="150" t="s">
        <v>415</v>
      </c>
      <c r="L82" s="47"/>
    </row>
    <row r="83" spans="2:47" s="46" customFormat="1" ht="6.95" customHeight="1">
      <c r="B83" s="47"/>
      <c r="L83" s="47"/>
    </row>
    <row r="84" spans="2:47" s="46" customFormat="1" ht="12" customHeight="1">
      <c r="B84" s="47"/>
      <c r="C84" s="152" t="s">
        <v>389</v>
      </c>
      <c r="L84" s="47"/>
    </row>
    <row r="85" spans="2:47" s="46" customFormat="1" ht="16.5" customHeight="1">
      <c r="B85" s="47"/>
      <c r="E85" s="455" t="str">
        <f>E7</f>
        <v>Oprava Polikliniky Nemocnice Jindřichův Hradec, a.s.</v>
      </c>
      <c r="F85" s="456"/>
      <c r="G85" s="456"/>
      <c r="H85" s="456"/>
      <c r="L85" s="47"/>
    </row>
    <row r="86" spans="2:47" s="46" customFormat="1" ht="12" customHeight="1">
      <c r="B86" s="47"/>
      <c r="C86" s="152" t="s">
        <v>390</v>
      </c>
      <c r="L86" s="47"/>
    </row>
    <row r="87" spans="2:47" s="46" customFormat="1" ht="16.5" customHeight="1">
      <c r="B87" s="47"/>
      <c r="E87" s="453" t="str">
        <f>E9</f>
        <v>23037 - SO1-Oprava toalet budovy 14</v>
      </c>
      <c r="F87" s="454"/>
      <c r="G87" s="454"/>
      <c r="H87" s="454"/>
      <c r="L87" s="47"/>
    </row>
    <row r="88" spans="2:47" s="46" customFormat="1" ht="6.95" customHeight="1">
      <c r="B88" s="47"/>
      <c r="L88" s="47"/>
    </row>
    <row r="89" spans="2:47" s="46" customFormat="1" ht="12" customHeight="1">
      <c r="B89" s="47"/>
      <c r="C89" s="152" t="s">
        <v>41</v>
      </c>
      <c r="F89" s="153" t="str">
        <f>F12</f>
        <v xml:space="preserve"> </v>
      </c>
      <c r="I89" s="152" t="s">
        <v>42</v>
      </c>
      <c r="J89" s="154" t="str">
        <f>IF(J12="","",J12)</f>
        <v>4. 12. 2023</v>
      </c>
      <c r="L89" s="47"/>
    </row>
    <row r="90" spans="2:47" s="46" customFormat="1" ht="6.95" customHeight="1">
      <c r="B90" s="47"/>
      <c r="L90" s="47"/>
    </row>
    <row r="91" spans="2:47" s="46" customFormat="1" ht="15.2" customHeight="1">
      <c r="B91" s="47"/>
      <c r="C91" s="152" t="s">
        <v>394</v>
      </c>
      <c r="F91" s="153" t="str">
        <f>E15</f>
        <v xml:space="preserve"> </v>
      </c>
      <c r="I91" s="152" t="s">
        <v>397</v>
      </c>
      <c r="J91" s="157" t="str">
        <f>E21</f>
        <v xml:space="preserve"> </v>
      </c>
      <c r="L91" s="47"/>
    </row>
    <row r="92" spans="2:47" s="46" customFormat="1" ht="15.2" customHeight="1">
      <c r="B92" s="47"/>
      <c r="C92" s="152" t="s">
        <v>1611</v>
      </c>
      <c r="F92" s="153" t="str">
        <f>IF(E18="","",E18)</f>
        <v>Vyplň údaj</v>
      </c>
      <c r="I92" s="152" t="s">
        <v>398</v>
      </c>
      <c r="J92" s="157" t="str">
        <f>E24</f>
        <v xml:space="preserve"> </v>
      </c>
      <c r="L92" s="47"/>
    </row>
    <row r="93" spans="2:47" s="46" customFormat="1" ht="10.35" customHeight="1">
      <c r="B93" s="47"/>
      <c r="L93" s="47"/>
    </row>
    <row r="94" spans="2:47" s="46" customFormat="1" ht="29.25" customHeight="1">
      <c r="B94" s="47"/>
      <c r="C94" s="177" t="s">
        <v>416</v>
      </c>
      <c r="D94" s="164"/>
      <c r="E94" s="164"/>
      <c r="F94" s="164"/>
      <c r="G94" s="164"/>
      <c r="H94" s="164"/>
      <c r="I94" s="164"/>
      <c r="J94" s="178" t="s">
        <v>46</v>
      </c>
      <c r="K94" s="164"/>
      <c r="L94" s="47"/>
    </row>
    <row r="95" spans="2:47" s="46" customFormat="1" ht="10.35" customHeight="1">
      <c r="B95" s="47"/>
      <c r="L95" s="47"/>
    </row>
    <row r="96" spans="2:47" s="46" customFormat="1" ht="22.9" customHeight="1">
      <c r="B96" s="47"/>
      <c r="C96" s="179" t="s">
        <v>417</v>
      </c>
      <c r="J96" s="159">
        <f>J141</f>
        <v>0</v>
      </c>
      <c r="L96" s="47"/>
      <c r="AU96" s="45" t="s">
        <v>47</v>
      </c>
    </row>
    <row r="97" spans="2:12" s="180" customFormat="1" ht="24.95" customHeight="1">
      <c r="B97" s="181"/>
      <c r="D97" s="182" t="s">
        <v>418</v>
      </c>
      <c r="E97" s="183"/>
      <c r="F97" s="183"/>
      <c r="G97" s="183"/>
      <c r="H97" s="183"/>
      <c r="I97" s="183"/>
      <c r="J97" s="184">
        <f>J142</f>
        <v>0</v>
      </c>
      <c r="L97" s="181"/>
    </row>
    <row r="98" spans="2:12" s="185" customFormat="1" ht="19.899999999999999" customHeight="1">
      <c r="B98" s="186"/>
      <c r="D98" s="187" t="s">
        <v>419</v>
      </c>
      <c r="E98" s="188"/>
      <c r="F98" s="188"/>
      <c r="G98" s="188"/>
      <c r="H98" s="188"/>
      <c r="I98" s="188"/>
      <c r="J98" s="189">
        <f>J143</f>
        <v>0</v>
      </c>
      <c r="L98" s="186"/>
    </row>
    <row r="99" spans="2:12" s="185" customFormat="1" ht="19.899999999999999" customHeight="1">
      <c r="B99" s="186"/>
      <c r="D99" s="187" t="s">
        <v>420</v>
      </c>
      <c r="E99" s="188"/>
      <c r="F99" s="188"/>
      <c r="G99" s="188"/>
      <c r="H99" s="188"/>
      <c r="I99" s="188"/>
      <c r="J99" s="189">
        <f>J181</f>
        <v>0</v>
      </c>
      <c r="L99" s="186"/>
    </row>
    <row r="100" spans="2:12" s="185" customFormat="1" ht="19.899999999999999" customHeight="1">
      <c r="B100" s="186"/>
      <c r="D100" s="187" t="s">
        <v>421</v>
      </c>
      <c r="E100" s="188"/>
      <c r="F100" s="188"/>
      <c r="G100" s="188"/>
      <c r="H100" s="188"/>
      <c r="I100" s="188"/>
      <c r="J100" s="189">
        <f>J185</f>
        <v>0</v>
      </c>
      <c r="L100" s="186"/>
    </row>
    <row r="101" spans="2:12" s="185" customFormat="1" ht="19.899999999999999" customHeight="1">
      <c r="B101" s="186"/>
      <c r="D101" s="187" t="s">
        <v>422</v>
      </c>
      <c r="E101" s="188"/>
      <c r="F101" s="188"/>
      <c r="G101" s="188"/>
      <c r="H101" s="188"/>
      <c r="I101" s="188"/>
      <c r="J101" s="189">
        <f>J225</f>
        <v>0</v>
      </c>
      <c r="L101" s="186"/>
    </row>
    <row r="102" spans="2:12" s="185" customFormat="1" ht="19.899999999999999" customHeight="1">
      <c r="B102" s="186"/>
      <c r="D102" s="187" t="s">
        <v>423</v>
      </c>
      <c r="E102" s="188"/>
      <c r="F102" s="188"/>
      <c r="G102" s="188"/>
      <c r="H102" s="188"/>
      <c r="I102" s="188"/>
      <c r="J102" s="189">
        <f>J254</f>
        <v>0</v>
      </c>
      <c r="L102" s="186"/>
    </row>
    <row r="103" spans="2:12" s="185" customFormat="1" ht="19.899999999999999" customHeight="1">
      <c r="B103" s="186"/>
      <c r="D103" s="187" t="s">
        <v>424</v>
      </c>
      <c r="E103" s="188"/>
      <c r="F103" s="188"/>
      <c r="G103" s="188"/>
      <c r="H103" s="188"/>
      <c r="I103" s="188"/>
      <c r="J103" s="189">
        <f>J317</f>
        <v>0</v>
      </c>
      <c r="L103" s="186"/>
    </row>
    <row r="104" spans="2:12" s="185" customFormat="1" ht="19.899999999999999" customHeight="1">
      <c r="B104" s="186"/>
      <c r="D104" s="187" t="s">
        <v>425</v>
      </c>
      <c r="E104" s="188"/>
      <c r="F104" s="188"/>
      <c r="G104" s="188"/>
      <c r="H104" s="188"/>
      <c r="I104" s="188"/>
      <c r="J104" s="189">
        <f>J322</f>
        <v>0</v>
      </c>
      <c r="L104" s="186"/>
    </row>
    <row r="105" spans="2:12" s="185" customFormat="1" ht="19.899999999999999" customHeight="1">
      <c r="B105" s="186"/>
      <c r="D105" s="187" t="s">
        <v>426</v>
      </c>
      <c r="E105" s="188"/>
      <c r="F105" s="188"/>
      <c r="G105" s="188"/>
      <c r="H105" s="188"/>
      <c r="I105" s="188"/>
      <c r="J105" s="189">
        <f>J326</f>
        <v>0</v>
      </c>
      <c r="L105" s="186"/>
    </row>
    <row r="106" spans="2:12" s="185" customFormat="1" ht="19.899999999999999" customHeight="1">
      <c r="B106" s="186"/>
      <c r="D106" s="187" t="s">
        <v>427</v>
      </c>
      <c r="E106" s="188"/>
      <c r="F106" s="188"/>
      <c r="G106" s="188"/>
      <c r="H106" s="188"/>
      <c r="I106" s="188"/>
      <c r="J106" s="189">
        <f>J333</f>
        <v>0</v>
      </c>
      <c r="L106" s="186"/>
    </row>
    <row r="107" spans="2:12" s="180" customFormat="1" ht="24.95" customHeight="1">
      <c r="B107" s="181"/>
      <c r="D107" s="182" t="s">
        <v>428</v>
      </c>
      <c r="E107" s="183"/>
      <c r="F107" s="183"/>
      <c r="G107" s="183"/>
      <c r="H107" s="183"/>
      <c r="I107" s="183"/>
      <c r="J107" s="184">
        <f>J335</f>
        <v>0</v>
      </c>
      <c r="L107" s="181"/>
    </row>
    <row r="108" spans="2:12" s="185" customFormat="1" ht="19.899999999999999" customHeight="1">
      <c r="B108" s="186"/>
      <c r="D108" s="187" t="s">
        <v>429</v>
      </c>
      <c r="E108" s="188"/>
      <c r="F108" s="188"/>
      <c r="G108" s="188"/>
      <c r="H108" s="188"/>
      <c r="I108" s="188"/>
      <c r="J108" s="189">
        <f>J336</f>
        <v>0</v>
      </c>
      <c r="L108" s="186"/>
    </row>
    <row r="109" spans="2:12" s="185" customFormat="1" ht="19.899999999999999" customHeight="1">
      <c r="B109" s="186"/>
      <c r="D109" s="187" t="s">
        <v>430</v>
      </c>
      <c r="E109" s="188"/>
      <c r="F109" s="188"/>
      <c r="G109" s="188"/>
      <c r="H109" s="188"/>
      <c r="I109" s="188"/>
      <c r="J109" s="189">
        <f>J422</f>
        <v>0</v>
      </c>
      <c r="L109" s="186"/>
    </row>
    <row r="110" spans="2:12" s="185" customFormat="1" ht="19.899999999999999" customHeight="1">
      <c r="B110" s="186"/>
      <c r="D110" s="187" t="s">
        <v>431</v>
      </c>
      <c r="E110" s="188"/>
      <c r="F110" s="188"/>
      <c r="G110" s="188"/>
      <c r="H110" s="188"/>
      <c r="I110" s="188"/>
      <c r="J110" s="189">
        <f>J432</f>
        <v>0</v>
      </c>
      <c r="L110" s="186"/>
    </row>
    <row r="111" spans="2:12" s="185" customFormat="1" ht="19.899999999999999" customHeight="1">
      <c r="B111" s="186"/>
      <c r="D111" s="187" t="s">
        <v>432</v>
      </c>
      <c r="E111" s="188"/>
      <c r="F111" s="188"/>
      <c r="G111" s="188"/>
      <c r="H111" s="188"/>
      <c r="I111" s="188"/>
      <c r="J111" s="189">
        <f>J438</f>
        <v>0</v>
      </c>
      <c r="L111" s="186"/>
    </row>
    <row r="112" spans="2:12" s="185" customFormat="1" ht="19.899999999999999" customHeight="1">
      <c r="B112" s="186"/>
      <c r="D112" s="187" t="s">
        <v>433</v>
      </c>
      <c r="E112" s="188"/>
      <c r="F112" s="188"/>
      <c r="G112" s="188"/>
      <c r="H112" s="188"/>
      <c r="I112" s="188"/>
      <c r="J112" s="189">
        <f>J491</f>
        <v>0</v>
      </c>
      <c r="L112" s="186"/>
    </row>
    <row r="113" spans="2:12" s="185" customFormat="1" ht="19.899999999999999" customHeight="1">
      <c r="B113" s="186"/>
      <c r="D113" s="187" t="s">
        <v>434</v>
      </c>
      <c r="E113" s="188"/>
      <c r="F113" s="188"/>
      <c r="G113" s="188"/>
      <c r="H113" s="188"/>
      <c r="I113" s="188"/>
      <c r="J113" s="189">
        <f>J572</f>
        <v>0</v>
      </c>
      <c r="L113" s="186"/>
    </row>
    <row r="114" spans="2:12" s="180" customFormat="1" ht="24.95" customHeight="1">
      <c r="B114" s="181"/>
      <c r="D114" s="182" t="s">
        <v>48</v>
      </c>
      <c r="E114" s="183"/>
      <c r="F114" s="183"/>
      <c r="G114" s="183"/>
      <c r="H114" s="183"/>
      <c r="I114" s="183"/>
      <c r="J114" s="184">
        <f>J578</f>
        <v>0</v>
      </c>
      <c r="L114" s="181"/>
    </row>
    <row r="115" spans="2:12" s="180" customFormat="1" ht="24.95" customHeight="1">
      <c r="B115" s="181"/>
      <c r="D115" s="182" t="s">
        <v>435</v>
      </c>
      <c r="E115" s="183"/>
      <c r="F115" s="183"/>
      <c r="G115" s="183"/>
      <c r="H115" s="183"/>
      <c r="I115" s="183"/>
      <c r="J115" s="184">
        <f>J580</f>
        <v>0</v>
      </c>
      <c r="L115" s="181"/>
    </row>
    <row r="116" spans="2:12" s="180" customFormat="1" ht="24.95" customHeight="1">
      <c r="B116" s="181"/>
      <c r="D116" s="182" t="s">
        <v>436</v>
      </c>
      <c r="E116" s="183"/>
      <c r="F116" s="183"/>
      <c r="G116" s="183"/>
      <c r="H116" s="183"/>
      <c r="I116" s="183"/>
      <c r="J116" s="184">
        <f>J582</f>
        <v>0</v>
      </c>
      <c r="L116" s="181"/>
    </row>
    <row r="117" spans="2:12" s="185" customFormat="1" ht="19.899999999999999" customHeight="1">
      <c r="B117" s="186"/>
      <c r="D117" s="187" t="s">
        <v>437</v>
      </c>
      <c r="E117" s="188"/>
      <c r="F117" s="188"/>
      <c r="G117" s="188"/>
      <c r="H117" s="188"/>
      <c r="I117" s="188"/>
      <c r="J117" s="189">
        <f>J583</f>
        <v>0</v>
      </c>
      <c r="L117" s="186"/>
    </row>
    <row r="118" spans="2:12" s="185" customFormat="1" ht="19.899999999999999" customHeight="1">
      <c r="B118" s="186"/>
      <c r="D118" s="187" t="s">
        <v>438</v>
      </c>
      <c r="E118" s="188"/>
      <c r="F118" s="188"/>
      <c r="G118" s="188"/>
      <c r="H118" s="188"/>
      <c r="I118" s="188"/>
      <c r="J118" s="189">
        <f>J587</f>
        <v>0</v>
      </c>
      <c r="L118" s="186"/>
    </row>
    <row r="119" spans="2:12" s="185" customFormat="1" ht="19.899999999999999" customHeight="1">
      <c r="B119" s="186"/>
      <c r="D119" s="187" t="s">
        <v>439</v>
      </c>
      <c r="E119" s="188"/>
      <c r="F119" s="188"/>
      <c r="G119" s="188"/>
      <c r="H119" s="188"/>
      <c r="I119" s="188"/>
      <c r="J119" s="189">
        <f>J589</f>
        <v>0</v>
      </c>
      <c r="L119" s="186"/>
    </row>
    <row r="120" spans="2:12" s="185" customFormat="1" ht="19.899999999999999" customHeight="1">
      <c r="B120" s="186"/>
      <c r="D120" s="187" t="s">
        <v>440</v>
      </c>
      <c r="E120" s="188"/>
      <c r="F120" s="188"/>
      <c r="G120" s="188"/>
      <c r="H120" s="188"/>
      <c r="I120" s="188"/>
      <c r="J120" s="189">
        <f>J592</f>
        <v>0</v>
      </c>
      <c r="L120" s="186"/>
    </row>
    <row r="121" spans="2:12" s="185" customFormat="1" ht="19.899999999999999" customHeight="1">
      <c r="B121" s="186"/>
      <c r="D121" s="187" t="s">
        <v>441</v>
      </c>
      <c r="E121" s="188"/>
      <c r="F121" s="188"/>
      <c r="G121" s="188"/>
      <c r="H121" s="188"/>
      <c r="I121" s="188"/>
      <c r="J121" s="189">
        <f>J596</f>
        <v>0</v>
      </c>
      <c r="L121" s="186"/>
    </row>
    <row r="122" spans="2:12" s="46" customFormat="1" ht="21.75" customHeight="1">
      <c r="B122" s="47"/>
      <c r="L122" s="47"/>
    </row>
    <row r="123" spans="2:12" s="46" customFormat="1" ht="6.95" customHeight="1">
      <c r="B123" s="49"/>
      <c r="C123" s="50"/>
      <c r="D123" s="50"/>
      <c r="E123" s="50"/>
      <c r="F123" s="50"/>
      <c r="G123" s="50"/>
      <c r="H123" s="50"/>
      <c r="I123" s="50"/>
      <c r="J123" s="50"/>
      <c r="K123" s="50"/>
      <c r="L123" s="47"/>
    </row>
    <row r="127" spans="2:12" s="46" customFormat="1" ht="6.95" customHeight="1">
      <c r="B127" s="51"/>
      <c r="C127" s="52"/>
      <c r="D127" s="52"/>
      <c r="E127" s="52"/>
      <c r="F127" s="52"/>
      <c r="G127" s="52"/>
      <c r="H127" s="52"/>
      <c r="I127" s="52"/>
      <c r="J127" s="52"/>
      <c r="K127" s="52"/>
      <c r="L127" s="47"/>
    </row>
    <row r="128" spans="2:12" s="46" customFormat="1" ht="24.95" customHeight="1">
      <c r="B128" s="47"/>
      <c r="C128" s="150" t="s">
        <v>442</v>
      </c>
      <c r="L128" s="47"/>
    </row>
    <row r="129" spans="2:65" s="46" customFormat="1" ht="6.95" customHeight="1">
      <c r="B129" s="47"/>
      <c r="L129" s="47"/>
    </row>
    <row r="130" spans="2:65" s="46" customFormat="1" ht="12" customHeight="1">
      <c r="B130" s="47"/>
      <c r="C130" s="152" t="s">
        <v>389</v>
      </c>
      <c r="L130" s="47"/>
    </row>
    <row r="131" spans="2:65" s="46" customFormat="1" ht="16.5" customHeight="1">
      <c r="B131" s="47"/>
      <c r="E131" s="455" t="str">
        <f>E7</f>
        <v>Oprava Polikliniky Nemocnice Jindřichův Hradec, a.s.</v>
      </c>
      <c r="F131" s="456"/>
      <c r="G131" s="456"/>
      <c r="H131" s="456"/>
      <c r="L131" s="47"/>
    </row>
    <row r="132" spans="2:65" s="46" customFormat="1" ht="12" customHeight="1">
      <c r="B132" s="47"/>
      <c r="C132" s="152" t="s">
        <v>390</v>
      </c>
      <c r="L132" s="47"/>
    </row>
    <row r="133" spans="2:65" s="46" customFormat="1" ht="16.5" customHeight="1">
      <c r="B133" s="47"/>
      <c r="E133" s="453" t="str">
        <f>E9</f>
        <v>23037 - SO1-Oprava toalet budovy 14</v>
      </c>
      <c r="F133" s="454"/>
      <c r="G133" s="454"/>
      <c r="H133" s="454"/>
      <c r="L133" s="47"/>
    </row>
    <row r="134" spans="2:65" s="46" customFormat="1" ht="6.95" customHeight="1">
      <c r="B134" s="47"/>
      <c r="L134" s="47"/>
    </row>
    <row r="135" spans="2:65" s="46" customFormat="1" ht="12" customHeight="1">
      <c r="B135" s="47"/>
      <c r="C135" s="152" t="s">
        <v>41</v>
      </c>
      <c r="F135" s="153" t="str">
        <f>F12</f>
        <v xml:space="preserve"> </v>
      </c>
      <c r="I135" s="152" t="s">
        <v>42</v>
      </c>
      <c r="J135" s="154" t="str">
        <f>IF(J12="","",J12)</f>
        <v>4. 12. 2023</v>
      </c>
      <c r="L135" s="47"/>
    </row>
    <row r="136" spans="2:65" s="46" customFormat="1" ht="6.95" customHeight="1">
      <c r="B136" s="47"/>
      <c r="L136" s="47"/>
    </row>
    <row r="137" spans="2:65" s="46" customFormat="1" ht="15.2" customHeight="1">
      <c r="B137" s="47"/>
      <c r="C137" s="152" t="s">
        <v>394</v>
      </c>
      <c r="F137" s="153" t="str">
        <f>E15</f>
        <v xml:space="preserve"> </v>
      </c>
      <c r="I137" s="152" t="s">
        <v>397</v>
      </c>
      <c r="J137" s="157" t="str">
        <f>E21</f>
        <v xml:space="preserve"> </v>
      </c>
      <c r="L137" s="47"/>
    </row>
    <row r="138" spans="2:65" s="46" customFormat="1" ht="15.2" customHeight="1">
      <c r="B138" s="47"/>
      <c r="C138" s="152" t="s">
        <v>1611</v>
      </c>
      <c r="F138" s="153" t="str">
        <f>IF(E18="","",E18)</f>
        <v>Vyplň údaj</v>
      </c>
      <c r="I138" s="152" t="s">
        <v>398</v>
      </c>
      <c r="J138" s="157" t="str">
        <f>E24</f>
        <v xml:space="preserve"> </v>
      </c>
      <c r="L138" s="47"/>
    </row>
    <row r="139" spans="2:65" s="46" customFormat="1" ht="10.35" customHeight="1">
      <c r="B139" s="47"/>
      <c r="L139" s="47"/>
    </row>
    <row r="140" spans="2:65" s="53" customFormat="1" ht="29.25" customHeight="1">
      <c r="B140" s="54"/>
      <c r="C140" s="55" t="s">
        <v>49</v>
      </c>
      <c r="D140" s="56" t="s">
        <v>50</v>
      </c>
      <c r="E140" s="56" t="s">
        <v>11</v>
      </c>
      <c r="F140" s="56" t="s">
        <v>12</v>
      </c>
      <c r="G140" s="56" t="s">
        <v>13</v>
      </c>
      <c r="H140" s="56" t="s">
        <v>30</v>
      </c>
      <c r="I140" s="56" t="s">
        <v>51</v>
      </c>
      <c r="J140" s="57" t="s">
        <v>46</v>
      </c>
      <c r="K140" s="127" t="s">
        <v>52</v>
      </c>
      <c r="L140" s="54"/>
      <c r="M140" s="58" t="s">
        <v>40</v>
      </c>
      <c r="N140" s="59" t="s">
        <v>44</v>
      </c>
      <c r="O140" s="59" t="s">
        <v>53</v>
      </c>
      <c r="P140" s="59" t="s">
        <v>54</v>
      </c>
      <c r="Q140" s="59" t="s">
        <v>55</v>
      </c>
      <c r="R140" s="59" t="s">
        <v>56</v>
      </c>
      <c r="S140" s="59" t="s">
        <v>57</v>
      </c>
      <c r="T140" s="60" t="s">
        <v>58</v>
      </c>
    </row>
    <row r="141" spans="2:65" s="46" customFormat="1" ht="22.9" customHeight="1">
      <c r="B141" s="47"/>
      <c r="C141" s="61" t="s">
        <v>59</v>
      </c>
      <c r="J141" s="62">
        <f>BK141</f>
        <v>0</v>
      </c>
      <c r="L141" s="47"/>
      <c r="M141" s="63"/>
      <c r="N141" s="48"/>
      <c r="O141" s="48"/>
      <c r="P141" s="64">
        <f>P142+P335+P578+P580+P582</f>
        <v>0</v>
      </c>
      <c r="Q141" s="48"/>
      <c r="R141" s="64">
        <f>R142+R335+R578+R580+R582</f>
        <v>80.777378200000001</v>
      </c>
      <c r="S141" s="48"/>
      <c r="T141" s="65">
        <f>T142+T335+T578+T580+T582</f>
        <v>125.12022159999999</v>
      </c>
      <c r="AT141" s="45" t="s">
        <v>60</v>
      </c>
      <c r="AU141" s="45" t="s">
        <v>47</v>
      </c>
      <c r="BK141" s="66">
        <f>BK142+BK335+BK578+BK580+BK582</f>
        <v>0</v>
      </c>
    </row>
    <row r="142" spans="2:65" s="67" customFormat="1" ht="25.9" customHeight="1">
      <c r="B142" s="68"/>
      <c r="D142" s="69" t="s">
        <v>60</v>
      </c>
      <c r="E142" s="70" t="s">
        <v>61</v>
      </c>
      <c r="F142" s="70" t="s">
        <v>443</v>
      </c>
      <c r="I142" s="294"/>
      <c r="J142" s="71">
        <f>BK142</f>
        <v>0</v>
      </c>
      <c r="L142" s="68"/>
      <c r="M142" s="72"/>
      <c r="P142" s="73">
        <f>P143+P181+P185+P225+P254+P317+P322+P326+P333</f>
        <v>0</v>
      </c>
      <c r="R142" s="73">
        <f>R143+R181+R185+R225+R254+R317+R322+R326+R333</f>
        <v>47.898014400000001</v>
      </c>
      <c r="T142" s="74">
        <f>T143+T181+T185+T225+T254+T317+T322+T326+T333</f>
        <v>125.06944999999999</v>
      </c>
      <c r="AR142" s="69" t="s">
        <v>20</v>
      </c>
      <c r="AT142" s="75" t="s">
        <v>60</v>
      </c>
      <c r="AU142" s="75" t="s">
        <v>63</v>
      </c>
      <c r="AY142" s="69" t="s">
        <v>64</v>
      </c>
      <c r="BK142" s="76">
        <f>BK143+BK181+BK185+BK225+BK254+BK317+BK322+BK326+BK333</f>
        <v>0</v>
      </c>
    </row>
    <row r="143" spans="2:65" s="67" customFormat="1" ht="22.9" customHeight="1">
      <c r="B143" s="68"/>
      <c r="D143" s="69" t="s">
        <v>60</v>
      </c>
      <c r="E143" s="77" t="s">
        <v>39</v>
      </c>
      <c r="F143" s="77" t="s">
        <v>89</v>
      </c>
      <c r="I143" s="294"/>
      <c r="J143" s="78">
        <f>BK143</f>
        <v>0</v>
      </c>
      <c r="L143" s="68"/>
      <c r="M143" s="72"/>
      <c r="P143" s="73">
        <f>SUM(P144:P180)</f>
        <v>0</v>
      </c>
      <c r="R143" s="73">
        <f>SUM(R144:R180)</f>
        <v>12.991627399999999</v>
      </c>
      <c r="T143" s="74">
        <f>SUM(T144:T180)</f>
        <v>0</v>
      </c>
      <c r="AR143" s="69" t="s">
        <v>20</v>
      </c>
      <c r="AT143" s="75" t="s">
        <v>60</v>
      </c>
      <c r="AU143" s="75" t="s">
        <v>20</v>
      </c>
      <c r="AY143" s="69" t="s">
        <v>64</v>
      </c>
      <c r="BK143" s="76">
        <f>SUM(BK144:BK180)</f>
        <v>0</v>
      </c>
    </row>
    <row r="144" spans="2:65" s="46" customFormat="1" ht="24.2" customHeight="1">
      <c r="B144" s="79"/>
      <c r="C144" s="80" t="s">
        <v>137</v>
      </c>
      <c r="D144" s="80" t="s">
        <v>65</v>
      </c>
      <c r="E144" s="81" t="s">
        <v>444</v>
      </c>
      <c r="F144" s="82" t="s">
        <v>445</v>
      </c>
      <c r="G144" s="83" t="s">
        <v>16</v>
      </c>
      <c r="H144" s="84">
        <v>0.96099999999999997</v>
      </c>
      <c r="I144" s="295"/>
      <c r="J144" s="85">
        <f>ROUND(I144*H144,2)</f>
        <v>0</v>
      </c>
      <c r="K144" s="128"/>
      <c r="L144" s="47"/>
      <c r="M144" s="296" t="s">
        <v>40</v>
      </c>
      <c r="N144" s="86" t="s">
        <v>45</v>
      </c>
      <c r="P144" s="87">
        <f>O144*H144</f>
        <v>0</v>
      </c>
      <c r="Q144" s="87">
        <v>1.0900000000000001</v>
      </c>
      <c r="R144" s="87">
        <f>Q144*H144</f>
        <v>1.04749</v>
      </c>
      <c r="S144" s="87">
        <v>0</v>
      </c>
      <c r="T144" s="88">
        <f>S144*H144</f>
        <v>0</v>
      </c>
      <c r="AR144" s="89" t="s">
        <v>66</v>
      </c>
      <c r="AT144" s="89" t="s">
        <v>65</v>
      </c>
      <c r="AU144" s="89" t="s">
        <v>37</v>
      </c>
      <c r="AY144" s="45" t="s">
        <v>64</v>
      </c>
      <c r="BE144" s="90">
        <f>IF(N144="základní",J144,0)</f>
        <v>0</v>
      </c>
      <c r="BF144" s="90">
        <f>IF(N144="snížená",J144,0)</f>
        <v>0</v>
      </c>
      <c r="BG144" s="90">
        <f>IF(N144="zákl. přenesená",J144,0)</f>
        <v>0</v>
      </c>
      <c r="BH144" s="90">
        <f>IF(N144="sníž. přenesená",J144,0)</f>
        <v>0</v>
      </c>
      <c r="BI144" s="90">
        <f>IF(N144="nulová",J144,0)</f>
        <v>0</v>
      </c>
      <c r="BJ144" s="45" t="s">
        <v>20</v>
      </c>
      <c r="BK144" s="90">
        <f>ROUND(I144*H144,2)</f>
        <v>0</v>
      </c>
      <c r="BL144" s="45" t="s">
        <v>66</v>
      </c>
      <c r="BM144" s="89" t="s">
        <v>446</v>
      </c>
    </row>
    <row r="145" spans="2:65" s="93" customFormat="1">
      <c r="B145" s="94"/>
      <c r="D145" s="95" t="s">
        <v>67</v>
      </c>
      <c r="E145" s="96" t="s">
        <v>40</v>
      </c>
      <c r="F145" s="97" t="s">
        <v>447</v>
      </c>
      <c r="H145" s="98">
        <v>0.96099999999999997</v>
      </c>
      <c r="I145" s="297"/>
      <c r="L145" s="94"/>
      <c r="M145" s="99"/>
      <c r="T145" s="100"/>
      <c r="AT145" s="96" t="s">
        <v>67</v>
      </c>
      <c r="AU145" s="96" t="s">
        <v>37</v>
      </c>
      <c r="AV145" s="93" t="s">
        <v>37</v>
      </c>
      <c r="AW145" s="93" t="s">
        <v>68</v>
      </c>
      <c r="AX145" s="93" t="s">
        <v>63</v>
      </c>
      <c r="AY145" s="96" t="s">
        <v>64</v>
      </c>
    </row>
    <row r="146" spans="2:65" s="101" customFormat="1">
      <c r="B146" s="102"/>
      <c r="D146" s="95" t="s">
        <v>67</v>
      </c>
      <c r="E146" s="103" t="s">
        <v>40</v>
      </c>
      <c r="F146" s="104" t="s">
        <v>70</v>
      </c>
      <c r="H146" s="105">
        <v>0.96099999999999997</v>
      </c>
      <c r="I146" s="298"/>
      <c r="L146" s="102"/>
      <c r="M146" s="106"/>
      <c r="T146" s="107"/>
      <c r="AT146" s="103" t="s">
        <v>67</v>
      </c>
      <c r="AU146" s="103" t="s">
        <v>37</v>
      </c>
      <c r="AV146" s="101" t="s">
        <v>66</v>
      </c>
      <c r="AW146" s="101" t="s">
        <v>68</v>
      </c>
      <c r="AX146" s="101" t="s">
        <v>20</v>
      </c>
      <c r="AY146" s="103" t="s">
        <v>64</v>
      </c>
    </row>
    <row r="147" spans="2:65" s="46" customFormat="1" ht="24.2" customHeight="1">
      <c r="B147" s="79"/>
      <c r="C147" s="80" t="s">
        <v>161</v>
      </c>
      <c r="D147" s="80" t="s">
        <v>65</v>
      </c>
      <c r="E147" s="81" t="s">
        <v>448</v>
      </c>
      <c r="F147" s="82" t="s">
        <v>449</v>
      </c>
      <c r="G147" s="83" t="s">
        <v>14</v>
      </c>
      <c r="H147" s="84">
        <v>16.524000000000001</v>
      </c>
      <c r="I147" s="295"/>
      <c r="J147" s="85">
        <f>ROUND(I147*H147,2)</f>
        <v>0</v>
      </c>
      <c r="K147" s="128"/>
      <c r="L147" s="47"/>
      <c r="M147" s="296" t="s">
        <v>40</v>
      </c>
      <c r="N147" s="86" t="s">
        <v>45</v>
      </c>
      <c r="P147" s="87">
        <f>O147*H147</f>
        <v>0</v>
      </c>
      <c r="Q147" s="87">
        <v>0.12335</v>
      </c>
      <c r="R147" s="87">
        <f>Q147*H147</f>
        <v>2.0382354</v>
      </c>
      <c r="S147" s="87">
        <v>0</v>
      </c>
      <c r="T147" s="88">
        <f>S147*H147</f>
        <v>0</v>
      </c>
      <c r="AR147" s="89" t="s">
        <v>66</v>
      </c>
      <c r="AT147" s="89" t="s">
        <v>65</v>
      </c>
      <c r="AU147" s="89" t="s">
        <v>37</v>
      </c>
      <c r="AY147" s="45" t="s">
        <v>64</v>
      </c>
      <c r="BE147" s="90">
        <f>IF(N147="základní",J147,0)</f>
        <v>0</v>
      </c>
      <c r="BF147" s="90">
        <f>IF(N147="snížená",J147,0)</f>
        <v>0</v>
      </c>
      <c r="BG147" s="90">
        <f>IF(N147="zákl. přenesená",J147,0)</f>
        <v>0</v>
      </c>
      <c r="BH147" s="90">
        <f>IF(N147="sníž. přenesená",J147,0)</f>
        <v>0</v>
      </c>
      <c r="BI147" s="90">
        <f>IF(N147="nulová",J147,0)</f>
        <v>0</v>
      </c>
      <c r="BJ147" s="45" t="s">
        <v>20</v>
      </c>
      <c r="BK147" s="90">
        <f>ROUND(I147*H147,2)</f>
        <v>0</v>
      </c>
      <c r="BL147" s="45" t="s">
        <v>66</v>
      </c>
      <c r="BM147" s="89" t="s">
        <v>450</v>
      </c>
    </row>
    <row r="148" spans="2:65" s="190" customFormat="1">
      <c r="B148" s="191"/>
      <c r="D148" s="95" t="s">
        <v>67</v>
      </c>
      <c r="E148" s="192" t="s">
        <v>40</v>
      </c>
      <c r="F148" s="193" t="s">
        <v>451</v>
      </c>
      <c r="H148" s="192" t="s">
        <v>40</v>
      </c>
      <c r="I148" s="299"/>
      <c r="L148" s="191"/>
      <c r="M148" s="194"/>
      <c r="T148" s="195"/>
      <c r="AT148" s="192" t="s">
        <v>67</v>
      </c>
      <c r="AU148" s="192" t="s">
        <v>37</v>
      </c>
      <c r="AV148" s="190" t="s">
        <v>20</v>
      </c>
      <c r="AW148" s="190" t="s">
        <v>68</v>
      </c>
      <c r="AX148" s="190" t="s">
        <v>63</v>
      </c>
      <c r="AY148" s="192" t="s">
        <v>64</v>
      </c>
    </row>
    <row r="149" spans="2:65" s="93" customFormat="1">
      <c r="B149" s="94"/>
      <c r="D149" s="95" t="s">
        <v>67</v>
      </c>
      <c r="E149" s="96" t="s">
        <v>40</v>
      </c>
      <c r="F149" s="97" t="s">
        <v>452</v>
      </c>
      <c r="H149" s="98">
        <v>7.3440000000000003</v>
      </c>
      <c r="I149" s="297"/>
      <c r="L149" s="94"/>
      <c r="M149" s="99"/>
      <c r="T149" s="100"/>
      <c r="AT149" s="96" t="s">
        <v>67</v>
      </c>
      <c r="AU149" s="96" t="s">
        <v>37</v>
      </c>
      <c r="AV149" s="93" t="s">
        <v>37</v>
      </c>
      <c r="AW149" s="93" t="s">
        <v>68</v>
      </c>
      <c r="AX149" s="93" t="s">
        <v>63</v>
      </c>
      <c r="AY149" s="96" t="s">
        <v>64</v>
      </c>
    </row>
    <row r="150" spans="2:65" s="93" customFormat="1">
      <c r="B150" s="94"/>
      <c r="D150" s="95" t="s">
        <v>67</v>
      </c>
      <c r="E150" s="96" t="s">
        <v>40</v>
      </c>
      <c r="F150" s="97" t="s">
        <v>452</v>
      </c>
      <c r="H150" s="98">
        <v>7.3440000000000003</v>
      </c>
      <c r="I150" s="297"/>
      <c r="L150" s="94"/>
      <c r="M150" s="99"/>
      <c r="T150" s="100"/>
      <c r="AT150" s="96" t="s">
        <v>67</v>
      </c>
      <c r="AU150" s="96" t="s">
        <v>37</v>
      </c>
      <c r="AV150" s="93" t="s">
        <v>37</v>
      </c>
      <c r="AW150" s="93" t="s">
        <v>68</v>
      </c>
      <c r="AX150" s="93" t="s">
        <v>63</v>
      </c>
      <c r="AY150" s="96" t="s">
        <v>64</v>
      </c>
    </row>
    <row r="151" spans="2:65" s="190" customFormat="1">
      <c r="B151" s="191"/>
      <c r="D151" s="95" t="s">
        <v>67</v>
      </c>
      <c r="E151" s="192" t="s">
        <v>40</v>
      </c>
      <c r="F151" s="193" t="s">
        <v>453</v>
      </c>
      <c r="H151" s="192" t="s">
        <v>40</v>
      </c>
      <c r="I151" s="299"/>
      <c r="L151" s="191"/>
      <c r="M151" s="194"/>
      <c r="T151" s="195"/>
      <c r="AT151" s="192" t="s">
        <v>67</v>
      </c>
      <c r="AU151" s="192" t="s">
        <v>37</v>
      </c>
      <c r="AV151" s="190" t="s">
        <v>20</v>
      </c>
      <c r="AW151" s="190" t="s">
        <v>68</v>
      </c>
      <c r="AX151" s="190" t="s">
        <v>63</v>
      </c>
      <c r="AY151" s="192" t="s">
        <v>64</v>
      </c>
    </row>
    <row r="152" spans="2:65" s="93" customFormat="1">
      <c r="B152" s="94"/>
      <c r="D152" s="95" t="s">
        <v>67</v>
      </c>
      <c r="E152" s="96" t="s">
        <v>40</v>
      </c>
      <c r="F152" s="97" t="s">
        <v>454</v>
      </c>
      <c r="H152" s="98">
        <v>1.8360000000000001</v>
      </c>
      <c r="I152" s="297"/>
      <c r="L152" s="94"/>
      <c r="M152" s="99"/>
      <c r="T152" s="100"/>
      <c r="AT152" s="96" t="s">
        <v>67</v>
      </c>
      <c r="AU152" s="96" t="s">
        <v>37</v>
      </c>
      <c r="AV152" s="93" t="s">
        <v>37</v>
      </c>
      <c r="AW152" s="93" t="s">
        <v>68</v>
      </c>
      <c r="AX152" s="93" t="s">
        <v>63</v>
      </c>
      <c r="AY152" s="96" t="s">
        <v>64</v>
      </c>
    </row>
    <row r="153" spans="2:65" s="101" customFormat="1">
      <c r="B153" s="102"/>
      <c r="D153" s="95" t="s">
        <v>67</v>
      </c>
      <c r="E153" s="103" t="s">
        <v>40</v>
      </c>
      <c r="F153" s="104" t="s">
        <v>70</v>
      </c>
      <c r="H153" s="105">
        <v>16.524000000000001</v>
      </c>
      <c r="I153" s="298"/>
      <c r="L153" s="102"/>
      <c r="M153" s="106"/>
      <c r="T153" s="107"/>
      <c r="AT153" s="103" t="s">
        <v>67</v>
      </c>
      <c r="AU153" s="103" t="s">
        <v>37</v>
      </c>
      <c r="AV153" s="101" t="s">
        <v>66</v>
      </c>
      <c r="AW153" s="101" t="s">
        <v>68</v>
      </c>
      <c r="AX153" s="101" t="s">
        <v>20</v>
      </c>
      <c r="AY153" s="103" t="s">
        <v>64</v>
      </c>
    </row>
    <row r="154" spans="2:65" s="46" customFormat="1" ht="24.2" customHeight="1">
      <c r="B154" s="79"/>
      <c r="C154" s="80" t="s">
        <v>135</v>
      </c>
      <c r="D154" s="80" t="s">
        <v>65</v>
      </c>
      <c r="E154" s="81" t="s">
        <v>455</v>
      </c>
      <c r="F154" s="82" t="s">
        <v>456</v>
      </c>
      <c r="G154" s="83" t="s">
        <v>14</v>
      </c>
      <c r="H154" s="84">
        <v>42.5</v>
      </c>
      <c r="I154" s="295"/>
      <c r="J154" s="85">
        <f>ROUND(I154*H154,2)</f>
        <v>0</v>
      </c>
      <c r="K154" s="128"/>
      <c r="L154" s="47"/>
      <c r="M154" s="296" t="s">
        <v>40</v>
      </c>
      <c r="N154" s="86" t="s">
        <v>45</v>
      </c>
      <c r="P154" s="87">
        <f>O154*H154</f>
        <v>0</v>
      </c>
      <c r="Q154" s="87">
        <v>0.12335</v>
      </c>
      <c r="R154" s="87">
        <f>Q154*H154</f>
        <v>5.242375</v>
      </c>
      <c r="S154" s="87">
        <v>0</v>
      </c>
      <c r="T154" s="88">
        <f>S154*H154</f>
        <v>0</v>
      </c>
      <c r="AR154" s="89" t="s">
        <v>66</v>
      </c>
      <c r="AT154" s="89" t="s">
        <v>65</v>
      </c>
      <c r="AU154" s="89" t="s">
        <v>37</v>
      </c>
      <c r="AY154" s="45" t="s">
        <v>64</v>
      </c>
      <c r="BE154" s="90">
        <f>IF(N154="základní",J154,0)</f>
        <v>0</v>
      </c>
      <c r="BF154" s="90">
        <f>IF(N154="snížená",J154,0)</f>
        <v>0</v>
      </c>
      <c r="BG154" s="90">
        <f>IF(N154="zákl. přenesená",J154,0)</f>
        <v>0</v>
      </c>
      <c r="BH154" s="90">
        <f>IF(N154="sníž. přenesená",J154,0)</f>
        <v>0</v>
      </c>
      <c r="BI154" s="90">
        <f>IF(N154="nulová",J154,0)</f>
        <v>0</v>
      </c>
      <c r="BJ154" s="45" t="s">
        <v>20</v>
      </c>
      <c r="BK154" s="90">
        <f>ROUND(I154*H154,2)</f>
        <v>0</v>
      </c>
      <c r="BL154" s="45" t="s">
        <v>66</v>
      </c>
      <c r="BM154" s="89" t="s">
        <v>457</v>
      </c>
    </row>
    <row r="155" spans="2:65" s="190" customFormat="1">
      <c r="B155" s="191"/>
      <c r="D155" s="95" t="s">
        <v>67</v>
      </c>
      <c r="E155" s="192" t="s">
        <v>40</v>
      </c>
      <c r="F155" s="193" t="s">
        <v>458</v>
      </c>
      <c r="H155" s="192" t="s">
        <v>40</v>
      </c>
      <c r="I155" s="299"/>
      <c r="L155" s="191"/>
      <c r="M155" s="194"/>
      <c r="T155" s="195"/>
      <c r="AT155" s="192" t="s">
        <v>67</v>
      </c>
      <c r="AU155" s="192" t="s">
        <v>37</v>
      </c>
      <c r="AV155" s="190" t="s">
        <v>20</v>
      </c>
      <c r="AW155" s="190" t="s">
        <v>68</v>
      </c>
      <c r="AX155" s="190" t="s">
        <v>63</v>
      </c>
      <c r="AY155" s="192" t="s">
        <v>64</v>
      </c>
    </row>
    <row r="156" spans="2:65" s="93" customFormat="1">
      <c r="B156" s="94"/>
      <c r="D156" s="95" t="s">
        <v>67</v>
      </c>
      <c r="E156" s="96" t="s">
        <v>40</v>
      </c>
      <c r="F156" s="97" t="s">
        <v>459</v>
      </c>
      <c r="H156" s="98">
        <v>5</v>
      </c>
      <c r="I156" s="297"/>
      <c r="L156" s="94"/>
      <c r="M156" s="99"/>
      <c r="T156" s="100"/>
      <c r="AT156" s="96" t="s">
        <v>67</v>
      </c>
      <c r="AU156" s="96" t="s">
        <v>37</v>
      </c>
      <c r="AV156" s="93" t="s">
        <v>37</v>
      </c>
      <c r="AW156" s="93" t="s">
        <v>68</v>
      </c>
      <c r="AX156" s="93" t="s">
        <v>63</v>
      </c>
      <c r="AY156" s="96" t="s">
        <v>64</v>
      </c>
    </row>
    <row r="157" spans="2:65" s="190" customFormat="1">
      <c r="B157" s="191"/>
      <c r="D157" s="95" t="s">
        <v>67</v>
      </c>
      <c r="E157" s="192" t="s">
        <v>40</v>
      </c>
      <c r="F157" s="193" t="s">
        <v>460</v>
      </c>
      <c r="H157" s="192" t="s">
        <v>40</v>
      </c>
      <c r="I157" s="299"/>
      <c r="L157" s="191"/>
      <c r="M157" s="194"/>
      <c r="T157" s="195"/>
      <c r="AT157" s="192" t="s">
        <v>67</v>
      </c>
      <c r="AU157" s="192" t="s">
        <v>37</v>
      </c>
      <c r="AV157" s="190" t="s">
        <v>20</v>
      </c>
      <c r="AW157" s="190" t="s">
        <v>68</v>
      </c>
      <c r="AX157" s="190" t="s">
        <v>63</v>
      </c>
      <c r="AY157" s="192" t="s">
        <v>64</v>
      </c>
    </row>
    <row r="158" spans="2:65" s="93" customFormat="1">
      <c r="B158" s="94"/>
      <c r="D158" s="95" t="s">
        <v>67</v>
      </c>
      <c r="E158" s="96" t="s">
        <v>40</v>
      </c>
      <c r="F158" s="97" t="s">
        <v>461</v>
      </c>
      <c r="H158" s="98">
        <v>30</v>
      </c>
      <c r="I158" s="297"/>
      <c r="L158" s="94"/>
      <c r="M158" s="99"/>
      <c r="T158" s="100"/>
      <c r="AT158" s="96" t="s">
        <v>67</v>
      </c>
      <c r="AU158" s="96" t="s">
        <v>37</v>
      </c>
      <c r="AV158" s="93" t="s">
        <v>37</v>
      </c>
      <c r="AW158" s="93" t="s">
        <v>68</v>
      </c>
      <c r="AX158" s="93" t="s">
        <v>63</v>
      </c>
      <c r="AY158" s="96" t="s">
        <v>64</v>
      </c>
    </row>
    <row r="159" spans="2:65" s="190" customFormat="1">
      <c r="B159" s="191"/>
      <c r="D159" s="95" t="s">
        <v>67</v>
      </c>
      <c r="E159" s="192" t="s">
        <v>40</v>
      </c>
      <c r="F159" s="193" t="s">
        <v>453</v>
      </c>
      <c r="H159" s="192" t="s">
        <v>40</v>
      </c>
      <c r="I159" s="299"/>
      <c r="L159" s="191"/>
      <c r="M159" s="194"/>
      <c r="T159" s="195"/>
      <c r="AT159" s="192" t="s">
        <v>67</v>
      </c>
      <c r="AU159" s="192" t="s">
        <v>37</v>
      </c>
      <c r="AV159" s="190" t="s">
        <v>20</v>
      </c>
      <c r="AW159" s="190" t="s">
        <v>68</v>
      </c>
      <c r="AX159" s="190" t="s">
        <v>63</v>
      </c>
      <c r="AY159" s="192" t="s">
        <v>64</v>
      </c>
    </row>
    <row r="160" spans="2:65" s="93" customFormat="1">
      <c r="B160" s="94"/>
      <c r="D160" s="95" t="s">
        <v>67</v>
      </c>
      <c r="E160" s="96" t="s">
        <v>40</v>
      </c>
      <c r="F160" s="97" t="s">
        <v>462</v>
      </c>
      <c r="H160" s="98">
        <v>7.5</v>
      </c>
      <c r="I160" s="297"/>
      <c r="L160" s="94"/>
      <c r="M160" s="99"/>
      <c r="T160" s="100"/>
      <c r="AT160" s="96" t="s">
        <v>67</v>
      </c>
      <c r="AU160" s="96" t="s">
        <v>37</v>
      </c>
      <c r="AV160" s="93" t="s">
        <v>37</v>
      </c>
      <c r="AW160" s="93" t="s">
        <v>68</v>
      </c>
      <c r="AX160" s="93" t="s">
        <v>63</v>
      </c>
      <c r="AY160" s="96" t="s">
        <v>64</v>
      </c>
    </row>
    <row r="161" spans="2:65" s="101" customFormat="1">
      <c r="B161" s="102"/>
      <c r="D161" s="95" t="s">
        <v>67</v>
      </c>
      <c r="E161" s="103" t="s">
        <v>40</v>
      </c>
      <c r="F161" s="104" t="s">
        <v>70</v>
      </c>
      <c r="H161" s="105">
        <v>42.5</v>
      </c>
      <c r="I161" s="298"/>
      <c r="L161" s="102"/>
      <c r="M161" s="106"/>
      <c r="T161" s="107"/>
      <c r="AT161" s="103" t="s">
        <v>67</v>
      </c>
      <c r="AU161" s="103" t="s">
        <v>37</v>
      </c>
      <c r="AV161" s="101" t="s">
        <v>66</v>
      </c>
      <c r="AW161" s="101" t="s">
        <v>68</v>
      </c>
      <c r="AX161" s="101" t="s">
        <v>20</v>
      </c>
      <c r="AY161" s="103" t="s">
        <v>64</v>
      </c>
    </row>
    <row r="162" spans="2:65" s="46" customFormat="1" ht="24.2" customHeight="1">
      <c r="B162" s="79"/>
      <c r="C162" s="80" t="s">
        <v>134</v>
      </c>
      <c r="D162" s="80" t="s">
        <v>65</v>
      </c>
      <c r="E162" s="81" t="s">
        <v>463</v>
      </c>
      <c r="F162" s="82" t="s">
        <v>464</v>
      </c>
      <c r="G162" s="83" t="s">
        <v>14</v>
      </c>
      <c r="H162" s="84">
        <v>23.1</v>
      </c>
      <c r="I162" s="295"/>
      <c r="J162" s="85">
        <f>ROUND(I162*H162,2)</f>
        <v>0</v>
      </c>
      <c r="K162" s="128"/>
      <c r="L162" s="47"/>
      <c r="M162" s="296" t="s">
        <v>40</v>
      </c>
      <c r="N162" s="86" t="s">
        <v>45</v>
      </c>
      <c r="P162" s="87">
        <f>O162*H162</f>
        <v>0</v>
      </c>
      <c r="Q162" s="87">
        <v>6.1719999999999997E-2</v>
      </c>
      <c r="R162" s="87">
        <f>Q162*H162</f>
        <v>1.425732</v>
      </c>
      <c r="S162" s="87">
        <v>0</v>
      </c>
      <c r="T162" s="88">
        <f>S162*H162</f>
        <v>0</v>
      </c>
      <c r="AR162" s="89" t="s">
        <v>66</v>
      </c>
      <c r="AT162" s="89" t="s">
        <v>65</v>
      </c>
      <c r="AU162" s="89" t="s">
        <v>37</v>
      </c>
      <c r="AY162" s="45" t="s">
        <v>64</v>
      </c>
      <c r="BE162" s="90">
        <f>IF(N162="základní",J162,0)</f>
        <v>0</v>
      </c>
      <c r="BF162" s="90">
        <f>IF(N162="snížená",J162,0)</f>
        <v>0</v>
      </c>
      <c r="BG162" s="90">
        <f>IF(N162="zákl. přenesená",J162,0)</f>
        <v>0</v>
      </c>
      <c r="BH162" s="90">
        <f>IF(N162="sníž. přenesená",J162,0)</f>
        <v>0</v>
      </c>
      <c r="BI162" s="90">
        <f>IF(N162="nulová",J162,0)</f>
        <v>0</v>
      </c>
      <c r="BJ162" s="45" t="s">
        <v>20</v>
      </c>
      <c r="BK162" s="90">
        <f>ROUND(I162*H162,2)</f>
        <v>0</v>
      </c>
      <c r="BL162" s="45" t="s">
        <v>66</v>
      </c>
      <c r="BM162" s="89" t="s">
        <v>465</v>
      </c>
    </row>
    <row r="163" spans="2:65" s="190" customFormat="1">
      <c r="B163" s="191"/>
      <c r="D163" s="95" t="s">
        <v>67</v>
      </c>
      <c r="E163" s="192" t="s">
        <v>40</v>
      </c>
      <c r="F163" s="193" t="s">
        <v>451</v>
      </c>
      <c r="H163" s="192" t="s">
        <v>40</v>
      </c>
      <c r="I163" s="299"/>
      <c r="L163" s="191"/>
      <c r="M163" s="194"/>
      <c r="T163" s="195"/>
      <c r="AT163" s="192" t="s">
        <v>67</v>
      </c>
      <c r="AU163" s="192" t="s">
        <v>37</v>
      </c>
      <c r="AV163" s="190" t="s">
        <v>20</v>
      </c>
      <c r="AW163" s="190" t="s">
        <v>68</v>
      </c>
      <c r="AX163" s="190" t="s">
        <v>63</v>
      </c>
      <c r="AY163" s="192" t="s">
        <v>64</v>
      </c>
    </row>
    <row r="164" spans="2:65" s="93" customFormat="1">
      <c r="B164" s="94"/>
      <c r="D164" s="95" t="s">
        <v>67</v>
      </c>
      <c r="E164" s="96" t="s">
        <v>40</v>
      </c>
      <c r="F164" s="97" t="s">
        <v>466</v>
      </c>
      <c r="H164" s="98">
        <v>20.399999999999999</v>
      </c>
      <c r="I164" s="297"/>
      <c r="L164" s="94"/>
      <c r="M164" s="99"/>
      <c r="T164" s="100"/>
      <c r="AT164" s="96" t="s">
        <v>67</v>
      </c>
      <c r="AU164" s="96" t="s">
        <v>37</v>
      </c>
      <c r="AV164" s="93" t="s">
        <v>37</v>
      </c>
      <c r="AW164" s="93" t="s">
        <v>68</v>
      </c>
      <c r="AX164" s="93" t="s">
        <v>63</v>
      </c>
      <c r="AY164" s="96" t="s">
        <v>64</v>
      </c>
    </row>
    <row r="165" spans="2:65" s="190" customFormat="1">
      <c r="B165" s="191"/>
      <c r="D165" s="95" t="s">
        <v>67</v>
      </c>
      <c r="E165" s="192" t="s">
        <v>40</v>
      </c>
      <c r="F165" s="193" t="s">
        <v>453</v>
      </c>
      <c r="H165" s="192" t="s">
        <v>40</v>
      </c>
      <c r="I165" s="299"/>
      <c r="L165" s="191"/>
      <c r="M165" s="194"/>
      <c r="T165" s="195"/>
      <c r="AT165" s="192" t="s">
        <v>67</v>
      </c>
      <c r="AU165" s="192" t="s">
        <v>37</v>
      </c>
      <c r="AV165" s="190" t="s">
        <v>20</v>
      </c>
      <c r="AW165" s="190" t="s">
        <v>68</v>
      </c>
      <c r="AX165" s="190" t="s">
        <v>63</v>
      </c>
      <c r="AY165" s="192" t="s">
        <v>64</v>
      </c>
    </row>
    <row r="166" spans="2:65" s="93" customFormat="1">
      <c r="B166" s="94"/>
      <c r="D166" s="95" t="s">
        <v>67</v>
      </c>
      <c r="E166" s="96" t="s">
        <v>40</v>
      </c>
      <c r="F166" s="97" t="s">
        <v>467</v>
      </c>
      <c r="H166" s="98">
        <v>2.7</v>
      </c>
      <c r="I166" s="297"/>
      <c r="L166" s="94"/>
      <c r="M166" s="99"/>
      <c r="T166" s="100"/>
      <c r="AT166" s="96" t="s">
        <v>67</v>
      </c>
      <c r="AU166" s="96" t="s">
        <v>37</v>
      </c>
      <c r="AV166" s="93" t="s">
        <v>37</v>
      </c>
      <c r="AW166" s="93" t="s">
        <v>68</v>
      </c>
      <c r="AX166" s="93" t="s">
        <v>63</v>
      </c>
      <c r="AY166" s="96" t="s">
        <v>64</v>
      </c>
    </row>
    <row r="167" spans="2:65" s="101" customFormat="1">
      <c r="B167" s="102"/>
      <c r="D167" s="95" t="s">
        <v>67</v>
      </c>
      <c r="E167" s="103" t="s">
        <v>40</v>
      </c>
      <c r="F167" s="104" t="s">
        <v>70</v>
      </c>
      <c r="H167" s="105">
        <v>23.1</v>
      </c>
      <c r="I167" s="298"/>
      <c r="L167" s="102"/>
      <c r="M167" s="106"/>
      <c r="T167" s="107"/>
      <c r="AT167" s="103" t="s">
        <v>67</v>
      </c>
      <c r="AU167" s="103" t="s">
        <v>37</v>
      </c>
      <c r="AV167" s="101" t="s">
        <v>66</v>
      </c>
      <c r="AW167" s="101" t="s">
        <v>68</v>
      </c>
      <c r="AX167" s="101" t="s">
        <v>20</v>
      </c>
      <c r="AY167" s="103" t="s">
        <v>64</v>
      </c>
    </row>
    <row r="168" spans="2:65" s="46" customFormat="1" ht="24.2" customHeight="1">
      <c r="B168" s="79"/>
      <c r="C168" s="80" t="s">
        <v>136</v>
      </c>
      <c r="D168" s="80" t="s">
        <v>65</v>
      </c>
      <c r="E168" s="81" t="s">
        <v>468</v>
      </c>
      <c r="F168" s="82" t="s">
        <v>469</v>
      </c>
      <c r="G168" s="83" t="s">
        <v>7</v>
      </c>
      <c r="H168" s="84">
        <v>42</v>
      </c>
      <c r="I168" s="295"/>
      <c r="J168" s="85">
        <f>ROUND(I168*H168,2)</f>
        <v>0</v>
      </c>
      <c r="K168" s="128"/>
      <c r="L168" s="47"/>
      <c r="M168" s="296" t="s">
        <v>40</v>
      </c>
      <c r="N168" s="86" t="s">
        <v>45</v>
      </c>
      <c r="P168" s="87">
        <f>O168*H168</f>
        <v>0</v>
      </c>
      <c r="Q168" s="87">
        <v>1.2999999999999999E-4</v>
      </c>
      <c r="R168" s="87">
        <f>Q168*H168</f>
        <v>5.4599999999999996E-3</v>
      </c>
      <c r="S168" s="87">
        <v>0</v>
      </c>
      <c r="T168" s="88">
        <f>S168*H168</f>
        <v>0</v>
      </c>
      <c r="AR168" s="89" t="s">
        <v>66</v>
      </c>
      <c r="AT168" s="89" t="s">
        <v>65</v>
      </c>
      <c r="AU168" s="89" t="s">
        <v>37</v>
      </c>
      <c r="AY168" s="45" t="s">
        <v>64</v>
      </c>
      <c r="BE168" s="90">
        <f>IF(N168="základní",J168,0)</f>
        <v>0</v>
      </c>
      <c r="BF168" s="90">
        <f>IF(N168="snížená",J168,0)</f>
        <v>0</v>
      </c>
      <c r="BG168" s="90">
        <f>IF(N168="zákl. přenesená",J168,0)</f>
        <v>0</v>
      </c>
      <c r="BH168" s="90">
        <f>IF(N168="sníž. přenesená",J168,0)</f>
        <v>0</v>
      </c>
      <c r="BI168" s="90">
        <f>IF(N168="nulová",J168,0)</f>
        <v>0</v>
      </c>
      <c r="BJ168" s="45" t="s">
        <v>20</v>
      </c>
      <c r="BK168" s="90">
        <f>ROUND(I168*H168,2)</f>
        <v>0</v>
      </c>
      <c r="BL168" s="45" t="s">
        <v>66</v>
      </c>
      <c r="BM168" s="89" t="s">
        <v>470</v>
      </c>
    </row>
    <row r="169" spans="2:65" s="93" customFormat="1">
      <c r="B169" s="94"/>
      <c r="D169" s="95" t="s">
        <v>67</v>
      </c>
      <c r="E169" s="96" t="s">
        <v>40</v>
      </c>
      <c r="F169" s="97" t="s">
        <v>471</v>
      </c>
      <c r="H169" s="98">
        <v>42</v>
      </c>
      <c r="I169" s="297"/>
      <c r="L169" s="94"/>
      <c r="M169" s="99"/>
      <c r="T169" s="100"/>
      <c r="AT169" s="96" t="s">
        <v>67</v>
      </c>
      <c r="AU169" s="96" t="s">
        <v>37</v>
      </c>
      <c r="AV169" s="93" t="s">
        <v>37</v>
      </c>
      <c r="AW169" s="93" t="s">
        <v>68</v>
      </c>
      <c r="AX169" s="93" t="s">
        <v>63</v>
      </c>
      <c r="AY169" s="96" t="s">
        <v>64</v>
      </c>
    </row>
    <row r="170" spans="2:65" s="101" customFormat="1">
      <c r="B170" s="102"/>
      <c r="D170" s="95" t="s">
        <v>67</v>
      </c>
      <c r="E170" s="103" t="s">
        <v>40</v>
      </c>
      <c r="F170" s="104" t="s">
        <v>70</v>
      </c>
      <c r="H170" s="105">
        <v>42</v>
      </c>
      <c r="I170" s="298"/>
      <c r="L170" s="102"/>
      <c r="M170" s="106"/>
      <c r="T170" s="107"/>
      <c r="AT170" s="103" t="s">
        <v>67</v>
      </c>
      <c r="AU170" s="103" t="s">
        <v>37</v>
      </c>
      <c r="AV170" s="101" t="s">
        <v>66</v>
      </c>
      <c r="AW170" s="101" t="s">
        <v>68</v>
      </c>
      <c r="AX170" s="101" t="s">
        <v>20</v>
      </c>
      <c r="AY170" s="103" t="s">
        <v>64</v>
      </c>
    </row>
    <row r="171" spans="2:65" s="46" customFormat="1" ht="21.75" customHeight="1">
      <c r="B171" s="79"/>
      <c r="C171" s="80" t="s">
        <v>169</v>
      </c>
      <c r="D171" s="80" t="s">
        <v>65</v>
      </c>
      <c r="E171" s="81" t="s">
        <v>472</v>
      </c>
      <c r="F171" s="82" t="s">
        <v>473</v>
      </c>
      <c r="G171" s="83" t="s">
        <v>14</v>
      </c>
      <c r="H171" s="84">
        <v>37.299999999999997</v>
      </c>
      <c r="I171" s="295"/>
      <c r="J171" s="85">
        <f>ROUND(I171*H171,2)</f>
        <v>0</v>
      </c>
      <c r="K171" s="128"/>
      <c r="L171" s="47"/>
      <c r="M171" s="296" t="s">
        <v>40</v>
      </c>
      <c r="N171" s="86" t="s">
        <v>45</v>
      </c>
      <c r="P171" s="87">
        <f>O171*H171</f>
        <v>0</v>
      </c>
      <c r="Q171" s="87">
        <v>7.8499999999999993E-3</v>
      </c>
      <c r="R171" s="87">
        <f>Q171*H171</f>
        <v>0.29280499999999993</v>
      </c>
      <c r="S171" s="87">
        <v>0</v>
      </c>
      <c r="T171" s="88">
        <f>S171*H171</f>
        <v>0</v>
      </c>
      <c r="AR171" s="89" t="s">
        <v>66</v>
      </c>
      <c r="AT171" s="89" t="s">
        <v>65</v>
      </c>
      <c r="AU171" s="89" t="s">
        <v>37</v>
      </c>
      <c r="AY171" s="45" t="s">
        <v>64</v>
      </c>
      <c r="BE171" s="90">
        <f>IF(N171="základní",J171,0)</f>
        <v>0</v>
      </c>
      <c r="BF171" s="90">
        <f>IF(N171="snížená",J171,0)</f>
        <v>0</v>
      </c>
      <c r="BG171" s="90">
        <f>IF(N171="zákl. přenesená",J171,0)</f>
        <v>0</v>
      </c>
      <c r="BH171" s="90">
        <f>IF(N171="sníž. přenesená",J171,0)</f>
        <v>0</v>
      </c>
      <c r="BI171" s="90">
        <f>IF(N171="nulová",J171,0)</f>
        <v>0</v>
      </c>
      <c r="BJ171" s="45" t="s">
        <v>20</v>
      </c>
      <c r="BK171" s="90">
        <f>ROUND(I171*H171,2)</f>
        <v>0</v>
      </c>
      <c r="BL171" s="45" t="s">
        <v>66</v>
      </c>
      <c r="BM171" s="89" t="s">
        <v>474</v>
      </c>
    </row>
    <row r="172" spans="2:65" s="93" customFormat="1">
      <c r="B172" s="94"/>
      <c r="D172" s="95" t="s">
        <v>67</v>
      </c>
      <c r="E172" s="96" t="s">
        <v>40</v>
      </c>
      <c r="F172" s="97" t="s">
        <v>475</v>
      </c>
      <c r="H172" s="98">
        <v>37.299999999999997</v>
      </c>
      <c r="I172" s="297"/>
      <c r="L172" s="94"/>
      <c r="M172" s="99"/>
      <c r="T172" s="100"/>
      <c r="AT172" s="96" t="s">
        <v>67</v>
      </c>
      <c r="AU172" s="96" t="s">
        <v>37</v>
      </c>
      <c r="AV172" s="93" t="s">
        <v>37</v>
      </c>
      <c r="AW172" s="93" t="s">
        <v>68</v>
      </c>
      <c r="AX172" s="93" t="s">
        <v>63</v>
      </c>
      <c r="AY172" s="96" t="s">
        <v>64</v>
      </c>
    </row>
    <row r="173" spans="2:65" s="101" customFormat="1">
      <c r="B173" s="102"/>
      <c r="D173" s="95" t="s">
        <v>67</v>
      </c>
      <c r="E173" s="103" t="s">
        <v>40</v>
      </c>
      <c r="F173" s="104" t="s">
        <v>70</v>
      </c>
      <c r="H173" s="105">
        <v>37.299999999999997</v>
      </c>
      <c r="I173" s="298"/>
      <c r="L173" s="102"/>
      <c r="M173" s="106"/>
      <c r="T173" s="107"/>
      <c r="AT173" s="103" t="s">
        <v>67</v>
      </c>
      <c r="AU173" s="103" t="s">
        <v>37</v>
      </c>
      <c r="AV173" s="101" t="s">
        <v>66</v>
      </c>
      <c r="AW173" s="101" t="s">
        <v>68</v>
      </c>
      <c r="AX173" s="101" t="s">
        <v>20</v>
      </c>
      <c r="AY173" s="103" t="s">
        <v>64</v>
      </c>
    </row>
    <row r="174" spans="2:65" s="46" customFormat="1" ht="16.5" customHeight="1">
      <c r="B174" s="79"/>
      <c r="C174" s="80" t="s">
        <v>171</v>
      </c>
      <c r="D174" s="80" t="s">
        <v>65</v>
      </c>
      <c r="E174" s="81" t="s">
        <v>476</v>
      </c>
      <c r="F174" s="82" t="s">
        <v>477</v>
      </c>
      <c r="G174" s="83" t="s">
        <v>14</v>
      </c>
      <c r="H174" s="84">
        <v>11</v>
      </c>
      <c r="I174" s="295"/>
      <c r="J174" s="85">
        <f>ROUND(I174*H174,2)</f>
        <v>0</v>
      </c>
      <c r="K174" s="128"/>
      <c r="L174" s="47"/>
      <c r="M174" s="296" t="s">
        <v>40</v>
      </c>
      <c r="N174" s="86" t="s">
        <v>45</v>
      </c>
      <c r="P174" s="87">
        <f>O174*H174</f>
        <v>0</v>
      </c>
      <c r="Q174" s="87">
        <v>0.26723000000000002</v>
      </c>
      <c r="R174" s="87">
        <f>Q174*H174</f>
        <v>2.9395300000000004</v>
      </c>
      <c r="S174" s="87">
        <v>0</v>
      </c>
      <c r="T174" s="88">
        <f>S174*H174</f>
        <v>0</v>
      </c>
      <c r="AR174" s="89" t="s">
        <v>66</v>
      </c>
      <c r="AT174" s="89" t="s">
        <v>65</v>
      </c>
      <c r="AU174" s="89" t="s">
        <v>37</v>
      </c>
      <c r="AY174" s="45" t="s">
        <v>64</v>
      </c>
      <c r="BE174" s="90">
        <f>IF(N174="základní",J174,0)</f>
        <v>0</v>
      </c>
      <c r="BF174" s="90">
        <f>IF(N174="snížená",J174,0)</f>
        <v>0</v>
      </c>
      <c r="BG174" s="90">
        <f>IF(N174="zákl. přenesená",J174,0)</f>
        <v>0</v>
      </c>
      <c r="BH174" s="90">
        <f>IF(N174="sníž. přenesená",J174,0)</f>
        <v>0</v>
      </c>
      <c r="BI174" s="90">
        <f>IF(N174="nulová",J174,0)</f>
        <v>0</v>
      </c>
      <c r="BJ174" s="45" t="s">
        <v>20</v>
      </c>
      <c r="BK174" s="90">
        <f>ROUND(I174*H174,2)</f>
        <v>0</v>
      </c>
      <c r="BL174" s="45" t="s">
        <v>66</v>
      </c>
      <c r="BM174" s="89" t="s">
        <v>478</v>
      </c>
    </row>
    <row r="175" spans="2:65" s="190" customFormat="1">
      <c r="B175" s="191"/>
      <c r="D175" s="95" t="s">
        <v>67</v>
      </c>
      <c r="E175" s="192" t="s">
        <v>40</v>
      </c>
      <c r="F175" s="193" t="s">
        <v>479</v>
      </c>
      <c r="H175" s="192" t="s">
        <v>40</v>
      </c>
      <c r="I175" s="299"/>
      <c r="L175" s="191"/>
      <c r="M175" s="194"/>
      <c r="T175" s="195"/>
      <c r="AT175" s="192" t="s">
        <v>67</v>
      </c>
      <c r="AU175" s="192" t="s">
        <v>37</v>
      </c>
      <c r="AV175" s="190" t="s">
        <v>20</v>
      </c>
      <c r="AW175" s="190" t="s">
        <v>68</v>
      </c>
      <c r="AX175" s="190" t="s">
        <v>63</v>
      </c>
      <c r="AY175" s="192" t="s">
        <v>64</v>
      </c>
    </row>
    <row r="176" spans="2:65" s="190" customFormat="1">
      <c r="B176" s="191"/>
      <c r="D176" s="95" t="s">
        <v>67</v>
      </c>
      <c r="E176" s="192" t="s">
        <v>40</v>
      </c>
      <c r="F176" s="193" t="s">
        <v>460</v>
      </c>
      <c r="H176" s="192" t="s">
        <v>40</v>
      </c>
      <c r="I176" s="299"/>
      <c r="L176" s="191"/>
      <c r="M176" s="194"/>
      <c r="T176" s="195"/>
      <c r="AT176" s="192" t="s">
        <v>67</v>
      </c>
      <c r="AU176" s="192" t="s">
        <v>37</v>
      </c>
      <c r="AV176" s="190" t="s">
        <v>20</v>
      </c>
      <c r="AW176" s="190" t="s">
        <v>68</v>
      </c>
      <c r="AX176" s="190" t="s">
        <v>63</v>
      </c>
      <c r="AY176" s="192" t="s">
        <v>64</v>
      </c>
    </row>
    <row r="177" spans="2:65" s="93" customFormat="1">
      <c r="B177" s="94"/>
      <c r="D177" s="95" t="s">
        <v>67</v>
      </c>
      <c r="E177" s="96" t="s">
        <v>40</v>
      </c>
      <c r="F177" s="97" t="s">
        <v>480</v>
      </c>
      <c r="H177" s="98">
        <v>9.1999999999999993</v>
      </c>
      <c r="I177" s="297"/>
      <c r="L177" s="94"/>
      <c r="M177" s="99"/>
      <c r="T177" s="100"/>
      <c r="AT177" s="96" t="s">
        <v>67</v>
      </c>
      <c r="AU177" s="96" t="s">
        <v>37</v>
      </c>
      <c r="AV177" s="93" t="s">
        <v>37</v>
      </c>
      <c r="AW177" s="93" t="s">
        <v>68</v>
      </c>
      <c r="AX177" s="93" t="s">
        <v>63</v>
      </c>
      <c r="AY177" s="96" t="s">
        <v>64</v>
      </c>
    </row>
    <row r="178" spans="2:65" s="190" customFormat="1">
      <c r="B178" s="191"/>
      <c r="D178" s="95" t="s">
        <v>67</v>
      </c>
      <c r="E178" s="192" t="s">
        <v>40</v>
      </c>
      <c r="F178" s="193" t="s">
        <v>453</v>
      </c>
      <c r="H178" s="192" t="s">
        <v>40</v>
      </c>
      <c r="I178" s="299"/>
      <c r="L178" s="191"/>
      <c r="M178" s="194"/>
      <c r="T178" s="195"/>
      <c r="AT178" s="192" t="s">
        <v>67</v>
      </c>
      <c r="AU178" s="192" t="s">
        <v>37</v>
      </c>
      <c r="AV178" s="190" t="s">
        <v>20</v>
      </c>
      <c r="AW178" s="190" t="s">
        <v>68</v>
      </c>
      <c r="AX178" s="190" t="s">
        <v>63</v>
      </c>
      <c r="AY178" s="192" t="s">
        <v>64</v>
      </c>
    </row>
    <row r="179" spans="2:65" s="93" customFormat="1">
      <c r="B179" s="94"/>
      <c r="D179" s="95" t="s">
        <v>67</v>
      </c>
      <c r="E179" s="96" t="s">
        <v>40</v>
      </c>
      <c r="F179" s="97" t="s">
        <v>481</v>
      </c>
      <c r="H179" s="98">
        <v>1.8</v>
      </c>
      <c r="I179" s="297"/>
      <c r="L179" s="94"/>
      <c r="M179" s="99"/>
      <c r="T179" s="100"/>
      <c r="AT179" s="96" t="s">
        <v>67</v>
      </c>
      <c r="AU179" s="96" t="s">
        <v>37</v>
      </c>
      <c r="AV179" s="93" t="s">
        <v>37</v>
      </c>
      <c r="AW179" s="93" t="s">
        <v>68</v>
      </c>
      <c r="AX179" s="93" t="s">
        <v>63</v>
      </c>
      <c r="AY179" s="96" t="s">
        <v>64</v>
      </c>
    </row>
    <row r="180" spans="2:65" s="101" customFormat="1">
      <c r="B180" s="102"/>
      <c r="D180" s="95" t="s">
        <v>67</v>
      </c>
      <c r="E180" s="103" t="s">
        <v>40</v>
      </c>
      <c r="F180" s="104" t="s">
        <v>70</v>
      </c>
      <c r="H180" s="105">
        <v>11</v>
      </c>
      <c r="I180" s="298"/>
      <c r="L180" s="102"/>
      <c r="M180" s="106"/>
      <c r="T180" s="107"/>
      <c r="AT180" s="103" t="s">
        <v>67</v>
      </c>
      <c r="AU180" s="103" t="s">
        <v>37</v>
      </c>
      <c r="AV180" s="101" t="s">
        <v>66</v>
      </c>
      <c r="AW180" s="101" t="s">
        <v>68</v>
      </c>
      <c r="AX180" s="101" t="s">
        <v>20</v>
      </c>
      <c r="AY180" s="103" t="s">
        <v>64</v>
      </c>
    </row>
    <row r="181" spans="2:65" s="67" customFormat="1" ht="22.9" customHeight="1">
      <c r="B181" s="68"/>
      <c r="D181" s="69" t="s">
        <v>60</v>
      </c>
      <c r="E181" s="77" t="s">
        <v>66</v>
      </c>
      <c r="F181" s="77" t="s">
        <v>124</v>
      </c>
      <c r="I181" s="294"/>
      <c r="J181" s="78">
        <f>BK181</f>
        <v>0</v>
      </c>
      <c r="L181" s="68"/>
      <c r="M181" s="72"/>
      <c r="P181" s="73">
        <f>SUM(P182:P184)</f>
        <v>0</v>
      </c>
      <c r="R181" s="73">
        <f>SUM(R182:R184)</f>
        <v>5.37608</v>
      </c>
      <c r="T181" s="74">
        <f>SUM(T182:T184)</f>
        <v>0</v>
      </c>
      <c r="AR181" s="69" t="s">
        <v>20</v>
      </c>
      <c r="AT181" s="75" t="s">
        <v>60</v>
      </c>
      <c r="AU181" s="75" t="s">
        <v>20</v>
      </c>
      <c r="AY181" s="69" t="s">
        <v>64</v>
      </c>
      <c r="BK181" s="76">
        <f>SUM(BK182:BK184)</f>
        <v>0</v>
      </c>
    </row>
    <row r="182" spans="2:65" s="46" customFormat="1" ht="21.75" customHeight="1">
      <c r="B182" s="79"/>
      <c r="C182" s="80" t="s">
        <v>143</v>
      </c>
      <c r="D182" s="80" t="s">
        <v>65</v>
      </c>
      <c r="E182" s="81" t="s">
        <v>482</v>
      </c>
      <c r="F182" s="82" t="s">
        <v>483</v>
      </c>
      <c r="G182" s="83" t="s">
        <v>15</v>
      </c>
      <c r="H182" s="84">
        <v>236</v>
      </c>
      <c r="I182" s="295"/>
      <c r="J182" s="85">
        <f>ROUND(I182*H182,2)</f>
        <v>0</v>
      </c>
      <c r="K182" s="128"/>
      <c r="L182" s="47"/>
      <c r="M182" s="296" t="s">
        <v>40</v>
      </c>
      <c r="N182" s="86" t="s">
        <v>45</v>
      </c>
      <c r="P182" s="87">
        <f>O182*H182</f>
        <v>0</v>
      </c>
      <c r="Q182" s="87">
        <v>2.2780000000000002E-2</v>
      </c>
      <c r="R182" s="87">
        <f>Q182*H182</f>
        <v>5.37608</v>
      </c>
      <c r="S182" s="87">
        <v>0</v>
      </c>
      <c r="T182" s="88">
        <f>S182*H182</f>
        <v>0</v>
      </c>
      <c r="AR182" s="89" t="s">
        <v>66</v>
      </c>
      <c r="AT182" s="89" t="s">
        <v>65</v>
      </c>
      <c r="AU182" s="89" t="s">
        <v>37</v>
      </c>
      <c r="AY182" s="45" t="s">
        <v>64</v>
      </c>
      <c r="BE182" s="90">
        <f>IF(N182="základní",J182,0)</f>
        <v>0</v>
      </c>
      <c r="BF182" s="90">
        <f>IF(N182="snížená",J182,0)</f>
        <v>0</v>
      </c>
      <c r="BG182" s="90">
        <f>IF(N182="zákl. přenesená",J182,0)</f>
        <v>0</v>
      </c>
      <c r="BH182" s="90">
        <f>IF(N182="sníž. přenesená",J182,0)</f>
        <v>0</v>
      </c>
      <c r="BI182" s="90">
        <f>IF(N182="nulová",J182,0)</f>
        <v>0</v>
      </c>
      <c r="BJ182" s="45" t="s">
        <v>20</v>
      </c>
      <c r="BK182" s="90">
        <f>ROUND(I182*H182,2)</f>
        <v>0</v>
      </c>
      <c r="BL182" s="45" t="s">
        <v>66</v>
      </c>
      <c r="BM182" s="89" t="s">
        <v>484</v>
      </c>
    </row>
    <row r="183" spans="2:65" s="93" customFormat="1">
      <c r="B183" s="94"/>
      <c r="D183" s="95" t="s">
        <v>67</v>
      </c>
      <c r="E183" s="96" t="s">
        <v>40</v>
      </c>
      <c r="F183" s="97" t="s">
        <v>485</v>
      </c>
      <c r="H183" s="98">
        <v>236</v>
      </c>
      <c r="I183" s="297"/>
      <c r="L183" s="94"/>
      <c r="M183" s="99"/>
      <c r="T183" s="100"/>
      <c r="AT183" s="96" t="s">
        <v>67</v>
      </c>
      <c r="AU183" s="96" t="s">
        <v>37</v>
      </c>
      <c r="AV183" s="93" t="s">
        <v>37</v>
      </c>
      <c r="AW183" s="93" t="s">
        <v>68</v>
      </c>
      <c r="AX183" s="93" t="s">
        <v>63</v>
      </c>
      <c r="AY183" s="96" t="s">
        <v>64</v>
      </c>
    </row>
    <row r="184" spans="2:65" s="101" customFormat="1">
      <c r="B184" s="102"/>
      <c r="D184" s="95" t="s">
        <v>67</v>
      </c>
      <c r="E184" s="103" t="s">
        <v>40</v>
      </c>
      <c r="F184" s="104" t="s">
        <v>70</v>
      </c>
      <c r="H184" s="105">
        <v>236</v>
      </c>
      <c r="I184" s="298"/>
      <c r="L184" s="102"/>
      <c r="M184" s="106"/>
      <c r="T184" s="107"/>
      <c r="AT184" s="103" t="s">
        <v>67</v>
      </c>
      <c r="AU184" s="103" t="s">
        <v>37</v>
      </c>
      <c r="AV184" s="101" t="s">
        <v>66</v>
      </c>
      <c r="AW184" s="101" t="s">
        <v>68</v>
      </c>
      <c r="AX184" s="101" t="s">
        <v>20</v>
      </c>
      <c r="AY184" s="103" t="s">
        <v>64</v>
      </c>
    </row>
    <row r="185" spans="2:65" s="67" customFormat="1" ht="22.9" customHeight="1">
      <c r="B185" s="68"/>
      <c r="D185" s="69" t="s">
        <v>60</v>
      </c>
      <c r="E185" s="77" t="s">
        <v>130</v>
      </c>
      <c r="F185" s="77" t="s">
        <v>486</v>
      </c>
      <c r="I185" s="294"/>
      <c r="J185" s="78">
        <f>BK185</f>
        <v>0</v>
      </c>
      <c r="L185" s="68"/>
      <c r="M185" s="72"/>
      <c r="P185" s="73">
        <f>SUM(P186:P224)</f>
        <v>0</v>
      </c>
      <c r="R185" s="73">
        <f>SUM(R186:R224)</f>
        <v>17.846262400000001</v>
      </c>
      <c r="T185" s="74">
        <f>SUM(T186:T224)</f>
        <v>0</v>
      </c>
      <c r="AR185" s="69" t="s">
        <v>20</v>
      </c>
      <c r="AT185" s="75" t="s">
        <v>60</v>
      </c>
      <c r="AU185" s="75" t="s">
        <v>20</v>
      </c>
      <c r="AY185" s="69" t="s">
        <v>64</v>
      </c>
      <c r="BK185" s="76">
        <f>SUM(BK186:BK224)</f>
        <v>0</v>
      </c>
    </row>
    <row r="186" spans="2:65" s="46" customFormat="1" ht="24.2" customHeight="1">
      <c r="B186" s="79"/>
      <c r="C186" s="80" t="s">
        <v>163</v>
      </c>
      <c r="D186" s="80" t="s">
        <v>65</v>
      </c>
      <c r="E186" s="81" t="s">
        <v>487</v>
      </c>
      <c r="F186" s="82" t="s">
        <v>488</v>
      </c>
      <c r="G186" s="83" t="s">
        <v>14</v>
      </c>
      <c r="H186" s="84">
        <v>851.61599999999999</v>
      </c>
      <c r="I186" s="295"/>
      <c r="J186" s="85">
        <f>ROUND(I186*H186,2)</f>
        <v>0</v>
      </c>
      <c r="K186" s="128"/>
      <c r="L186" s="47"/>
      <c r="M186" s="296" t="s">
        <v>40</v>
      </c>
      <c r="N186" s="86" t="s">
        <v>45</v>
      </c>
      <c r="P186" s="87">
        <f>O186*H186</f>
        <v>0</v>
      </c>
      <c r="Q186" s="87">
        <v>1.54E-2</v>
      </c>
      <c r="R186" s="87">
        <f>Q186*H186</f>
        <v>13.1148864</v>
      </c>
      <c r="S186" s="87">
        <v>0</v>
      </c>
      <c r="T186" s="88">
        <f>S186*H186</f>
        <v>0</v>
      </c>
      <c r="AR186" s="89" t="s">
        <v>66</v>
      </c>
      <c r="AT186" s="89" t="s">
        <v>65</v>
      </c>
      <c r="AU186" s="89" t="s">
        <v>37</v>
      </c>
      <c r="AY186" s="45" t="s">
        <v>64</v>
      </c>
      <c r="BE186" s="90">
        <f>IF(N186="základní",J186,0)</f>
        <v>0</v>
      </c>
      <c r="BF186" s="90">
        <f>IF(N186="snížená",J186,0)</f>
        <v>0</v>
      </c>
      <c r="BG186" s="90">
        <f>IF(N186="zákl. přenesená",J186,0)</f>
        <v>0</v>
      </c>
      <c r="BH186" s="90">
        <f>IF(N186="sníž. přenesená",J186,0)</f>
        <v>0</v>
      </c>
      <c r="BI186" s="90">
        <f>IF(N186="nulová",J186,0)</f>
        <v>0</v>
      </c>
      <c r="BJ186" s="45" t="s">
        <v>20</v>
      </c>
      <c r="BK186" s="90">
        <f>ROUND(I186*H186,2)</f>
        <v>0</v>
      </c>
      <c r="BL186" s="45" t="s">
        <v>66</v>
      </c>
      <c r="BM186" s="89" t="s">
        <v>489</v>
      </c>
    </row>
    <row r="187" spans="2:65" s="190" customFormat="1">
      <c r="B187" s="191"/>
      <c r="D187" s="95" t="s">
        <v>67</v>
      </c>
      <c r="E187" s="192" t="s">
        <v>40</v>
      </c>
      <c r="F187" s="193" t="s">
        <v>490</v>
      </c>
      <c r="H187" s="192" t="s">
        <v>40</v>
      </c>
      <c r="I187" s="299"/>
      <c r="L187" s="191"/>
      <c r="M187" s="194"/>
      <c r="T187" s="195"/>
      <c r="AT187" s="192" t="s">
        <v>67</v>
      </c>
      <c r="AU187" s="192" t="s">
        <v>37</v>
      </c>
      <c r="AV187" s="190" t="s">
        <v>20</v>
      </c>
      <c r="AW187" s="190" t="s">
        <v>68</v>
      </c>
      <c r="AX187" s="190" t="s">
        <v>63</v>
      </c>
      <c r="AY187" s="192" t="s">
        <v>64</v>
      </c>
    </row>
    <row r="188" spans="2:65" s="190" customFormat="1">
      <c r="B188" s="191"/>
      <c r="D188" s="95" t="s">
        <v>67</v>
      </c>
      <c r="E188" s="192" t="s">
        <v>40</v>
      </c>
      <c r="F188" s="193" t="s">
        <v>458</v>
      </c>
      <c r="H188" s="192" t="s">
        <v>40</v>
      </c>
      <c r="I188" s="299"/>
      <c r="L188" s="191"/>
      <c r="M188" s="194"/>
      <c r="T188" s="195"/>
      <c r="AT188" s="192" t="s">
        <v>67</v>
      </c>
      <c r="AU188" s="192" t="s">
        <v>37</v>
      </c>
      <c r="AV188" s="190" t="s">
        <v>20</v>
      </c>
      <c r="AW188" s="190" t="s">
        <v>68</v>
      </c>
      <c r="AX188" s="190" t="s">
        <v>63</v>
      </c>
      <c r="AY188" s="192" t="s">
        <v>64</v>
      </c>
    </row>
    <row r="189" spans="2:65" s="93" customFormat="1">
      <c r="B189" s="94"/>
      <c r="D189" s="95" t="s">
        <v>67</v>
      </c>
      <c r="E189" s="96" t="s">
        <v>40</v>
      </c>
      <c r="F189" s="97" t="s">
        <v>491</v>
      </c>
      <c r="H189" s="98">
        <v>47.88</v>
      </c>
      <c r="I189" s="297"/>
      <c r="L189" s="94"/>
      <c r="M189" s="99"/>
      <c r="T189" s="100"/>
      <c r="AT189" s="96" t="s">
        <v>67</v>
      </c>
      <c r="AU189" s="96" t="s">
        <v>37</v>
      </c>
      <c r="AV189" s="93" t="s">
        <v>37</v>
      </c>
      <c r="AW189" s="93" t="s">
        <v>68</v>
      </c>
      <c r="AX189" s="93" t="s">
        <v>63</v>
      </c>
      <c r="AY189" s="96" t="s">
        <v>64</v>
      </c>
    </row>
    <row r="190" spans="2:65" s="93" customFormat="1">
      <c r="B190" s="94"/>
      <c r="D190" s="95" t="s">
        <v>67</v>
      </c>
      <c r="E190" s="96" t="s">
        <v>40</v>
      </c>
      <c r="F190" s="97" t="s">
        <v>492</v>
      </c>
      <c r="H190" s="98">
        <v>-4.1369999999999996</v>
      </c>
      <c r="I190" s="297"/>
      <c r="L190" s="94"/>
      <c r="M190" s="99"/>
      <c r="T190" s="100"/>
      <c r="AT190" s="96" t="s">
        <v>67</v>
      </c>
      <c r="AU190" s="96" t="s">
        <v>37</v>
      </c>
      <c r="AV190" s="93" t="s">
        <v>37</v>
      </c>
      <c r="AW190" s="93" t="s">
        <v>68</v>
      </c>
      <c r="AX190" s="93" t="s">
        <v>63</v>
      </c>
      <c r="AY190" s="96" t="s">
        <v>64</v>
      </c>
    </row>
    <row r="191" spans="2:65" s="190" customFormat="1">
      <c r="B191" s="191"/>
      <c r="D191" s="95" t="s">
        <v>67</v>
      </c>
      <c r="E191" s="192" t="s">
        <v>40</v>
      </c>
      <c r="F191" s="193" t="s">
        <v>460</v>
      </c>
      <c r="H191" s="192" t="s">
        <v>40</v>
      </c>
      <c r="I191" s="299"/>
      <c r="L191" s="191"/>
      <c r="M191" s="194"/>
      <c r="T191" s="195"/>
      <c r="AT191" s="192" t="s">
        <v>67</v>
      </c>
      <c r="AU191" s="192" t="s">
        <v>37</v>
      </c>
      <c r="AV191" s="190" t="s">
        <v>20</v>
      </c>
      <c r="AW191" s="190" t="s">
        <v>68</v>
      </c>
      <c r="AX191" s="190" t="s">
        <v>63</v>
      </c>
      <c r="AY191" s="192" t="s">
        <v>64</v>
      </c>
    </row>
    <row r="192" spans="2:65" s="93" customFormat="1" ht="22.5">
      <c r="B192" s="94"/>
      <c r="D192" s="95" t="s">
        <v>67</v>
      </c>
      <c r="E192" s="96" t="s">
        <v>40</v>
      </c>
      <c r="F192" s="97" t="s">
        <v>493</v>
      </c>
      <c r="H192" s="98">
        <v>756.48</v>
      </c>
      <c r="I192" s="297"/>
      <c r="L192" s="94"/>
      <c r="M192" s="99"/>
      <c r="T192" s="100"/>
      <c r="AT192" s="96" t="s">
        <v>67</v>
      </c>
      <c r="AU192" s="96" t="s">
        <v>37</v>
      </c>
      <c r="AV192" s="93" t="s">
        <v>37</v>
      </c>
      <c r="AW192" s="93" t="s">
        <v>68</v>
      </c>
      <c r="AX192" s="93" t="s">
        <v>63</v>
      </c>
      <c r="AY192" s="96" t="s">
        <v>64</v>
      </c>
    </row>
    <row r="193" spans="2:65" s="93" customFormat="1">
      <c r="B193" s="94"/>
      <c r="D193" s="95" t="s">
        <v>67</v>
      </c>
      <c r="E193" s="96" t="s">
        <v>40</v>
      </c>
      <c r="F193" s="97" t="s">
        <v>494</v>
      </c>
      <c r="H193" s="98">
        <v>-85.103999999999999</v>
      </c>
      <c r="I193" s="297"/>
      <c r="L193" s="94"/>
      <c r="M193" s="99"/>
      <c r="T193" s="100"/>
      <c r="AT193" s="96" t="s">
        <v>67</v>
      </c>
      <c r="AU193" s="96" t="s">
        <v>37</v>
      </c>
      <c r="AV193" s="93" t="s">
        <v>37</v>
      </c>
      <c r="AW193" s="93" t="s">
        <v>68</v>
      </c>
      <c r="AX193" s="93" t="s">
        <v>63</v>
      </c>
      <c r="AY193" s="96" t="s">
        <v>64</v>
      </c>
    </row>
    <row r="194" spans="2:65" s="190" customFormat="1">
      <c r="B194" s="191"/>
      <c r="D194" s="95" t="s">
        <v>67</v>
      </c>
      <c r="E194" s="192" t="s">
        <v>40</v>
      </c>
      <c r="F194" s="193" t="s">
        <v>453</v>
      </c>
      <c r="H194" s="192" t="s">
        <v>40</v>
      </c>
      <c r="I194" s="299"/>
      <c r="L194" s="191"/>
      <c r="M194" s="194"/>
      <c r="T194" s="195"/>
      <c r="AT194" s="192" t="s">
        <v>67</v>
      </c>
      <c r="AU194" s="192" t="s">
        <v>37</v>
      </c>
      <c r="AV194" s="190" t="s">
        <v>20</v>
      </c>
      <c r="AW194" s="190" t="s">
        <v>68</v>
      </c>
      <c r="AX194" s="190" t="s">
        <v>63</v>
      </c>
      <c r="AY194" s="192" t="s">
        <v>64</v>
      </c>
    </row>
    <row r="195" spans="2:65" s="93" customFormat="1" ht="22.5">
      <c r="B195" s="94"/>
      <c r="D195" s="95" t="s">
        <v>67</v>
      </c>
      <c r="E195" s="96" t="s">
        <v>40</v>
      </c>
      <c r="F195" s="97" t="s">
        <v>495</v>
      </c>
      <c r="H195" s="98">
        <v>150.09</v>
      </c>
      <c r="I195" s="297"/>
      <c r="L195" s="94"/>
      <c r="M195" s="99"/>
      <c r="T195" s="100"/>
      <c r="AT195" s="96" t="s">
        <v>67</v>
      </c>
      <c r="AU195" s="96" t="s">
        <v>37</v>
      </c>
      <c r="AV195" s="93" t="s">
        <v>37</v>
      </c>
      <c r="AW195" s="93" t="s">
        <v>68</v>
      </c>
      <c r="AX195" s="93" t="s">
        <v>63</v>
      </c>
      <c r="AY195" s="96" t="s">
        <v>64</v>
      </c>
    </row>
    <row r="196" spans="2:65" s="93" customFormat="1">
      <c r="B196" s="94"/>
      <c r="D196" s="95" t="s">
        <v>67</v>
      </c>
      <c r="E196" s="96" t="s">
        <v>40</v>
      </c>
      <c r="F196" s="97" t="s">
        <v>496</v>
      </c>
      <c r="H196" s="98">
        <v>-13.593</v>
      </c>
      <c r="I196" s="297"/>
      <c r="L196" s="94"/>
      <c r="M196" s="99"/>
      <c r="T196" s="100"/>
      <c r="AT196" s="96" t="s">
        <v>67</v>
      </c>
      <c r="AU196" s="96" t="s">
        <v>37</v>
      </c>
      <c r="AV196" s="93" t="s">
        <v>37</v>
      </c>
      <c r="AW196" s="93" t="s">
        <v>68</v>
      </c>
      <c r="AX196" s="93" t="s">
        <v>63</v>
      </c>
      <c r="AY196" s="96" t="s">
        <v>64</v>
      </c>
    </row>
    <row r="197" spans="2:65" s="101" customFormat="1">
      <c r="B197" s="102"/>
      <c r="D197" s="95" t="s">
        <v>67</v>
      </c>
      <c r="E197" s="103" t="s">
        <v>40</v>
      </c>
      <c r="F197" s="104" t="s">
        <v>70</v>
      </c>
      <c r="H197" s="105">
        <v>851.61599999999999</v>
      </c>
      <c r="I197" s="298"/>
      <c r="L197" s="102"/>
      <c r="M197" s="106"/>
      <c r="T197" s="107"/>
      <c r="AT197" s="103" t="s">
        <v>67</v>
      </c>
      <c r="AU197" s="103" t="s">
        <v>37</v>
      </c>
      <c r="AV197" s="101" t="s">
        <v>66</v>
      </c>
      <c r="AW197" s="101" t="s">
        <v>68</v>
      </c>
      <c r="AX197" s="101" t="s">
        <v>20</v>
      </c>
      <c r="AY197" s="103" t="s">
        <v>64</v>
      </c>
    </row>
    <row r="198" spans="2:65" s="46" customFormat="1" ht="24.2" customHeight="1">
      <c r="B198" s="79"/>
      <c r="C198" s="80" t="s">
        <v>155</v>
      </c>
      <c r="D198" s="80" t="s">
        <v>65</v>
      </c>
      <c r="E198" s="81" t="s">
        <v>497</v>
      </c>
      <c r="F198" s="82" t="s">
        <v>498</v>
      </c>
      <c r="G198" s="83" t="s">
        <v>14</v>
      </c>
      <c r="H198" s="84">
        <v>133.1</v>
      </c>
      <c r="I198" s="295"/>
      <c r="J198" s="85">
        <f>ROUND(I198*H198,2)</f>
        <v>0</v>
      </c>
      <c r="K198" s="128"/>
      <c r="L198" s="47"/>
      <c r="M198" s="296" t="s">
        <v>40</v>
      </c>
      <c r="N198" s="86" t="s">
        <v>45</v>
      </c>
      <c r="P198" s="87">
        <f>O198*H198</f>
        <v>0</v>
      </c>
      <c r="Q198" s="87">
        <v>1.7000000000000001E-2</v>
      </c>
      <c r="R198" s="87">
        <f>Q198*H198</f>
        <v>2.2627000000000002</v>
      </c>
      <c r="S198" s="87">
        <v>0</v>
      </c>
      <c r="T198" s="88">
        <f>S198*H198</f>
        <v>0</v>
      </c>
      <c r="AR198" s="89" t="s">
        <v>66</v>
      </c>
      <c r="AT198" s="89" t="s">
        <v>65</v>
      </c>
      <c r="AU198" s="89" t="s">
        <v>37</v>
      </c>
      <c r="AY198" s="45" t="s">
        <v>64</v>
      </c>
      <c r="BE198" s="90">
        <f>IF(N198="základní",J198,0)</f>
        <v>0</v>
      </c>
      <c r="BF198" s="90">
        <f>IF(N198="snížená",J198,0)</f>
        <v>0</v>
      </c>
      <c r="BG198" s="90">
        <f>IF(N198="zákl. přenesená",J198,0)</f>
        <v>0</v>
      </c>
      <c r="BH198" s="90">
        <f>IF(N198="sníž. přenesená",J198,0)</f>
        <v>0</v>
      </c>
      <c r="BI198" s="90">
        <f>IF(N198="nulová",J198,0)</f>
        <v>0</v>
      </c>
      <c r="BJ198" s="45" t="s">
        <v>20</v>
      </c>
      <c r="BK198" s="90">
        <f>ROUND(I198*H198,2)</f>
        <v>0</v>
      </c>
      <c r="BL198" s="45" t="s">
        <v>66</v>
      </c>
      <c r="BM198" s="89" t="s">
        <v>499</v>
      </c>
    </row>
    <row r="199" spans="2:65" s="190" customFormat="1">
      <c r="B199" s="191"/>
      <c r="D199" s="95" t="s">
        <v>67</v>
      </c>
      <c r="E199" s="192" t="s">
        <v>40</v>
      </c>
      <c r="F199" s="193" t="s">
        <v>500</v>
      </c>
      <c r="H199" s="192" t="s">
        <v>40</v>
      </c>
      <c r="I199" s="299"/>
      <c r="L199" s="191"/>
      <c r="M199" s="194"/>
      <c r="T199" s="195"/>
      <c r="AT199" s="192" t="s">
        <v>67</v>
      </c>
      <c r="AU199" s="192" t="s">
        <v>37</v>
      </c>
      <c r="AV199" s="190" t="s">
        <v>20</v>
      </c>
      <c r="AW199" s="190" t="s">
        <v>68</v>
      </c>
      <c r="AX199" s="190" t="s">
        <v>63</v>
      </c>
      <c r="AY199" s="192" t="s">
        <v>64</v>
      </c>
    </row>
    <row r="200" spans="2:65" s="190" customFormat="1">
      <c r="B200" s="191"/>
      <c r="D200" s="95" t="s">
        <v>67</v>
      </c>
      <c r="E200" s="192" t="s">
        <v>40</v>
      </c>
      <c r="F200" s="193" t="s">
        <v>458</v>
      </c>
      <c r="H200" s="192" t="s">
        <v>40</v>
      </c>
      <c r="I200" s="299"/>
      <c r="L200" s="191"/>
      <c r="M200" s="194"/>
      <c r="T200" s="195"/>
      <c r="AT200" s="192" t="s">
        <v>67</v>
      </c>
      <c r="AU200" s="192" t="s">
        <v>37</v>
      </c>
      <c r="AV200" s="190" t="s">
        <v>20</v>
      </c>
      <c r="AW200" s="190" t="s">
        <v>68</v>
      </c>
      <c r="AX200" s="190" t="s">
        <v>63</v>
      </c>
      <c r="AY200" s="192" t="s">
        <v>64</v>
      </c>
    </row>
    <row r="201" spans="2:65" s="93" customFormat="1">
      <c r="B201" s="94"/>
      <c r="D201" s="95" t="s">
        <v>67</v>
      </c>
      <c r="E201" s="96" t="s">
        <v>40</v>
      </c>
      <c r="F201" s="97" t="s">
        <v>501</v>
      </c>
      <c r="H201" s="98">
        <v>4.8</v>
      </c>
      <c r="I201" s="297"/>
      <c r="L201" s="94"/>
      <c r="M201" s="99"/>
      <c r="T201" s="100"/>
      <c r="AT201" s="96" t="s">
        <v>67</v>
      </c>
      <c r="AU201" s="96" t="s">
        <v>37</v>
      </c>
      <c r="AV201" s="93" t="s">
        <v>37</v>
      </c>
      <c r="AW201" s="93" t="s">
        <v>68</v>
      </c>
      <c r="AX201" s="93" t="s">
        <v>63</v>
      </c>
      <c r="AY201" s="96" t="s">
        <v>64</v>
      </c>
    </row>
    <row r="202" spans="2:65" s="190" customFormat="1">
      <c r="B202" s="191"/>
      <c r="D202" s="95" t="s">
        <v>67</v>
      </c>
      <c r="E202" s="192" t="s">
        <v>40</v>
      </c>
      <c r="F202" s="193" t="s">
        <v>460</v>
      </c>
      <c r="H202" s="192" t="s">
        <v>40</v>
      </c>
      <c r="I202" s="299"/>
      <c r="L202" s="191"/>
      <c r="M202" s="194"/>
      <c r="T202" s="195"/>
      <c r="AT202" s="192" t="s">
        <v>67</v>
      </c>
      <c r="AU202" s="192" t="s">
        <v>37</v>
      </c>
      <c r="AV202" s="190" t="s">
        <v>20</v>
      </c>
      <c r="AW202" s="190" t="s">
        <v>68</v>
      </c>
      <c r="AX202" s="190" t="s">
        <v>63</v>
      </c>
      <c r="AY202" s="192" t="s">
        <v>64</v>
      </c>
    </row>
    <row r="203" spans="2:65" s="93" customFormat="1">
      <c r="B203" s="94"/>
      <c r="D203" s="95" t="s">
        <v>67</v>
      </c>
      <c r="E203" s="96" t="s">
        <v>40</v>
      </c>
      <c r="F203" s="97" t="s">
        <v>502</v>
      </c>
      <c r="H203" s="98">
        <v>108.8</v>
      </c>
      <c r="I203" s="297"/>
      <c r="L203" s="94"/>
      <c r="M203" s="99"/>
      <c r="T203" s="100"/>
      <c r="AT203" s="96" t="s">
        <v>67</v>
      </c>
      <c r="AU203" s="96" t="s">
        <v>37</v>
      </c>
      <c r="AV203" s="93" t="s">
        <v>37</v>
      </c>
      <c r="AW203" s="93" t="s">
        <v>68</v>
      </c>
      <c r="AX203" s="93" t="s">
        <v>63</v>
      </c>
      <c r="AY203" s="96" t="s">
        <v>64</v>
      </c>
    </row>
    <row r="204" spans="2:65" s="190" customFormat="1">
      <c r="B204" s="191"/>
      <c r="D204" s="95" t="s">
        <v>67</v>
      </c>
      <c r="E204" s="192" t="s">
        <v>40</v>
      </c>
      <c r="F204" s="193" t="s">
        <v>453</v>
      </c>
      <c r="H204" s="192" t="s">
        <v>40</v>
      </c>
      <c r="I204" s="299"/>
      <c r="L204" s="191"/>
      <c r="M204" s="194"/>
      <c r="T204" s="195"/>
      <c r="AT204" s="192" t="s">
        <v>67</v>
      </c>
      <c r="AU204" s="192" t="s">
        <v>37</v>
      </c>
      <c r="AV204" s="190" t="s">
        <v>20</v>
      </c>
      <c r="AW204" s="190" t="s">
        <v>68</v>
      </c>
      <c r="AX204" s="190" t="s">
        <v>63</v>
      </c>
      <c r="AY204" s="192" t="s">
        <v>64</v>
      </c>
    </row>
    <row r="205" spans="2:65" s="93" customFormat="1">
      <c r="B205" s="94"/>
      <c r="D205" s="95" t="s">
        <v>67</v>
      </c>
      <c r="E205" s="96" t="s">
        <v>40</v>
      </c>
      <c r="F205" s="97" t="s">
        <v>503</v>
      </c>
      <c r="H205" s="98">
        <v>19.5</v>
      </c>
      <c r="I205" s="297"/>
      <c r="L205" s="94"/>
      <c r="M205" s="99"/>
      <c r="T205" s="100"/>
      <c r="AT205" s="96" t="s">
        <v>67</v>
      </c>
      <c r="AU205" s="96" t="s">
        <v>37</v>
      </c>
      <c r="AV205" s="93" t="s">
        <v>37</v>
      </c>
      <c r="AW205" s="93" t="s">
        <v>68</v>
      </c>
      <c r="AX205" s="93" t="s">
        <v>63</v>
      </c>
      <c r="AY205" s="96" t="s">
        <v>64</v>
      </c>
    </row>
    <row r="206" spans="2:65" s="101" customFormat="1">
      <c r="B206" s="102"/>
      <c r="D206" s="95" t="s">
        <v>67</v>
      </c>
      <c r="E206" s="103" t="s">
        <v>40</v>
      </c>
      <c r="F206" s="104" t="s">
        <v>70</v>
      </c>
      <c r="H206" s="105">
        <v>133.1</v>
      </c>
      <c r="I206" s="298"/>
      <c r="L206" s="102"/>
      <c r="M206" s="106"/>
      <c r="T206" s="107"/>
      <c r="AT206" s="103" t="s">
        <v>67</v>
      </c>
      <c r="AU206" s="103" t="s">
        <v>37</v>
      </c>
      <c r="AV206" s="101" t="s">
        <v>66</v>
      </c>
      <c r="AW206" s="101" t="s">
        <v>68</v>
      </c>
      <c r="AX206" s="101" t="s">
        <v>20</v>
      </c>
      <c r="AY206" s="103" t="s">
        <v>64</v>
      </c>
    </row>
    <row r="207" spans="2:65" s="46" customFormat="1" ht="24.2" customHeight="1">
      <c r="B207" s="79"/>
      <c r="C207" s="80" t="s">
        <v>162</v>
      </c>
      <c r="D207" s="80" t="s">
        <v>65</v>
      </c>
      <c r="E207" s="81" t="s">
        <v>22</v>
      </c>
      <c r="F207" s="82" t="s">
        <v>504</v>
      </c>
      <c r="G207" s="83" t="s">
        <v>14</v>
      </c>
      <c r="H207" s="84">
        <v>60.2</v>
      </c>
      <c r="I207" s="295"/>
      <c r="J207" s="85">
        <f>ROUND(I207*H207,2)</f>
        <v>0</v>
      </c>
      <c r="K207" s="128"/>
      <c r="L207" s="47"/>
      <c r="M207" s="296" t="s">
        <v>40</v>
      </c>
      <c r="N207" s="86" t="s">
        <v>45</v>
      </c>
      <c r="P207" s="87">
        <f>O207*H207</f>
        <v>0</v>
      </c>
      <c r="Q207" s="87">
        <v>4.3800000000000002E-3</v>
      </c>
      <c r="R207" s="87">
        <f>Q207*H207</f>
        <v>0.26367600000000002</v>
      </c>
      <c r="S207" s="87">
        <v>0</v>
      </c>
      <c r="T207" s="88">
        <f>S207*H207</f>
        <v>0</v>
      </c>
      <c r="AR207" s="89" t="s">
        <v>66</v>
      </c>
      <c r="AT207" s="89" t="s">
        <v>65</v>
      </c>
      <c r="AU207" s="89" t="s">
        <v>37</v>
      </c>
      <c r="AY207" s="45" t="s">
        <v>64</v>
      </c>
      <c r="BE207" s="90">
        <f>IF(N207="základní",J207,0)</f>
        <v>0</v>
      </c>
      <c r="BF207" s="90">
        <f>IF(N207="snížená",J207,0)</f>
        <v>0</v>
      </c>
      <c r="BG207" s="90">
        <f>IF(N207="zákl. přenesená",J207,0)</f>
        <v>0</v>
      </c>
      <c r="BH207" s="90">
        <f>IF(N207="sníž. přenesená",J207,0)</f>
        <v>0</v>
      </c>
      <c r="BI207" s="90">
        <f>IF(N207="nulová",J207,0)</f>
        <v>0</v>
      </c>
      <c r="BJ207" s="45" t="s">
        <v>20</v>
      </c>
      <c r="BK207" s="90">
        <f>ROUND(I207*H207,2)</f>
        <v>0</v>
      </c>
      <c r="BL207" s="45" t="s">
        <v>66</v>
      </c>
      <c r="BM207" s="89" t="s">
        <v>505</v>
      </c>
    </row>
    <row r="208" spans="2:65" s="190" customFormat="1">
      <c r="B208" s="191"/>
      <c r="D208" s="95" t="s">
        <v>67</v>
      </c>
      <c r="E208" s="192" t="s">
        <v>40</v>
      </c>
      <c r="F208" s="193" t="s">
        <v>451</v>
      </c>
      <c r="H208" s="192" t="s">
        <v>40</v>
      </c>
      <c r="I208" s="299"/>
      <c r="L208" s="191"/>
      <c r="M208" s="194"/>
      <c r="T208" s="195"/>
      <c r="AT208" s="192" t="s">
        <v>67</v>
      </c>
      <c r="AU208" s="192" t="s">
        <v>37</v>
      </c>
      <c r="AV208" s="190" t="s">
        <v>20</v>
      </c>
      <c r="AW208" s="190" t="s">
        <v>68</v>
      </c>
      <c r="AX208" s="190" t="s">
        <v>63</v>
      </c>
      <c r="AY208" s="192" t="s">
        <v>64</v>
      </c>
    </row>
    <row r="209" spans="2:65" s="93" customFormat="1">
      <c r="B209" s="94"/>
      <c r="D209" s="95" t="s">
        <v>67</v>
      </c>
      <c r="E209" s="96" t="s">
        <v>40</v>
      </c>
      <c r="F209" s="97" t="s">
        <v>506</v>
      </c>
      <c r="H209" s="98">
        <v>40.799999999999997</v>
      </c>
      <c r="I209" s="297"/>
      <c r="L209" s="94"/>
      <c r="M209" s="99"/>
      <c r="T209" s="100"/>
      <c r="AT209" s="96" t="s">
        <v>67</v>
      </c>
      <c r="AU209" s="96" t="s">
        <v>37</v>
      </c>
      <c r="AV209" s="93" t="s">
        <v>37</v>
      </c>
      <c r="AW209" s="93" t="s">
        <v>68</v>
      </c>
      <c r="AX209" s="93" t="s">
        <v>63</v>
      </c>
      <c r="AY209" s="96" t="s">
        <v>64</v>
      </c>
    </row>
    <row r="210" spans="2:65" s="190" customFormat="1">
      <c r="B210" s="191"/>
      <c r="D210" s="95" t="s">
        <v>67</v>
      </c>
      <c r="E210" s="192" t="s">
        <v>40</v>
      </c>
      <c r="F210" s="193" t="s">
        <v>453</v>
      </c>
      <c r="H210" s="192" t="s">
        <v>40</v>
      </c>
      <c r="I210" s="299"/>
      <c r="L210" s="191"/>
      <c r="M210" s="194"/>
      <c r="T210" s="195"/>
      <c r="AT210" s="192" t="s">
        <v>67</v>
      </c>
      <c r="AU210" s="192" t="s">
        <v>37</v>
      </c>
      <c r="AV210" s="190" t="s">
        <v>20</v>
      </c>
      <c r="AW210" s="190" t="s">
        <v>68</v>
      </c>
      <c r="AX210" s="190" t="s">
        <v>63</v>
      </c>
      <c r="AY210" s="192" t="s">
        <v>64</v>
      </c>
    </row>
    <row r="211" spans="2:65" s="93" customFormat="1">
      <c r="B211" s="94"/>
      <c r="D211" s="95" t="s">
        <v>67</v>
      </c>
      <c r="E211" s="96" t="s">
        <v>40</v>
      </c>
      <c r="F211" s="97" t="s">
        <v>507</v>
      </c>
      <c r="H211" s="98">
        <v>5.4</v>
      </c>
      <c r="I211" s="297"/>
      <c r="L211" s="94"/>
      <c r="M211" s="99"/>
      <c r="T211" s="100"/>
      <c r="AT211" s="96" t="s">
        <v>67</v>
      </c>
      <c r="AU211" s="96" t="s">
        <v>37</v>
      </c>
      <c r="AV211" s="93" t="s">
        <v>37</v>
      </c>
      <c r="AW211" s="93" t="s">
        <v>68</v>
      </c>
      <c r="AX211" s="93" t="s">
        <v>63</v>
      </c>
      <c r="AY211" s="96" t="s">
        <v>64</v>
      </c>
    </row>
    <row r="212" spans="2:65" s="190" customFormat="1">
      <c r="B212" s="191"/>
      <c r="D212" s="95" t="s">
        <v>67</v>
      </c>
      <c r="E212" s="192" t="s">
        <v>40</v>
      </c>
      <c r="F212" s="193" t="s">
        <v>508</v>
      </c>
      <c r="H212" s="192" t="s">
        <v>40</v>
      </c>
      <c r="I212" s="299"/>
      <c r="L212" s="191"/>
      <c r="M212" s="194"/>
      <c r="T212" s="195"/>
      <c r="AT212" s="192" t="s">
        <v>67</v>
      </c>
      <c r="AU212" s="192" t="s">
        <v>37</v>
      </c>
      <c r="AV212" s="190" t="s">
        <v>20</v>
      </c>
      <c r="AW212" s="190" t="s">
        <v>68</v>
      </c>
      <c r="AX212" s="190" t="s">
        <v>63</v>
      </c>
      <c r="AY212" s="192" t="s">
        <v>64</v>
      </c>
    </row>
    <row r="213" spans="2:65" s="93" customFormat="1">
      <c r="B213" s="94"/>
      <c r="D213" s="95" t="s">
        <v>67</v>
      </c>
      <c r="E213" s="96" t="s">
        <v>40</v>
      </c>
      <c r="F213" s="97" t="s">
        <v>509</v>
      </c>
      <c r="H213" s="98">
        <v>14</v>
      </c>
      <c r="I213" s="297"/>
      <c r="L213" s="94"/>
      <c r="M213" s="99"/>
      <c r="T213" s="100"/>
      <c r="AT213" s="96" t="s">
        <v>67</v>
      </c>
      <c r="AU213" s="96" t="s">
        <v>37</v>
      </c>
      <c r="AV213" s="93" t="s">
        <v>37</v>
      </c>
      <c r="AW213" s="93" t="s">
        <v>68</v>
      </c>
      <c r="AX213" s="93" t="s">
        <v>63</v>
      </c>
      <c r="AY213" s="96" t="s">
        <v>64</v>
      </c>
    </row>
    <row r="214" spans="2:65" s="101" customFormat="1">
      <c r="B214" s="102"/>
      <c r="D214" s="95" t="s">
        <v>67</v>
      </c>
      <c r="E214" s="103" t="s">
        <v>40</v>
      </c>
      <c r="F214" s="104" t="s">
        <v>70</v>
      </c>
      <c r="H214" s="105">
        <v>60.2</v>
      </c>
      <c r="I214" s="298"/>
      <c r="L214" s="102"/>
      <c r="M214" s="106"/>
      <c r="T214" s="107"/>
      <c r="AT214" s="103" t="s">
        <v>67</v>
      </c>
      <c r="AU214" s="103" t="s">
        <v>37</v>
      </c>
      <c r="AV214" s="101" t="s">
        <v>66</v>
      </c>
      <c r="AW214" s="101" t="s">
        <v>68</v>
      </c>
      <c r="AX214" s="101" t="s">
        <v>20</v>
      </c>
      <c r="AY214" s="103" t="s">
        <v>64</v>
      </c>
    </row>
    <row r="215" spans="2:65" s="46" customFormat="1" ht="24.2" customHeight="1">
      <c r="B215" s="79"/>
      <c r="C215" s="80" t="s">
        <v>156</v>
      </c>
      <c r="D215" s="80" t="s">
        <v>65</v>
      </c>
      <c r="E215" s="81" t="s">
        <v>510</v>
      </c>
      <c r="F215" s="82" t="s">
        <v>511</v>
      </c>
      <c r="G215" s="83" t="s">
        <v>15</v>
      </c>
      <c r="H215" s="84">
        <v>14</v>
      </c>
      <c r="I215" s="295"/>
      <c r="J215" s="85">
        <f>ROUND(I215*H215,2)</f>
        <v>0</v>
      </c>
      <c r="K215" s="128"/>
      <c r="L215" s="47"/>
      <c r="M215" s="296" t="s">
        <v>40</v>
      </c>
      <c r="N215" s="86" t="s">
        <v>45</v>
      </c>
      <c r="P215" s="87">
        <f>O215*H215</f>
        <v>0</v>
      </c>
      <c r="Q215" s="87">
        <v>0.1575</v>
      </c>
      <c r="R215" s="87">
        <f>Q215*H215</f>
        <v>2.2050000000000001</v>
      </c>
      <c r="S215" s="87">
        <v>0</v>
      </c>
      <c r="T215" s="88">
        <f>S215*H215</f>
        <v>0</v>
      </c>
      <c r="AR215" s="89" t="s">
        <v>66</v>
      </c>
      <c r="AT215" s="89" t="s">
        <v>65</v>
      </c>
      <c r="AU215" s="89" t="s">
        <v>37</v>
      </c>
      <c r="AY215" s="45" t="s">
        <v>64</v>
      </c>
      <c r="BE215" s="90">
        <f>IF(N215="základní",J215,0)</f>
        <v>0</v>
      </c>
      <c r="BF215" s="90">
        <f>IF(N215="snížená",J215,0)</f>
        <v>0</v>
      </c>
      <c r="BG215" s="90">
        <f>IF(N215="zákl. přenesená",J215,0)</f>
        <v>0</v>
      </c>
      <c r="BH215" s="90">
        <f>IF(N215="sníž. přenesená",J215,0)</f>
        <v>0</v>
      </c>
      <c r="BI215" s="90">
        <f>IF(N215="nulová",J215,0)</f>
        <v>0</v>
      </c>
      <c r="BJ215" s="45" t="s">
        <v>20</v>
      </c>
      <c r="BK215" s="90">
        <f>ROUND(I215*H215,2)</f>
        <v>0</v>
      </c>
      <c r="BL215" s="45" t="s">
        <v>66</v>
      </c>
      <c r="BM215" s="89" t="s">
        <v>512</v>
      </c>
    </row>
    <row r="216" spans="2:65" s="190" customFormat="1">
      <c r="B216" s="191"/>
      <c r="D216" s="95" t="s">
        <v>67</v>
      </c>
      <c r="E216" s="192" t="s">
        <v>40</v>
      </c>
      <c r="F216" s="193" t="s">
        <v>513</v>
      </c>
      <c r="H216" s="192" t="s">
        <v>40</v>
      </c>
      <c r="I216" s="299"/>
      <c r="L216" s="191"/>
      <c r="M216" s="194"/>
      <c r="T216" s="195"/>
      <c r="AT216" s="192" t="s">
        <v>67</v>
      </c>
      <c r="AU216" s="192" t="s">
        <v>37</v>
      </c>
      <c r="AV216" s="190" t="s">
        <v>20</v>
      </c>
      <c r="AW216" s="190" t="s">
        <v>68</v>
      </c>
      <c r="AX216" s="190" t="s">
        <v>63</v>
      </c>
      <c r="AY216" s="192" t="s">
        <v>64</v>
      </c>
    </row>
    <row r="217" spans="2:65" s="190" customFormat="1">
      <c r="B217" s="191"/>
      <c r="D217" s="95" t="s">
        <v>67</v>
      </c>
      <c r="E217" s="192" t="s">
        <v>40</v>
      </c>
      <c r="F217" s="193" t="s">
        <v>460</v>
      </c>
      <c r="H217" s="192" t="s">
        <v>40</v>
      </c>
      <c r="I217" s="299"/>
      <c r="L217" s="191"/>
      <c r="M217" s="194"/>
      <c r="T217" s="195"/>
      <c r="AT217" s="192" t="s">
        <v>67</v>
      </c>
      <c r="AU217" s="192" t="s">
        <v>37</v>
      </c>
      <c r="AV217" s="190" t="s">
        <v>20</v>
      </c>
      <c r="AW217" s="190" t="s">
        <v>68</v>
      </c>
      <c r="AX217" s="190" t="s">
        <v>63</v>
      </c>
      <c r="AY217" s="192" t="s">
        <v>64</v>
      </c>
    </row>
    <row r="218" spans="2:65" s="93" customFormat="1">
      <c r="B218" s="94"/>
      <c r="D218" s="95" t="s">
        <v>67</v>
      </c>
      <c r="E218" s="96" t="s">
        <v>40</v>
      </c>
      <c r="F218" s="97" t="s">
        <v>514</v>
      </c>
      <c r="H218" s="98">
        <v>12</v>
      </c>
      <c r="I218" s="297"/>
      <c r="L218" s="94"/>
      <c r="M218" s="99"/>
      <c r="T218" s="100"/>
      <c r="AT218" s="96" t="s">
        <v>67</v>
      </c>
      <c r="AU218" s="96" t="s">
        <v>37</v>
      </c>
      <c r="AV218" s="93" t="s">
        <v>37</v>
      </c>
      <c r="AW218" s="93" t="s">
        <v>68</v>
      </c>
      <c r="AX218" s="93" t="s">
        <v>63</v>
      </c>
      <c r="AY218" s="96" t="s">
        <v>64</v>
      </c>
    </row>
    <row r="219" spans="2:65" s="190" customFormat="1">
      <c r="B219" s="191"/>
      <c r="D219" s="95" t="s">
        <v>67</v>
      </c>
      <c r="E219" s="192" t="s">
        <v>40</v>
      </c>
      <c r="F219" s="193" t="s">
        <v>515</v>
      </c>
      <c r="H219" s="192" t="s">
        <v>40</v>
      </c>
      <c r="I219" s="299"/>
      <c r="L219" s="191"/>
      <c r="M219" s="194"/>
      <c r="T219" s="195"/>
      <c r="AT219" s="192" t="s">
        <v>67</v>
      </c>
      <c r="AU219" s="192" t="s">
        <v>37</v>
      </c>
      <c r="AV219" s="190" t="s">
        <v>20</v>
      </c>
      <c r="AW219" s="190" t="s">
        <v>68</v>
      </c>
      <c r="AX219" s="190" t="s">
        <v>63</v>
      </c>
      <c r="AY219" s="192" t="s">
        <v>64</v>
      </c>
    </row>
    <row r="220" spans="2:65" s="190" customFormat="1">
      <c r="B220" s="191"/>
      <c r="D220" s="95" t="s">
        <v>67</v>
      </c>
      <c r="E220" s="192" t="s">
        <v>40</v>
      </c>
      <c r="F220" s="193" t="s">
        <v>453</v>
      </c>
      <c r="H220" s="192" t="s">
        <v>40</v>
      </c>
      <c r="I220" s="299"/>
      <c r="L220" s="191"/>
      <c r="M220" s="194"/>
      <c r="T220" s="195"/>
      <c r="AT220" s="192" t="s">
        <v>67</v>
      </c>
      <c r="AU220" s="192" t="s">
        <v>37</v>
      </c>
      <c r="AV220" s="190" t="s">
        <v>20</v>
      </c>
      <c r="AW220" s="190" t="s">
        <v>68</v>
      </c>
      <c r="AX220" s="190" t="s">
        <v>63</v>
      </c>
      <c r="AY220" s="192" t="s">
        <v>64</v>
      </c>
    </row>
    <row r="221" spans="2:65" s="93" customFormat="1">
      <c r="B221" s="94"/>
      <c r="D221" s="95" t="s">
        <v>67</v>
      </c>
      <c r="E221" s="96" t="s">
        <v>40</v>
      </c>
      <c r="F221" s="97" t="s">
        <v>37</v>
      </c>
      <c r="H221" s="98">
        <v>2</v>
      </c>
      <c r="I221" s="297"/>
      <c r="L221" s="94"/>
      <c r="M221" s="99"/>
      <c r="T221" s="100"/>
      <c r="AT221" s="96" t="s">
        <v>67</v>
      </c>
      <c r="AU221" s="96" t="s">
        <v>37</v>
      </c>
      <c r="AV221" s="93" t="s">
        <v>37</v>
      </c>
      <c r="AW221" s="93" t="s">
        <v>68</v>
      </c>
      <c r="AX221" s="93" t="s">
        <v>63</v>
      </c>
      <c r="AY221" s="96" t="s">
        <v>64</v>
      </c>
    </row>
    <row r="222" spans="2:65" s="101" customFormat="1">
      <c r="B222" s="102"/>
      <c r="D222" s="95" t="s">
        <v>67</v>
      </c>
      <c r="E222" s="103" t="s">
        <v>40</v>
      </c>
      <c r="F222" s="104" t="s">
        <v>70</v>
      </c>
      <c r="H222" s="105">
        <v>14</v>
      </c>
      <c r="I222" s="298"/>
      <c r="L222" s="102"/>
      <c r="M222" s="106"/>
      <c r="T222" s="107"/>
      <c r="AT222" s="103" t="s">
        <v>67</v>
      </c>
      <c r="AU222" s="103" t="s">
        <v>37</v>
      </c>
      <c r="AV222" s="101" t="s">
        <v>66</v>
      </c>
      <c r="AW222" s="101" t="s">
        <v>68</v>
      </c>
      <c r="AX222" s="101" t="s">
        <v>20</v>
      </c>
      <c r="AY222" s="103" t="s">
        <v>64</v>
      </c>
    </row>
    <row r="223" spans="2:65" s="46" customFormat="1" ht="16.5" customHeight="1">
      <c r="B223" s="79"/>
      <c r="C223" s="80" t="s">
        <v>157</v>
      </c>
      <c r="D223" s="80" t="s">
        <v>65</v>
      </c>
      <c r="E223" s="81" t="s">
        <v>516</v>
      </c>
      <c r="F223" s="82" t="s">
        <v>517</v>
      </c>
      <c r="G223" s="83" t="s">
        <v>14</v>
      </c>
      <c r="H223" s="84">
        <v>160</v>
      </c>
      <c r="I223" s="295"/>
      <c r="J223" s="85">
        <f>ROUND(I223*H223,2)</f>
        <v>0</v>
      </c>
      <c r="K223" s="128"/>
      <c r="L223" s="47"/>
      <c r="M223" s="296" t="s">
        <v>40</v>
      </c>
      <c r="N223" s="86" t="s">
        <v>45</v>
      </c>
      <c r="P223" s="87">
        <f>O223*H223</f>
        <v>0</v>
      </c>
      <c r="Q223" s="87">
        <v>0</v>
      </c>
      <c r="R223" s="87">
        <f>Q223*H223</f>
        <v>0</v>
      </c>
      <c r="S223" s="87">
        <v>0</v>
      </c>
      <c r="T223" s="88">
        <f>S223*H223</f>
        <v>0</v>
      </c>
      <c r="AR223" s="89" t="s">
        <v>66</v>
      </c>
      <c r="AT223" s="89" t="s">
        <v>65</v>
      </c>
      <c r="AU223" s="89" t="s">
        <v>37</v>
      </c>
      <c r="AY223" s="45" t="s">
        <v>64</v>
      </c>
      <c r="BE223" s="90">
        <f>IF(N223="základní",J223,0)</f>
        <v>0</v>
      </c>
      <c r="BF223" s="90">
        <f>IF(N223="snížená",J223,0)</f>
        <v>0</v>
      </c>
      <c r="BG223" s="90">
        <f>IF(N223="zákl. přenesená",J223,0)</f>
        <v>0</v>
      </c>
      <c r="BH223" s="90">
        <f>IF(N223="sníž. přenesená",J223,0)</f>
        <v>0</v>
      </c>
      <c r="BI223" s="90">
        <f>IF(N223="nulová",J223,0)</f>
        <v>0</v>
      </c>
      <c r="BJ223" s="45" t="s">
        <v>20</v>
      </c>
      <c r="BK223" s="90">
        <f>ROUND(I223*H223,2)</f>
        <v>0</v>
      </c>
      <c r="BL223" s="45" t="s">
        <v>66</v>
      </c>
      <c r="BM223" s="89" t="s">
        <v>518</v>
      </c>
    </row>
    <row r="224" spans="2:65" s="46" customFormat="1" ht="24.2" customHeight="1">
      <c r="B224" s="79"/>
      <c r="C224" s="80" t="s">
        <v>159</v>
      </c>
      <c r="D224" s="80" t="s">
        <v>65</v>
      </c>
      <c r="E224" s="81" t="s">
        <v>519</v>
      </c>
      <c r="F224" s="82" t="s">
        <v>520</v>
      </c>
      <c r="G224" s="83" t="s">
        <v>14</v>
      </c>
      <c r="H224" s="84">
        <v>750</v>
      </c>
      <c r="I224" s="295"/>
      <c r="J224" s="85">
        <f>ROUND(I224*H224,2)</f>
        <v>0</v>
      </c>
      <c r="K224" s="128"/>
      <c r="L224" s="47"/>
      <c r="M224" s="296" t="s">
        <v>40</v>
      </c>
      <c r="N224" s="86" t="s">
        <v>45</v>
      </c>
      <c r="P224" s="87">
        <f>O224*H224</f>
        <v>0</v>
      </c>
      <c r="Q224" s="87">
        <v>0</v>
      </c>
      <c r="R224" s="87">
        <f>Q224*H224</f>
        <v>0</v>
      </c>
      <c r="S224" s="87">
        <v>0</v>
      </c>
      <c r="T224" s="88">
        <f>S224*H224</f>
        <v>0</v>
      </c>
      <c r="AR224" s="89" t="s">
        <v>66</v>
      </c>
      <c r="AT224" s="89" t="s">
        <v>65</v>
      </c>
      <c r="AU224" s="89" t="s">
        <v>37</v>
      </c>
      <c r="AY224" s="45" t="s">
        <v>64</v>
      </c>
      <c r="BE224" s="90">
        <f>IF(N224="základní",J224,0)</f>
        <v>0</v>
      </c>
      <c r="BF224" s="90">
        <f>IF(N224="snížená",J224,0)</f>
        <v>0</v>
      </c>
      <c r="BG224" s="90">
        <f>IF(N224="zákl. přenesená",J224,0)</f>
        <v>0</v>
      </c>
      <c r="BH224" s="90">
        <f>IF(N224="sníž. přenesená",J224,0)</f>
        <v>0</v>
      </c>
      <c r="BI224" s="90">
        <f>IF(N224="nulová",J224,0)</f>
        <v>0</v>
      </c>
      <c r="BJ224" s="45" t="s">
        <v>20</v>
      </c>
      <c r="BK224" s="90">
        <f>ROUND(I224*H224,2)</f>
        <v>0</v>
      </c>
      <c r="BL224" s="45" t="s">
        <v>66</v>
      </c>
      <c r="BM224" s="89" t="s">
        <v>521</v>
      </c>
    </row>
    <row r="225" spans="2:65" s="67" customFormat="1" ht="22.9" customHeight="1">
      <c r="B225" s="68"/>
      <c r="D225" s="69" t="s">
        <v>60</v>
      </c>
      <c r="E225" s="77" t="s">
        <v>133</v>
      </c>
      <c r="F225" s="77" t="s">
        <v>522</v>
      </c>
      <c r="I225" s="294"/>
      <c r="J225" s="78">
        <f>BK225</f>
        <v>0</v>
      </c>
      <c r="L225" s="68"/>
      <c r="M225" s="72"/>
      <c r="P225" s="73">
        <f>SUM(P226:P253)</f>
        <v>0</v>
      </c>
      <c r="R225" s="73">
        <f>SUM(R226:R253)</f>
        <v>11.649364600000002</v>
      </c>
      <c r="T225" s="74">
        <f>SUM(T226:T253)</f>
        <v>3.1956000000000002</v>
      </c>
      <c r="AR225" s="69" t="s">
        <v>20</v>
      </c>
      <c r="AT225" s="75" t="s">
        <v>60</v>
      </c>
      <c r="AU225" s="75" t="s">
        <v>20</v>
      </c>
      <c r="AY225" s="69" t="s">
        <v>64</v>
      </c>
      <c r="BK225" s="76">
        <f>SUM(BK226:BK253)</f>
        <v>0</v>
      </c>
    </row>
    <row r="226" spans="2:65" s="46" customFormat="1" ht="37.9" customHeight="1">
      <c r="B226" s="79"/>
      <c r="C226" s="80" t="s">
        <v>117</v>
      </c>
      <c r="D226" s="80" t="s">
        <v>65</v>
      </c>
      <c r="E226" s="81" t="s">
        <v>523</v>
      </c>
      <c r="F226" s="82" t="s">
        <v>524</v>
      </c>
      <c r="G226" s="83" t="s">
        <v>14</v>
      </c>
      <c r="H226" s="84">
        <v>133.15</v>
      </c>
      <c r="I226" s="295"/>
      <c r="J226" s="85">
        <f>ROUND(I226*H226,2)</f>
        <v>0</v>
      </c>
      <c r="K226" s="128"/>
      <c r="L226" s="47"/>
      <c r="M226" s="296" t="s">
        <v>40</v>
      </c>
      <c r="N226" s="86" t="s">
        <v>45</v>
      </c>
      <c r="P226" s="87">
        <f>O226*H226</f>
        <v>0</v>
      </c>
      <c r="Q226" s="87">
        <v>6.3E-2</v>
      </c>
      <c r="R226" s="87">
        <f>Q226*H226</f>
        <v>8.3884500000000006</v>
      </c>
      <c r="S226" s="87">
        <v>0</v>
      </c>
      <c r="T226" s="88">
        <f>S226*H226</f>
        <v>0</v>
      </c>
      <c r="AR226" s="89" t="s">
        <v>66</v>
      </c>
      <c r="AT226" s="89" t="s">
        <v>65</v>
      </c>
      <c r="AU226" s="89" t="s">
        <v>37</v>
      </c>
      <c r="AY226" s="45" t="s">
        <v>64</v>
      </c>
      <c r="BE226" s="90">
        <f>IF(N226="základní",J226,0)</f>
        <v>0</v>
      </c>
      <c r="BF226" s="90">
        <f>IF(N226="snížená",J226,0)</f>
        <v>0</v>
      </c>
      <c r="BG226" s="90">
        <f>IF(N226="zákl. přenesená",J226,0)</f>
        <v>0</v>
      </c>
      <c r="BH226" s="90">
        <f>IF(N226="sníž. přenesená",J226,0)</f>
        <v>0</v>
      </c>
      <c r="BI226" s="90">
        <f>IF(N226="nulová",J226,0)</f>
        <v>0</v>
      </c>
      <c r="BJ226" s="45" t="s">
        <v>20</v>
      </c>
      <c r="BK226" s="90">
        <f>ROUND(I226*H226,2)</f>
        <v>0</v>
      </c>
      <c r="BL226" s="45" t="s">
        <v>66</v>
      </c>
      <c r="BM226" s="89" t="s">
        <v>525</v>
      </c>
    </row>
    <row r="227" spans="2:65" s="190" customFormat="1">
      <c r="B227" s="191"/>
      <c r="D227" s="95" t="s">
        <v>67</v>
      </c>
      <c r="E227" s="192" t="s">
        <v>40</v>
      </c>
      <c r="F227" s="193" t="s">
        <v>458</v>
      </c>
      <c r="H227" s="192" t="s">
        <v>40</v>
      </c>
      <c r="I227" s="299"/>
      <c r="L227" s="191"/>
      <c r="M227" s="194"/>
      <c r="T227" s="195"/>
      <c r="AT227" s="192" t="s">
        <v>67</v>
      </c>
      <c r="AU227" s="192" t="s">
        <v>37</v>
      </c>
      <c r="AV227" s="190" t="s">
        <v>20</v>
      </c>
      <c r="AW227" s="190" t="s">
        <v>68</v>
      </c>
      <c r="AX227" s="190" t="s">
        <v>63</v>
      </c>
      <c r="AY227" s="192" t="s">
        <v>64</v>
      </c>
    </row>
    <row r="228" spans="2:65" s="93" customFormat="1">
      <c r="B228" s="94"/>
      <c r="D228" s="95" t="s">
        <v>67</v>
      </c>
      <c r="E228" s="96" t="s">
        <v>40</v>
      </c>
      <c r="F228" s="97" t="s">
        <v>526</v>
      </c>
      <c r="H228" s="98">
        <v>4.84</v>
      </c>
      <c r="I228" s="297"/>
      <c r="L228" s="94"/>
      <c r="M228" s="99"/>
      <c r="T228" s="100"/>
      <c r="AT228" s="96" t="s">
        <v>67</v>
      </c>
      <c r="AU228" s="96" t="s">
        <v>37</v>
      </c>
      <c r="AV228" s="93" t="s">
        <v>37</v>
      </c>
      <c r="AW228" s="93" t="s">
        <v>68</v>
      </c>
      <c r="AX228" s="93" t="s">
        <v>63</v>
      </c>
      <c r="AY228" s="96" t="s">
        <v>64</v>
      </c>
    </row>
    <row r="229" spans="2:65" s="190" customFormat="1">
      <c r="B229" s="191"/>
      <c r="D229" s="95" t="s">
        <v>67</v>
      </c>
      <c r="E229" s="192" t="s">
        <v>40</v>
      </c>
      <c r="F229" s="193" t="s">
        <v>460</v>
      </c>
      <c r="H229" s="192" t="s">
        <v>40</v>
      </c>
      <c r="I229" s="299"/>
      <c r="L229" s="191"/>
      <c r="M229" s="194"/>
      <c r="T229" s="195"/>
      <c r="AT229" s="192" t="s">
        <v>67</v>
      </c>
      <c r="AU229" s="192" t="s">
        <v>37</v>
      </c>
      <c r="AV229" s="190" t="s">
        <v>20</v>
      </c>
      <c r="AW229" s="190" t="s">
        <v>68</v>
      </c>
      <c r="AX229" s="190" t="s">
        <v>63</v>
      </c>
      <c r="AY229" s="192" t="s">
        <v>64</v>
      </c>
    </row>
    <row r="230" spans="2:65" s="93" customFormat="1" ht="22.5">
      <c r="B230" s="94"/>
      <c r="D230" s="95" t="s">
        <v>67</v>
      </c>
      <c r="E230" s="96" t="s">
        <v>40</v>
      </c>
      <c r="F230" s="97" t="s">
        <v>527</v>
      </c>
      <c r="H230" s="98">
        <v>108.8</v>
      </c>
      <c r="I230" s="297"/>
      <c r="L230" s="94"/>
      <c r="M230" s="99"/>
      <c r="T230" s="100"/>
      <c r="AT230" s="96" t="s">
        <v>67</v>
      </c>
      <c r="AU230" s="96" t="s">
        <v>37</v>
      </c>
      <c r="AV230" s="93" t="s">
        <v>37</v>
      </c>
      <c r="AW230" s="93" t="s">
        <v>68</v>
      </c>
      <c r="AX230" s="93" t="s">
        <v>63</v>
      </c>
      <c r="AY230" s="96" t="s">
        <v>64</v>
      </c>
    </row>
    <row r="231" spans="2:65" s="190" customFormat="1">
      <c r="B231" s="191"/>
      <c r="D231" s="95" t="s">
        <v>67</v>
      </c>
      <c r="E231" s="192" t="s">
        <v>40</v>
      </c>
      <c r="F231" s="193" t="s">
        <v>453</v>
      </c>
      <c r="H231" s="192" t="s">
        <v>40</v>
      </c>
      <c r="I231" s="299"/>
      <c r="L231" s="191"/>
      <c r="M231" s="194"/>
      <c r="T231" s="195"/>
      <c r="AT231" s="192" t="s">
        <v>67</v>
      </c>
      <c r="AU231" s="192" t="s">
        <v>37</v>
      </c>
      <c r="AV231" s="190" t="s">
        <v>20</v>
      </c>
      <c r="AW231" s="190" t="s">
        <v>68</v>
      </c>
      <c r="AX231" s="190" t="s">
        <v>63</v>
      </c>
      <c r="AY231" s="192" t="s">
        <v>64</v>
      </c>
    </row>
    <row r="232" spans="2:65" s="190" customFormat="1">
      <c r="B232" s="191"/>
      <c r="D232" s="95" t="s">
        <v>67</v>
      </c>
      <c r="E232" s="192" t="s">
        <v>40</v>
      </c>
      <c r="F232" s="193" t="s">
        <v>528</v>
      </c>
      <c r="H232" s="192" t="s">
        <v>40</v>
      </c>
      <c r="I232" s="299"/>
      <c r="L232" s="191"/>
      <c r="M232" s="194"/>
      <c r="T232" s="195"/>
      <c r="AT232" s="192" t="s">
        <v>67</v>
      </c>
      <c r="AU232" s="192" t="s">
        <v>37</v>
      </c>
      <c r="AV232" s="190" t="s">
        <v>20</v>
      </c>
      <c r="AW232" s="190" t="s">
        <v>68</v>
      </c>
      <c r="AX232" s="190" t="s">
        <v>63</v>
      </c>
      <c r="AY232" s="192" t="s">
        <v>64</v>
      </c>
    </row>
    <row r="233" spans="2:65" s="93" customFormat="1">
      <c r="B233" s="94"/>
      <c r="D233" s="95" t="s">
        <v>67</v>
      </c>
      <c r="E233" s="96" t="s">
        <v>40</v>
      </c>
      <c r="F233" s="97" t="s">
        <v>529</v>
      </c>
      <c r="H233" s="98">
        <v>19.510000000000002</v>
      </c>
      <c r="I233" s="297"/>
      <c r="L233" s="94"/>
      <c r="M233" s="99"/>
      <c r="T233" s="100"/>
      <c r="AT233" s="96" t="s">
        <v>67</v>
      </c>
      <c r="AU233" s="96" t="s">
        <v>37</v>
      </c>
      <c r="AV233" s="93" t="s">
        <v>37</v>
      </c>
      <c r="AW233" s="93" t="s">
        <v>68</v>
      </c>
      <c r="AX233" s="93" t="s">
        <v>63</v>
      </c>
      <c r="AY233" s="96" t="s">
        <v>64</v>
      </c>
    </row>
    <row r="234" spans="2:65" s="101" customFormat="1">
      <c r="B234" s="102"/>
      <c r="D234" s="95" t="s">
        <v>67</v>
      </c>
      <c r="E234" s="103" t="s">
        <v>40</v>
      </c>
      <c r="F234" s="104" t="s">
        <v>70</v>
      </c>
      <c r="H234" s="105">
        <v>133.15</v>
      </c>
      <c r="I234" s="298"/>
      <c r="L234" s="102"/>
      <c r="M234" s="106"/>
      <c r="T234" s="107"/>
      <c r="AT234" s="103" t="s">
        <v>67</v>
      </c>
      <c r="AU234" s="103" t="s">
        <v>37</v>
      </c>
      <c r="AV234" s="101" t="s">
        <v>66</v>
      </c>
      <c r="AW234" s="101" t="s">
        <v>68</v>
      </c>
      <c r="AX234" s="101" t="s">
        <v>20</v>
      </c>
      <c r="AY234" s="103" t="s">
        <v>64</v>
      </c>
    </row>
    <row r="235" spans="2:65" s="46" customFormat="1" ht="33" customHeight="1">
      <c r="B235" s="79"/>
      <c r="C235" s="80" t="s">
        <v>121</v>
      </c>
      <c r="D235" s="80" t="s">
        <v>65</v>
      </c>
      <c r="E235" s="81" t="s">
        <v>530</v>
      </c>
      <c r="F235" s="82" t="s">
        <v>531</v>
      </c>
      <c r="G235" s="83" t="s">
        <v>7</v>
      </c>
      <c r="H235" s="84">
        <v>342.07</v>
      </c>
      <c r="I235" s="295"/>
      <c r="J235" s="85">
        <f>ROUND(I235*H235,2)</f>
        <v>0</v>
      </c>
      <c r="K235" s="128"/>
      <c r="L235" s="47"/>
      <c r="M235" s="296" t="s">
        <v>40</v>
      </c>
      <c r="N235" s="86" t="s">
        <v>45</v>
      </c>
      <c r="P235" s="87">
        <f>O235*H235</f>
        <v>0</v>
      </c>
      <c r="Q235" s="87">
        <v>2.0000000000000002E-5</v>
      </c>
      <c r="R235" s="87">
        <f>Q235*H235</f>
        <v>6.8414000000000001E-3</v>
      </c>
      <c r="S235" s="87">
        <v>0</v>
      </c>
      <c r="T235" s="88">
        <f>S235*H235</f>
        <v>0</v>
      </c>
      <c r="AR235" s="89" t="s">
        <v>66</v>
      </c>
      <c r="AT235" s="89" t="s">
        <v>65</v>
      </c>
      <c r="AU235" s="89" t="s">
        <v>37</v>
      </c>
      <c r="AY235" s="45" t="s">
        <v>64</v>
      </c>
      <c r="BE235" s="90">
        <f>IF(N235="základní",J235,0)</f>
        <v>0</v>
      </c>
      <c r="BF235" s="90">
        <f>IF(N235="snížená",J235,0)</f>
        <v>0</v>
      </c>
      <c r="BG235" s="90">
        <f>IF(N235="zákl. přenesená",J235,0)</f>
        <v>0</v>
      </c>
      <c r="BH235" s="90">
        <f>IF(N235="sníž. přenesená",J235,0)</f>
        <v>0</v>
      </c>
      <c r="BI235" s="90">
        <f>IF(N235="nulová",J235,0)</f>
        <v>0</v>
      </c>
      <c r="BJ235" s="45" t="s">
        <v>20</v>
      </c>
      <c r="BK235" s="90">
        <f>ROUND(I235*H235,2)</f>
        <v>0</v>
      </c>
      <c r="BL235" s="45" t="s">
        <v>66</v>
      </c>
      <c r="BM235" s="89" t="s">
        <v>532</v>
      </c>
    </row>
    <row r="236" spans="2:65" s="190" customFormat="1">
      <c r="B236" s="191"/>
      <c r="D236" s="95" t="s">
        <v>67</v>
      </c>
      <c r="E236" s="192" t="s">
        <v>40</v>
      </c>
      <c r="F236" s="193" t="s">
        <v>458</v>
      </c>
      <c r="H236" s="192" t="s">
        <v>40</v>
      </c>
      <c r="I236" s="299"/>
      <c r="L236" s="191"/>
      <c r="M236" s="194"/>
      <c r="T236" s="195"/>
      <c r="AT236" s="192" t="s">
        <v>67</v>
      </c>
      <c r="AU236" s="192" t="s">
        <v>37</v>
      </c>
      <c r="AV236" s="190" t="s">
        <v>20</v>
      </c>
      <c r="AW236" s="190" t="s">
        <v>68</v>
      </c>
      <c r="AX236" s="190" t="s">
        <v>63</v>
      </c>
      <c r="AY236" s="192" t="s">
        <v>64</v>
      </c>
    </row>
    <row r="237" spans="2:65" s="93" customFormat="1">
      <c r="B237" s="94"/>
      <c r="D237" s="95" t="s">
        <v>67</v>
      </c>
      <c r="E237" s="96" t="s">
        <v>40</v>
      </c>
      <c r="F237" s="97" t="s">
        <v>533</v>
      </c>
      <c r="H237" s="98">
        <v>15.96</v>
      </c>
      <c r="I237" s="297"/>
      <c r="L237" s="94"/>
      <c r="M237" s="99"/>
      <c r="T237" s="100"/>
      <c r="AT237" s="96" t="s">
        <v>67</v>
      </c>
      <c r="AU237" s="96" t="s">
        <v>37</v>
      </c>
      <c r="AV237" s="93" t="s">
        <v>37</v>
      </c>
      <c r="AW237" s="93" t="s">
        <v>68</v>
      </c>
      <c r="AX237" s="93" t="s">
        <v>63</v>
      </c>
      <c r="AY237" s="96" t="s">
        <v>64</v>
      </c>
    </row>
    <row r="238" spans="2:65" s="190" customFormat="1">
      <c r="B238" s="191"/>
      <c r="D238" s="95" t="s">
        <v>67</v>
      </c>
      <c r="E238" s="192" t="s">
        <v>40</v>
      </c>
      <c r="F238" s="193" t="s">
        <v>460</v>
      </c>
      <c r="H238" s="192" t="s">
        <v>40</v>
      </c>
      <c r="I238" s="299"/>
      <c r="L238" s="191"/>
      <c r="M238" s="194"/>
      <c r="T238" s="195"/>
      <c r="AT238" s="192" t="s">
        <v>67</v>
      </c>
      <c r="AU238" s="192" t="s">
        <v>37</v>
      </c>
      <c r="AV238" s="190" t="s">
        <v>20</v>
      </c>
      <c r="AW238" s="190" t="s">
        <v>68</v>
      </c>
      <c r="AX238" s="190" t="s">
        <v>63</v>
      </c>
      <c r="AY238" s="192" t="s">
        <v>64</v>
      </c>
    </row>
    <row r="239" spans="2:65" s="93" customFormat="1" ht="22.5">
      <c r="B239" s="94"/>
      <c r="D239" s="95" t="s">
        <v>67</v>
      </c>
      <c r="E239" s="96" t="s">
        <v>40</v>
      </c>
      <c r="F239" s="97" t="s">
        <v>534</v>
      </c>
      <c r="H239" s="98">
        <v>273.95999999999998</v>
      </c>
      <c r="I239" s="297"/>
      <c r="L239" s="94"/>
      <c r="M239" s="99"/>
      <c r="T239" s="100"/>
      <c r="AT239" s="96" t="s">
        <v>67</v>
      </c>
      <c r="AU239" s="96" t="s">
        <v>37</v>
      </c>
      <c r="AV239" s="93" t="s">
        <v>37</v>
      </c>
      <c r="AW239" s="93" t="s">
        <v>68</v>
      </c>
      <c r="AX239" s="93" t="s">
        <v>63</v>
      </c>
      <c r="AY239" s="96" t="s">
        <v>64</v>
      </c>
    </row>
    <row r="240" spans="2:65" s="190" customFormat="1">
      <c r="B240" s="191"/>
      <c r="D240" s="95" t="s">
        <v>67</v>
      </c>
      <c r="E240" s="192" t="s">
        <v>40</v>
      </c>
      <c r="F240" s="193" t="s">
        <v>453</v>
      </c>
      <c r="H240" s="192" t="s">
        <v>40</v>
      </c>
      <c r="I240" s="299"/>
      <c r="L240" s="191"/>
      <c r="M240" s="194"/>
      <c r="T240" s="195"/>
      <c r="AT240" s="192" t="s">
        <v>67</v>
      </c>
      <c r="AU240" s="192" t="s">
        <v>37</v>
      </c>
      <c r="AV240" s="190" t="s">
        <v>20</v>
      </c>
      <c r="AW240" s="190" t="s">
        <v>68</v>
      </c>
      <c r="AX240" s="190" t="s">
        <v>63</v>
      </c>
      <c r="AY240" s="192" t="s">
        <v>64</v>
      </c>
    </row>
    <row r="241" spans="2:65" s="93" customFormat="1">
      <c r="B241" s="94"/>
      <c r="D241" s="95" t="s">
        <v>67</v>
      </c>
      <c r="E241" s="96" t="s">
        <v>40</v>
      </c>
      <c r="F241" s="97" t="s">
        <v>535</v>
      </c>
      <c r="H241" s="98">
        <v>52.15</v>
      </c>
      <c r="I241" s="297"/>
      <c r="L241" s="94"/>
      <c r="M241" s="99"/>
      <c r="T241" s="100"/>
      <c r="AT241" s="96" t="s">
        <v>67</v>
      </c>
      <c r="AU241" s="96" t="s">
        <v>37</v>
      </c>
      <c r="AV241" s="93" t="s">
        <v>37</v>
      </c>
      <c r="AW241" s="93" t="s">
        <v>68</v>
      </c>
      <c r="AX241" s="93" t="s">
        <v>63</v>
      </c>
      <c r="AY241" s="96" t="s">
        <v>64</v>
      </c>
    </row>
    <row r="242" spans="2:65" s="101" customFormat="1">
      <c r="B242" s="102"/>
      <c r="D242" s="95" t="s">
        <v>67</v>
      </c>
      <c r="E242" s="103" t="s">
        <v>40</v>
      </c>
      <c r="F242" s="104" t="s">
        <v>70</v>
      </c>
      <c r="H242" s="105">
        <v>342.07</v>
      </c>
      <c r="I242" s="298"/>
      <c r="L242" s="102"/>
      <c r="M242" s="106"/>
      <c r="T242" s="107"/>
      <c r="AT242" s="103" t="s">
        <v>67</v>
      </c>
      <c r="AU242" s="103" t="s">
        <v>37</v>
      </c>
      <c r="AV242" s="101" t="s">
        <v>66</v>
      </c>
      <c r="AW242" s="101" t="s">
        <v>68</v>
      </c>
      <c r="AX242" s="101" t="s">
        <v>20</v>
      </c>
      <c r="AY242" s="103" t="s">
        <v>64</v>
      </c>
    </row>
    <row r="243" spans="2:65" s="46" customFormat="1" ht="33" customHeight="1">
      <c r="B243" s="79"/>
      <c r="C243" s="80" t="s">
        <v>196</v>
      </c>
      <c r="D243" s="80" t="s">
        <v>65</v>
      </c>
      <c r="E243" s="81" t="s">
        <v>536</v>
      </c>
      <c r="F243" s="82" t="s">
        <v>537</v>
      </c>
      <c r="G243" s="83" t="s">
        <v>7</v>
      </c>
      <c r="H243" s="84">
        <v>5</v>
      </c>
      <c r="I243" s="295"/>
      <c r="J243" s="85">
        <f>ROUND(I243*H243,2)</f>
        <v>0</v>
      </c>
      <c r="K243" s="128"/>
      <c r="L243" s="47"/>
      <c r="M243" s="296" t="s">
        <v>40</v>
      </c>
      <c r="N243" s="86" t="s">
        <v>45</v>
      </c>
      <c r="P243" s="87">
        <f>O243*H243</f>
        <v>0</v>
      </c>
      <c r="Q243" s="87">
        <v>5.0000000000000001E-4</v>
      </c>
      <c r="R243" s="87">
        <f>Q243*H243</f>
        <v>2.5000000000000001E-3</v>
      </c>
      <c r="S243" s="87">
        <v>0</v>
      </c>
      <c r="T243" s="88">
        <f>S243*H243</f>
        <v>0</v>
      </c>
      <c r="AR243" s="89" t="s">
        <v>66</v>
      </c>
      <c r="AT243" s="89" t="s">
        <v>65</v>
      </c>
      <c r="AU243" s="89" t="s">
        <v>37</v>
      </c>
      <c r="AY243" s="45" t="s">
        <v>64</v>
      </c>
      <c r="BE243" s="90">
        <f>IF(N243="základní",J243,0)</f>
        <v>0</v>
      </c>
      <c r="BF243" s="90">
        <f>IF(N243="snížená",J243,0)</f>
        <v>0</v>
      </c>
      <c r="BG243" s="90">
        <f>IF(N243="zákl. přenesená",J243,0)</f>
        <v>0</v>
      </c>
      <c r="BH243" s="90">
        <f>IF(N243="sníž. přenesená",J243,0)</f>
        <v>0</v>
      </c>
      <c r="BI243" s="90">
        <f>IF(N243="nulová",J243,0)</f>
        <v>0</v>
      </c>
      <c r="BJ243" s="45" t="s">
        <v>20</v>
      </c>
      <c r="BK243" s="90">
        <f>ROUND(I243*H243,2)</f>
        <v>0</v>
      </c>
      <c r="BL243" s="45" t="s">
        <v>66</v>
      </c>
      <c r="BM243" s="89" t="s">
        <v>538</v>
      </c>
    </row>
    <row r="244" spans="2:65" s="46" customFormat="1" ht="24.2" customHeight="1">
      <c r="B244" s="79"/>
      <c r="C244" s="80" t="s">
        <v>197</v>
      </c>
      <c r="D244" s="80" t="s">
        <v>65</v>
      </c>
      <c r="E244" s="81" t="s">
        <v>539</v>
      </c>
      <c r="F244" s="82" t="s">
        <v>540</v>
      </c>
      <c r="G244" s="83" t="s">
        <v>7</v>
      </c>
      <c r="H244" s="84">
        <v>5</v>
      </c>
      <c r="I244" s="295"/>
      <c r="J244" s="85">
        <f>ROUND(I244*H244,2)</f>
        <v>0</v>
      </c>
      <c r="K244" s="128"/>
      <c r="L244" s="47"/>
      <c r="M244" s="296" t="s">
        <v>40</v>
      </c>
      <c r="N244" s="86" t="s">
        <v>45</v>
      </c>
      <c r="P244" s="87">
        <f>O244*H244</f>
        <v>0</v>
      </c>
      <c r="Q244" s="87">
        <v>1.0000000000000001E-5</v>
      </c>
      <c r="R244" s="87">
        <f>Q244*H244</f>
        <v>5.0000000000000002E-5</v>
      </c>
      <c r="S244" s="87">
        <v>0</v>
      </c>
      <c r="T244" s="88">
        <f>S244*H244</f>
        <v>0</v>
      </c>
      <c r="AR244" s="89" t="s">
        <v>66</v>
      </c>
      <c r="AT244" s="89" t="s">
        <v>65</v>
      </c>
      <c r="AU244" s="89" t="s">
        <v>37</v>
      </c>
      <c r="AY244" s="45" t="s">
        <v>64</v>
      </c>
      <c r="BE244" s="90">
        <f>IF(N244="základní",J244,0)</f>
        <v>0</v>
      </c>
      <c r="BF244" s="90">
        <f>IF(N244="snížená",J244,0)</f>
        <v>0</v>
      </c>
      <c r="BG244" s="90">
        <f>IF(N244="zákl. přenesená",J244,0)</f>
        <v>0</v>
      </c>
      <c r="BH244" s="90">
        <f>IF(N244="sníž. přenesená",J244,0)</f>
        <v>0</v>
      </c>
      <c r="BI244" s="90">
        <f>IF(N244="nulová",J244,0)</f>
        <v>0</v>
      </c>
      <c r="BJ244" s="45" t="s">
        <v>20</v>
      </c>
      <c r="BK244" s="90">
        <f>ROUND(I244*H244,2)</f>
        <v>0</v>
      </c>
      <c r="BL244" s="45" t="s">
        <v>66</v>
      </c>
      <c r="BM244" s="89" t="s">
        <v>541</v>
      </c>
    </row>
    <row r="245" spans="2:65" s="46" customFormat="1" ht="21.75" customHeight="1">
      <c r="B245" s="79"/>
      <c r="C245" s="80" t="s">
        <v>73</v>
      </c>
      <c r="D245" s="80" t="s">
        <v>65</v>
      </c>
      <c r="E245" s="81" t="s">
        <v>542</v>
      </c>
      <c r="F245" s="82" t="s">
        <v>543</v>
      </c>
      <c r="G245" s="83" t="s">
        <v>14</v>
      </c>
      <c r="H245" s="84">
        <v>133.15</v>
      </c>
      <c r="I245" s="295"/>
      <c r="J245" s="85">
        <f>ROUND(I245*H245,2)</f>
        <v>0</v>
      </c>
      <c r="K245" s="128"/>
      <c r="L245" s="47"/>
      <c r="M245" s="296" t="s">
        <v>40</v>
      </c>
      <c r="N245" s="86" t="s">
        <v>45</v>
      </c>
      <c r="P245" s="87">
        <f>O245*H245</f>
        <v>0</v>
      </c>
      <c r="Q245" s="87">
        <v>2.4E-2</v>
      </c>
      <c r="R245" s="87">
        <f>Q245*H245</f>
        <v>3.1956000000000002</v>
      </c>
      <c r="S245" s="87">
        <v>2.4E-2</v>
      </c>
      <c r="T245" s="88">
        <f>S245*H245</f>
        <v>3.1956000000000002</v>
      </c>
      <c r="AR245" s="89" t="s">
        <v>66</v>
      </c>
      <c r="AT245" s="89" t="s">
        <v>65</v>
      </c>
      <c r="AU245" s="89" t="s">
        <v>37</v>
      </c>
      <c r="AY245" s="45" t="s">
        <v>64</v>
      </c>
      <c r="BE245" s="90">
        <f>IF(N245="základní",J245,0)</f>
        <v>0</v>
      </c>
      <c r="BF245" s="90">
        <f>IF(N245="snížená",J245,0)</f>
        <v>0</v>
      </c>
      <c r="BG245" s="90">
        <f>IF(N245="zákl. přenesená",J245,0)</f>
        <v>0</v>
      </c>
      <c r="BH245" s="90">
        <f>IF(N245="sníž. přenesená",J245,0)</f>
        <v>0</v>
      </c>
      <c r="BI245" s="90">
        <f>IF(N245="nulová",J245,0)</f>
        <v>0</v>
      </c>
      <c r="BJ245" s="45" t="s">
        <v>20</v>
      </c>
      <c r="BK245" s="90">
        <f>ROUND(I245*H245,2)</f>
        <v>0</v>
      </c>
      <c r="BL245" s="45" t="s">
        <v>66</v>
      </c>
      <c r="BM245" s="89" t="s">
        <v>544</v>
      </c>
    </row>
    <row r="246" spans="2:65" s="93" customFormat="1">
      <c r="B246" s="94"/>
      <c r="D246" s="95" t="s">
        <v>67</v>
      </c>
      <c r="E246" s="96" t="s">
        <v>40</v>
      </c>
      <c r="F246" s="97" t="s">
        <v>545</v>
      </c>
      <c r="H246" s="98">
        <v>133.15</v>
      </c>
      <c r="I246" s="297"/>
      <c r="L246" s="94"/>
      <c r="M246" s="99"/>
      <c r="T246" s="100"/>
      <c r="AT246" s="96" t="s">
        <v>67</v>
      </c>
      <c r="AU246" s="96" t="s">
        <v>37</v>
      </c>
      <c r="AV246" s="93" t="s">
        <v>37</v>
      </c>
      <c r="AW246" s="93" t="s">
        <v>68</v>
      </c>
      <c r="AX246" s="93" t="s">
        <v>63</v>
      </c>
      <c r="AY246" s="96" t="s">
        <v>64</v>
      </c>
    </row>
    <row r="247" spans="2:65" s="101" customFormat="1">
      <c r="B247" s="102"/>
      <c r="D247" s="95" t="s">
        <v>67</v>
      </c>
      <c r="E247" s="103" t="s">
        <v>40</v>
      </c>
      <c r="F247" s="104" t="s">
        <v>70</v>
      </c>
      <c r="H247" s="105">
        <v>133.15</v>
      </c>
      <c r="I247" s="298"/>
      <c r="L247" s="102"/>
      <c r="M247" s="106"/>
      <c r="T247" s="107"/>
      <c r="AT247" s="103" t="s">
        <v>67</v>
      </c>
      <c r="AU247" s="103" t="s">
        <v>37</v>
      </c>
      <c r="AV247" s="101" t="s">
        <v>66</v>
      </c>
      <c r="AW247" s="101" t="s">
        <v>68</v>
      </c>
      <c r="AX247" s="101" t="s">
        <v>20</v>
      </c>
      <c r="AY247" s="103" t="s">
        <v>64</v>
      </c>
    </row>
    <row r="248" spans="2:65" s="46" customFormat="1" ht="16.5" customHeight="1">
      <c r="B248" s="79"/>
      <c r="C248" s="80" t="s">
        <v>119</v>
      </c>
      <c r="D248" s="80" t="s">
        <v>65</v>
      </c>
      <c r="E248" s="81" t="s">
        <v>546</v>
      </c>
      <c r="F248" s="82" t="s">
        <v>547</v>
      </c>
      <c r="G248" s="83" t="s">
        <v>14</v>
      </c>
      <c r="H248" s="84">
        <v>133.15</v>
      </c>
      <c r="I248" s="295"/>
      <c r="J248" s="85">
        <f>ROUND(I248*H248,2)</f>
        <v>0</v>
      </c>
      <c r="K248" s="128"/>
      <c r="L248" s="47"/>
      <c r="M248" s="296" t="s">
        <v>40</v>
      </c>
      <c r="N248" s="86" t="s">
        <v>45</v>
      </c>
      <c r="P248" s="87">
        <f>O248*H248</f>
        <v>0</v>
      </c>
      <c r="Q248" s="87">
        <v>0</v>
      </c>
      <c r="R248" s="87">
        <f>Q248*H248</f>
        <v>0</v>
      </c>
      <c r="S248" s="87">
        <v>0</v>
      </c>
      <c r="T248" s="88">
        <f>S248*H248</f>
        <v>0</v>
      </c>
      <c r="AR248" s="89" t="s">
        <v>83</v>
      </c>
      <c r="AT248" s="89" t="s">
        <v>65</v>
      </c>
      <c r="AU248" s="89" t="s">
        <v>37</v>
      </c>
      <c r="AY248" s="45" t="s">
        <v>64</v>
      </c>
      <c r="BE248" s="90">
        <f>IF(N248="základní",J248,0)</f>
        <v>0</v>
      </c>
      <c r="BF248" s="90">
        <f>IF(N248="snížená",J248,0)</f>
        <v>0</v>
      </c>
      <c r="BG248" s="90">
        <f>IF(N248="zákl. přenesená",J248,0)</f>
        <v>0</v>
      </c>
      <c r="BH248" s="90">
        <f>IF(N248="sníž. přenesená",J248,0)</f>
        <v>0</v>
      </c>
      <c r="BI248" s="90">
        <f>IF(N248="nulová",J248,0)</f>
        <v>0</v>
      </c>
      <c r="BJ248" s="45" t="s">
        <v>20</v>
      </c>
      <c r="BK248" s="90">
        <f>ROUND(I248*H248,2)</f>
        <v>0</v>
      </c>
      <c r="BL248" s="45" t="s">
        <v>83</v>
      </c>
      <c r="BM248" s="89" t="s">
        <v>548</v>
      </c>
    </row>
    <row r="249" spans="2:65" s="93" customFormat="1">
      <c r="B249" s="94"/>
      <c r="D249" s="95" t="s">
        <v>67</v>
      </c>
      <c r="E249" s="96" t="s">
        <v>40</v>
      </c>
      <c r="F249" s="97" t="s">
        <v>545</v>
      </c>
      <c r="H249" s="98">
        <v>133.15</v>
      </c>
      <c r="I249" s="297"/>
      <c r="L249" s="94"/>
      <c r="M249" s="99"/>
      <c r="T249" s="100"/>
      <c r="AT249" s="96" t="s">
        <v>67</v>
      </c>
      <c r="AU249" s="96" t="s">
        <v>37</v>
      </c>
      <c r="AV249" s="93" t="s">
        <v>37</v>
      </c>
      <c r="AW249" s="93" t="s">
        <v>68</v>
      </c>
      <c r="AX249" s="93" t="s">
        <v>63</v>
      </c>
      <c r="AY249" s="96" t="s">
        <v>64</v>
      </c>
    </row>
    <row r="250" spans="2:65" s="101" customFormat="1">
      <c r="B250" s="102"/>
      <c r="D250" s="95" t="s">
        <v>67</v>
      </c>
      <c r="E250" s="103" t="s">
        <v>40</v>
      </c>
      <c r="F250" s="104" t="s">
        <v>70</v>
      </c>
      <c r="H250" s="105">
        <v>133.15</v>
      </c>
      <c r="I250" s="298"/>
      <c r="L250" s="102"/>
      <c r="M250" s="106"/>
      <c r="T250" s="107"/>
      <c r="AT250" s="103" t="s">
        <v>67</v>
      </c>
      <c r="AU250" s="103" t="s">
        <v>37</v>
      </c>
      <c r="AV250" s="101" t="s">
        <v>66</v>
      </c>
      <c r="AW250" s="101" t="s">
        <v>68</v>
      </c>
      <c r="AX250" s="101" t="s">
        <v>20</v>
      </c>
      <c r="AY250" s="103" t="s">
        <v>64</v>
      </c>
    </row>
    <row r="251" spans="2:65" s="46" customFormat="1" ht="16.5" customHeight="1">
      <c r="B251" s="79"/>
      <c r="C251" s="108" t="s">
        <v>225</v>
      </c>
      <c r="D251" s="108" t="s">
        <v>75</v>
      </c>
      <c r="E251" s="109" t="s">
        <v>549</v>
      </c>
      <c r="F251" s="110" t="s">
        <v>550</v>
      </c>
      <c r="G251" s="111" t="s">
        <v>14</v>
      </c>
      <c r="H251" s="112">
        <v>139.80799999999999</v>
      </c>
      <c r="I251" s="300"/>
      <c r="J251" s="113">
        <f>ROUND(I251*H251,2)</f>
        <v>0</v>
      </c>
      <c r="K251" s="129"/>
      <c r="L251" s="114"/>
      <c r="M251" s="301" t="s">
        <v>40</v>
      </c>
      <c r="N251" s="115" t="s">
        <v>45</v>
      </c>
      <c r="P251" s="87">
        <f>O251*H251</f>
        <v>0</v>
      </c>
      <c r="Q251" s="87">
        <v>4.0000000000000002E-4</v>
      </c>
      <c r="R251" s="87">
        <f>Q251*H251</f>
        <v>5.5923199999999999E-2</v>
      </c>
      <c r="S251" s="87">
        <v>0</v>
      </c>
      <c r="T251" s="88">
        <f>S251*H251</f>
        <v>0</v>
      </c>
      <c r="AR251" s="89" t="s">
        <v>100</v>
      </c>
      <c r="AT251" s="89" t="s">
        <v>75</v>
      </c>
      <c r="AU251" s="89" t="s">
        <v>37</v>
      </c>
      <c r="AY251" s="45" t="s">
        <v>64</v>
      </c>
      <c r="BE251" s="90">
        <f>IF(N251="základní",J251,0)</f>
        <v>0</v>
      </c>
      <c r="BF251" s="90">
        <f>IF(N251="snížená",J251,0)</f>
        <v>0</v>
      </c>
      <c r="BG251" s="90">
        <f>IF(N251="zákl. přenesená",J251,0)</f>
        <v>0</v>
      </c>
      <c r="BH251" s="90">
        <f>IF(N251="sníž. přenesená",J251,0)</f>
        <v>0</v>
      </c>
      <c r="BI251" s="90">
        <f>IF(N251="nulová",J251,0)</f>
        <v>0</v>
      </c>
      <c r="BJ251" s="45" t="s">
        <v>20</v>
      </c>
      <c r="BK251" s="90">
        <f>ROUND(I251*H251,2)</f>
        <v>0</v>
      </c>
      <c r="BL251" s="45" t="s">
        <v>83</v>
      </c>
      <c r="BM251" s="89" t="s">
        <v>551</v>
      </c>
    </row>
    <row r="252" spans="2:65" s="93" customFormat="1">
      <c r="B252" s="94"/>
      <c r="D252" s="95" t="s">
        <v>67</v>
      </c>
      <c r="E252" s="96" t="s">
        <v>40</v>
      </c>
      <c r="F252" s="97" t="s">
        <v>545</v>
      </c>
      <c r="H252" s="98">
        <v>133.15</v>
      </c>
      <c r="I252" s="297"/>
      <c r="L252" s="94"/>
      <c r="M252" s="99"/>
      <c r="T252" s="100"/>
      <c r="AT252" s="96" t="s">
        <v>67</v>
      </c>
      <c r="AU252" s="96" t="s">
        <v>37</v>
      </c>
      <c r="AV252" s="93" t="s">
        <v>37</v>
      </c>
      <c r="AW252" s="93" t="s">
        <v>68</v>
      </c>
      <c r="AX252" s="93" t="s">
        <v>20</v>
      </c>
      <c r="AY252" s="96" t="s">
        <v>64</v>
      </c>
    </row>
    <row r="253" spans="2:65" s="93" customFormat="1">
      <c r="B253" s="94"/>
      <c r="D253" s="95" t="s">
        <v>67</v>
      </c>
      <c r="F253" s="97" t="s">
        <v>552</v>
      </c>
      <c r="H253" s="98">
        <v>139.80799999999999</v>
      </c>
      <c r="I253" s="297"/>
      <c r="L253" s="94"/>
      <c r="M253" s="99"/>
      <c r="T253" s="100"/>
      <c r="AT253" s="96" t="s">
        <v>67</v>
      </c>
      <c r="AU253" s="96" t="s">
        <v>37</v>
      </c>
      <c r="AV253" s="93" t="s">
        <v>37</v>
      </c>
      <c r="AW253" s="93" t="s">
        <v>38</v>
      </c>
      <c r="AX253" s="93" t="s">
        <v>20</v>
      </c>
      <c r="AY253" s="96" t="s">
        <v>64</v>
      </c>
    </row>
    <row r="254" spans="2:65" s="67" customFormat="1" ht="22.9" customHeight="1">
      <c r="B254" s="68"/>
      <c r="D254" s="69" t="s">
        <v>60</v>
      </c>
      <c r="E254" s="77" t="s">
        <v>74</v>
      </c>
      <c r="F254" s="77" t="s">
        <v>146</v>
      </c>
      <c r="I254" s="294"/>
      <c r="J254" s="78">
        <f>BK254</f>
        <v>0</v>
      </c>
      <c r="L254" s="68"/>
      <c r="M254" s="72"/>
      <c r="P254" s="73">
        <f>SUM(P255:P316)</f>
        <v>0</v>
      </c>
      <c r="R254" s="73">
        <f>SUM(R255:R316)</f>
        <v>0</v>
      </c>
      <c r="T254" s="74">
        <f>SUM(T255:T316)</f>
        <v>121.87384999999999</v>
      </c>
      <c r="AR254" s="69" t="s">
        <v>20</v>
      </c>
      <c r="AT254" s="75" t="s">
        <v>60</v>
      </c>
      <c r="AU254" s="75" t="s">
        <v>20</v>
      </c>
      <c r="AY254" s="69" t="s">
        <v>64</v>
      </c>
      <c r="BK254" s="76">
        <f>SUM(BK255:BK316)</f>
        <v>0</v>
      </c>
    </row>
    <row r="255" spans="2:65" s="46" customFormat="1" ht="21.75" customHeight="1">
      <c r="B255" s="79"/>
      <c r="C255" s="80" t="s">
        <v>20</v>
      </c>
      <c r="D255" s="80" t="s">
        <v>65</v>
      </c>
      <c r="E255" s="81" t="s">
        <v>553</v>
      </c>
      <c r="F255" s="82" t="s">
        <v>554</v>
      </c>
      <c r="G255" s="83" t="s">
        <v>14</v>
      </c>
      <c r="H255" s="84">
        <v>69.78</v>
      </c>
      <c r="I255" s="295"/>
      <c r="J255" s="85">
        <f>ROUND(I255*H255,2)</f>
        <v>0</v>
      </c>
      <c r="K255" s="128"/>
      <c r="L255" s="47"/>
      <c r="M255" s="296" t="s">
        <v>40</v>
      </c>
      <c r="N255" s="86" t="s">
        <v>45</v>
      </c>
      <c r="P255" s="87">
        <f>O255*H255</f>
        <v>0</v>
      </c>
      <c r="Q255" s="87">
        <v>0</v>
      </c>
      <c r="R255" s="87">
        <f>Q255*H255</f>
        <v>0</v>
      </c>
      <c r="S255" s="87">
        <v>0.13100000000000001</v>
      </c>
      <c r="T255" s="88">
        <f>S255*H255</f>
        <v>9.1411800000000003</v>
      </c>
      <c r="AR255" s="89" t="s">
        <v>66</v>
      </c>
      <c r="AT255" s="89" t="s">
        <v>65</v>
      </c>
      <c r="AU255" s="89" t="s">
        <v>37</v>
      </c>
      <c r="AY255" s="45" t="s">
        <v>64</v>
      </c>
      <c r="BE255" s="90">
        <f>IF(N255="základní",J255,0)</f>
        <v>0</v>
      </c>
      <c r="BF255" s="90">
        <f>IF(N255="snížená",J255,0)</f>
        <v>0</v>
      </c>
      <c r="BG255" s="90">
        <f>IF(N255="zákl. přenesená",J255,0)</f>
        <v>0</v>
      </c>
      <c r="BH255" s="90">
        <f>IF(N255="sníž. přenesená",J255,0)</f>
        <v>0</v>
      </c>
      <c r="BI255" s="90">
        <f>IF(N255="nulová",J255,0)</f>
        <v>0</v>
      </c>
      <c r="BJ255" s="45" t="s">
        <v>20</v>
      </c>
      <c r="BK255" s="90">
        <f>ROUND(I255*H255,2)</f>
        <v>0</v>
      </c>
      <c r="BL255" s="45" t="s">
        <v>66</v>
      </c>
      <c r="BM255" s="89" t="s">
        <v>555</v>
      </c>
    </row>
    <row r="256" spans="2:65" s="190" customFormat="1">
      <c r="B256" s="191"/>
      <c r="D256" s="95" t="s">
        <v>67</v>
      </c>
      <c r="E256" s="192" t="s">
        <v>40</v>
      </c>
      <c r="F256" s="193" t="s">
        <v>460</v>
      </c>
      <c r="H256" s="192" t="s">
        <v>40</v>
      </c>
      <c r="I256" s="299"/>
      <c r="L256" s="191"/>
      <c r="M256" s="194"/>
      <c r="T256" s="195"/>
      <c r="AT256" s="192" t="s">
        <v>67</v>
      </c>
      <c r="AU256" s="192" t="s">
        <v>37</v>
      </c>
      <c r="AV256" s="190" t="s">
        <v>20</v>
      </c>
      <c r="AW256" s="190" t="s">
        <v>68</v>
      </c>
      <c r="AX256" s="190" t="s">
        <v>63</v>
      </c>
      <c r="AY256" s="192" t="s">
        <v>64</v>
      </c>
    </row>
    <row r="257" spans="2:65" s="93" customFormat="1">
      <c r="B257" s="94"/>
      <c r="D257" s="95" t="s">
        <v>67</v>
      </c>
      <c r="E257" s="96" t="s">
        <v>40</v>
      </c>
      <c r="F257" s="97" t="s">
        <v>556</v>
      </c>
      <c r="H257" s="98">
        <v>16.8</v>
      </c>
      <c r="I257" s="297"/>
      <c r="L257" s="94"/>
      <c r="M257" s="99"/>
      <c r="T257" s="100"/>
      <c r="AT257" s="96" t="s">
        <v>67</v>
      </c>
      <c r="AU257" s="96" t="s">
        <v>37</v>
      </c>
      <c r="AV257" s="93" t="s">
        <v>37</v>
      </c>
      <c r="AW257" s="93" t="s">
        <v>68</v>
      </c>
      <c r="AX257" s="93" t="s">
        <v>63</v>
      </c>
      <c r="AY257" s="96" t="s">
        <v>64</v>
      </c>
    </row>
    <row r="258" spans="2:65" s="93" customFormat="1">
      <c r="B258" s="94"/>
      <c r="D258" s="95" t="s">
        <v>67</v>
      </c>
      <c r="E258" s="96" t="s">
        <v>40</v>
      </c>
      <c r="F258" s="97" t="s">
        <v>557</v>
      </c>
      <c r="H258" s="98">
        <v>29.28</v>
      </c>
      <c r="I258" s="297"/>
      <c r="L258" s="94"/>
      <c r="M258" s="99"/>
      <c r="T258" s="100"/>
      <c r="AT258" s="96" t="s">
        <v>67</v>
      </c>
      <c r="AU258" s="96" t="s">
        <v>37</v>
      </c>
      <c r="AV258" s="93" t="s">
        <v>37</v>
      </c>
      <c r="AW258" s="93" t="s">
        <v>68</v>
      </c>
      <c r="AX258" s="93" t="s">
        <v>63</v>
      </c>
      <c r="AY258" s="96" t="s">
        <v>64</v>
      </c>
    </row>
    <row r="259" spans="2:65" s="93" customFormat="1">
      <c r="B259" s="94"/>
      <c r="D259" s="95" t="s">
        <v>67</v>
      </c>
      <c r="E259" s="96" t="s">
        <v>40</v>
      </c>
      <c r="F259" s="97" t="s">
        <v>556</v>
      </c>
      <c r="H259" s="98">
        <v>16.8</v>
      </c>
      <c r="I259" s="297"/>
      <c r="L259" s="94"/>
      <c r="M259" s="99"/>
      <c r="T259" s="100"/>
      <c r="AT259" s="96" t="s">
        <v>67</v>
      </c>
      <c r="AU259" s="96" t="s">
        <v>37</v>
      </c>
      <c r="AV259" s="93" t="s">
        <v>37</v>
      </c>
      <c r="AW259" s="93" t="s">
        <v>68</v>
      </c>
      <c r="AX259" s="93" t="s">
        <v>63</v>
      </c>
      <c r="AY259" s="96" t="s">
        <v>64</v>
      </c>
    </row>
    <row r="260" spans="2:65" s="190" customFormat="1">
      <c r="B260" s="191"/>
      <c r="D260" s="95" t="s">
        <v>67</v>
      </c>
      <c r="E260" s="192" t="s">
        <v>40</v>
      </c>
      <c r="F260" s="193" t="s">
        <v>453</v>
      </c>
      <c r="H260" s="192" t="s">
        <v>40</v>
      </c>
      <c r="I260" s="299"/>
      <c r="L260" s="191"/>
      <c r="M260" s="194"/>
      <c r="T260" s="195"/>
      <c r="AT260" s="192" t="s">
        <v>67</v>
      </c>
      <c r="AU260" s="192" t="s">
        <v>37</v>
      </c>
      <c r="AV260" s="190" t="s">
        <v>20</v>
      </c>
      <c r="AW260" s="190" t="s">
        <v>68</v>
      </c>
      <c r="AX260" s="190" t="s">
        <v>63</v>
      </c>
      <c r="AY260" s="192" t="s">
        <v>64</v>
      </c>
    </row>
    <row r="261" spans="2:65" s="93" customFormat="1">
      <c r="B261" s="94"/>
      <c r="D261" s="95" t="s">
        <v>67</v>
      </c>
      <c r="E261" s="96" t="s">
        <v>40</v>
      </c>
      <c r="F261" s="97" t="s">
        <v>558</v>
      </c>
      <c r="H261" s="98">
        <v>4.2</v>
      </c>
      <c r="I261" s="297"/>
      <c r="L261" s="94"/>
      <c r="M261" s="99"/>
      <c r="T261" s="100"/>
      <c r="AT261" s="96" t="s">
        <v>67</v>
      </c>
      <c r="AU261" s="96" t="s">
        <v>37</v>
      </c>
      <c r="AV261" s="93" t="s">
        <v>37</v>
      </c>
      <c r="AW261" s="93" t="s">
        <v>68</v>
      </c>
      <c r="AX261" s="93" t="s">
        <v>63</v>
      </c>
      <c r="AY261" s="96" t="s">
        <v>64</v>
      </c>
    </row>
    <row r="262" spans="2:65" s="93" customFormat="1">
      <c r="B262" s="94"/>
      <c r="D262" s="95" t="s">
        <v>67</v>
      </c>
      <c r="E262" s="96" t="s">
        <v>40</v>
      </c>
      <c r="F262" s="97" t="s">
        <v>467</v>
      </c>
      <c r="H262" s="98">
        <v>2.7</v>
      </c>
      <c r="I262" s="297"/>
      <c r="L262" s="94"/>
      <c r="M262" s="99"/>
      <c r="T262" s="100"/>
      <c r="AT262" s="96" t="s">
        <v>67</v>
      </c>
      <c r="AU262" s="96" t="s">
        <v>37</v>
      </c>
      <c r="AV262" s="93" t="s">
        <v>37</v>
      </c>
      <c r="AW262" s="93" t="s">
        <v>68</v>
      </c>
      <c r="AX262" s="93" t="s">
        <v>63</v>
      </c>
      <c r="AY262" s="96" t="s">
        <v>64</v>
      </c>
    </row>
    <row r="263" spans="2:65" s="101" customFormat="1">
      <c r="B263" s="102"/>
      <c r="D263" s="95" t="s">
        <v>67</v>
      </c>
      <c r="E263" s="103" t="s">
        <v>40</v>
      </c>
      <c r="F263" s="104" t="s">
        <v>70</v>
      </c>
      <c r="H263" s="105">
        <v>69.78</v>
      </c>
      <c r="I263" s="298"/>
      <c r="L263" s="102"/>
      <c r="M263" s="106"/>
      <c r="T263" s="107"/>
      <c r="AT263" s="103" t="s">
        <v>67</v>
      </c>
      <c r="AU263" s="103" t="s">
        <v>37</v>
      </c>
      <c r="AV263" s="101" t="s">
        <v>66</v>
      </c>
      <c r="AW263" s="101" t="s">
        <v>68</v>
      </c>
      <c r="AX263" s="101" t="s">
        <v>20</v>
      </c>
      <c r="AY263" s="103" t="s">
        <v>64</v>
      </c>
    </row>
    <row r="264" spans="2:65" s="46" customFormat="1" ht="24.2" customHeight="1">
      <c r="B264" s="79"/>
      <c r="C264" s="80" t="s">
        <v>39</v>
      </c>
      <c r="D264" s="80" t="s">
        <v>65</v>
      </c>
      <c r="E264" s="81" t="s">
        <v>559</v>
      </c>
      <c r="F264" s="82" t="s">
        <v>560</v>
      </c>
      <c r="G264" s="83" t="s">
        <v>14</v>
      </c>
      <c r="H264" s="84">
        <v>131.85</v>
      </c>
      <c r="I264" s="295"/>
      <c r="J264" s="85">
        <f>ROUND(I264*H264,2)</f>
        <v>0</v>
      </c>
      <c r="K264" s="128"/>
      <c r="L264" s="47"/>
      <c r="M264" s="296" t="s">
        <v>40</v>
      </c>
      <c r="N264" s="86" t="s">
        <v>45</v>
      </c>
      <c r="P264" s="87">
        <f>O264*H264</f>
        <v>0</v>
      </c>
      <c r="Q264" s="87">
        <v>0</v>
      </c>
      <c r="R264" s="87">
        <f>Q264*H264</f>
        <v>0</v>
      </c>
      <c r="S264" s="87">
        <v>3.5000000000000003E-2</v>
      </c>
      <c r="T264" s="88">
        <f>S264*H264</f>
        <v>4.6147499999999999</v>
      </c>
      <c r="AR264" s="89" t="s">
        <v>66</v>
      </c>
      <c r="AT264" s="89" t="s">
        <v>65</v>
      </c>
      <c r="AU264" s="89" t="s">
        <v>37</v>
      </c>
      <c r="AY264" s="45" t="s">
        <v>64</v>
      </c>
      <c r="BE264" s="90">
        <f>IF(N264="základní",J264,0)</f>
        <v>0</v>
      </c>
      <c r="BF264" s="90">
        <f>IF(N264="snížená",J264,0)</f>
        <v>0</v>
      </c>
      <c r="BG264" s="90">
        <f>IF(N264="zákl. přenesená",J264,0)</f>
        <v>0</v>
      </c>
      <c r="BH264" s="90">
        <f>IF(N264="sníž. přenesená",J264,0)</f>
        <v>0</v>
      </c>
      <c r="BI264" s="90">
        <f>IF(N264="nulová",J264,0)</f>
        <v>0</v>
      </c>
      <c r="BJ264" s="45" t="s">
        <v>20</v>
      </c>
      <c r="BK264" s="90">
        <f>ROUND(I264*H264,2)</f>
        <v>0</v>
      </c>
      <c r="BL264" s="45" t="s">
        <v>66</v>
      </c>
      <c r="BM264" s="89" t="s">
        <v>561</v>
      </c>
    </row>
    <row r="265" spans="2:65" s="190" customFormat="1">
      <c r="B265" s="191"/>
      <c r="D265" s="95" t="s">
        <v>67</v>
      </c>
      <c r="E265" s="192" t="s">
        <v>40</v>
      </c>
      <c r="F265" s="193" t="s">
        <v>458</v>
      </c>
      <c r="H265" s="192" t="s">
        <v>40</v>
      </c>
      <c r="I265" s="299"/>
      <c r="L265" s="191"/>
      <c r="M265" s="194"/>
      <c r="T265" s="195"/>
      <c r="AT265" s="192" t="s">
        <v>67</v>
      </c>
      <c r="AU265" s="192" t="s">
        <v>37</v>
      </c>
      <c r="AV265" s="190" t="s">
        <v>20</v>
      </c>
      <c r="AW265" s="190" t="s">
        <v>68</v>
      </c>
      <c r="AX265" s="190" t="s">
        <v>63</v>
      </c>
      <c r="AY265" s="192" t="s">
        <v>64</v>
      </c>
    </row>
    <row r="266" spans="2:65" s="93" customFormat="1">
      <c r="B266" s="94"/>
      <c r="D266" s="95" t="s">
        <v>67</v>
      </c>
      <c r="E266" s="96" t="s">
        <v>40</v>
      </c>
      <c r="F266" s="97" t="s">
        <v>526</v>
      </c>
      <c r="H266" s="98">
        <v>4.84</v>
      </c>
      <c r="I266" s="297"/>
      <c r="L266" s="94"/>
      <c r="M266" s="99"/>
      <c r="T266" s="100"/>
      <c r="AT266" s="96" t="s">
        <v>67</v>
      </c>
      <c r="AU266" s="96" t="s">
        <v>37</v>
      </c>
      <c r="AV266" s="93" t="s">
        <v>37</v>
      </c>
      <c r="AW266" s="93" t="s">
        <v>68</v>
      </c>
      <c r="AX266" s="93" t="s">
        <v>63</v>
      </c>
      <c r="AY266" s="96" t="s">
        <v>64</v>
      </c>
    </row>
    <row r="267" spans="2:65" s="190" customFormat="1">
      <c r="B267" s="191"/>
      <c r="D267" s="95" t="s">
        <v>67</v>
      </c>
      <c r="E267" s="192" t="s">
        <v>40</v>
      </c>
      <c r="F267" s="193" t="s">
        <v>460</v>
      </c>
      <c r="H267" s="192" t="s">
        <v>40</v>
      </c>
      <c r="I267" s="299"/>
      <c r="L267" s="191"/>
      <c r="M267" s="194"/>
      <c r="T267" s="195"/>
      <c r="AT267" s="192" t="s">
        <v>67</v>
      </c>
      <c r="AU267" s="192" t="s">
        <v>37</v>
      </c>
      <c r="AV267" s="190" t="s">
        <v>20</v>
      </c>
      <c r="AW267" s="190" t="s">
        <v>68</v>
      </c>
      <c r="AX267" s="190" t="s">
        <v>63</v>
      </c>
      <c r="AY267" s="192" t="s">
        <v>64</v>
      </c>
    </row>
    <row r="268" spans="2:65" s="93" customFormat="1" ht="22.5">
      <c r="B268" s="94"/>
      <c r="D268" s="95" t="s">
        <v>67</v>
      </c>
      <c r="E268" s="96" t="s">
        <v>40</v>
      </c>
      <c r="F268" s="97" t="s">
        <v>562</v>
      </c>
      <c r="H268" s="98">
        <v>107.68</v>
      </c>
      <c r="I268" s="297"/>
      <c r="L268" s="94"/>
      <c r="M268" s="99"/>
      <c r="T268" s="100"/>
      <c r="AT268" s="96" t="s">
        <v>67</v>
      </c>
      <c r="AU268" s="96" t="s">
        <v>37</v>
      </c>
      <c r="AV268" s="93" t="s">
        <v>37</v>
      </c>
      <c r="AW268" s="93" t="s">
        <v>68</v>
      </c>
      <c r="AX268" s="93" t="s">
        <v>63</v>
      </c>
      <c r="AY268" s="96" t="s">
        <v>64</v>
      </c>
    </row>
    <row r="269" spans="2:65" s="190" customFormat="1">
      <c r="B269" s="191"/>
      <c r="D269" s="95" t="s">
        <v>67</v>
      </c>
      <c r="E269" s="192" t="s">
        <v>40</v>
      </c>
      <c r="F269" s="193" t="s">
        <v>453</v>
      </c>
      <c r="H269" s="192" t="s">
        <v>40</v>
      </c>
      <c r="I269" s="299"/>
      <c r="L269" s="191"/>
      <c r="M269" s="194"/>
      <c r="T269" s="195"/>
      <c r="AT269" s="192" t="s">
        <v>67</v>
      </c>
      <c r="AU269" s="192" t="s">
        <v>37</v>
      </c>
      <c r="AV269" s="190" t="s">
        <v>20</v>
      </c>
      <c r="AW269" s="190" t="s">
        <v>68</v>
      </c>
      <c r="AX269" s="190" t="s">
        <v>63</v>
      </c>
      <c r="AY269" s="192" t="s">
        <v>64</v>
      </c>
    </row>
    <row r="270" spans="2:65" s="93" customFormat="1">
      <c r="B270" s="94"/>
      <c r="D270" s="95" t="s">
        <v>67</v>
      </c>
      <c r="E270" s="96" t="s">
        <v>40</v>
      </c>
      <c r="F270" s="97" t="s">
        <v>563</v>
      </c>
      <c r="H270" s="98">
        <v>19.329999999999998</v>
      </c>
      <c r="I270" s="297"/>
      <c r="L270" s="94"/>
      <c r="M270" s="99"/>
      <c r="T270" s="100"/>
      <c r="AT270" s="96" t="s">
        <v>67</v>
      </c>
      <c r="AU270" s="96" t="s">
        <v>37</v>
      </c>
      <c r="AV270" s="93" t="s">
        <v>37</v>
      </c>
      <c r="AW270" s="93" t="s">
        <v>68</v>
      </c>
      <c r="AX270" s="93" t="s">
        <v>63</v>
      </c>
      <c r="AY270" s="96" t="s">
        <v>64</v>
      </c>
    </row>
    <row r="271" spans="2:65" s="101" customFormat="1">
      <c r="B271" s="102"/>
      <c r="D271" s="95" t="s">
        <v>67</v>
      </c>
      <c r="E271" s="103" t="s">
        <v>40</v>
      </c>
      <c r="F271" s="104" t="s">
        <v>70</v>
      </c>
      <c r="H271" s="105">
        <v>131.85</v>
      </c>
      <c r="I271" s="298"/>
      <c r="L271" s="102"/>
      <c r="M271" s="106"/>
      <c r="T271" s="107"/>
      <c r="AT271" s="103" t="s">
        <v>67</v>
      </c>
      <c r="AU271" s="103" t="s">
        <v>37</v>
      </c>
      <c r="AV271" s="101" t="s">
        <v>66</v>
      </c>
      <c r="AW271" s="101" t="s">
        <v>68</v>
      </c>
      <c r="AX271" s="101" t="s">
        <v>20</v>
      </c>
      <c r="AY271" s="103" t="s">
        <v>64</v>
      </c>
    </row>
    <row r="272" spans="2:65" s="46" customFormat="1" ht="33" customHeight="1">
      <c r="B272" s="79"/>
      <c r="C272" s="80" t="s">
        <v>66</v>
      </c>
      <c r="D272" s="80" t="s">
        <v>65</v>
      </c>
      <c r="E272" s="81" t="s">
        <v>564</v>
      </c>
      <c r="F272" s="82" t="s">
        <v>565</v>
      </c>
      <c r="G272" s="83" t="s">
        <v>14</v>
      </c>
      <c r="H272" s="84">
        <v>131.85</v>
      </c>
      <c r="I272" s="295"/>
      <c r="J272" s="85">
        <f>ROUND(I272*H272,2)</f>
        <v>0</v>
      </c>
      <c r="K272" s="128"/>
      <c r="L272" s="47"/>
      <c r="M272" s="296" t="s">
        <v>40</v>
      </c>
      <c r="N272" s="86" t="s">
        <v>45</v>
      </c>
      <c r="P272" s="87">
        <f>O272*H272</f>
        <v>0</v>
      </c>
      <c r="Q272" s="87">
        <v>0</v>
      </c>
      <c r="R272" s="87">
        <f>Q272*H272</f>
        <v>0</v>
      </c>
      <c r="S272" s="87">
        <v>0.19</v>
      </c>
      <c r="T272" s="88">
        <f>S272*H272</f>
        <v>25.051500000000001</v>
      </c>
      <c r="AR272" s="89" t="s">
        <v>66</v>
      </c>
      <c r="AT272" s="89" t="s">
        <v>65</v>
      </c>
      <c r="AU272" s="89" t="s">
        <v>37</v>
      </c>
      <c r="AY272" s="45" t="s">
        <v>64</v>
      </c>
      <c r="BE272" s="90">
        <f>IF(N272="základní",J272,0)</f>
        <v>0</v>
      </c>
      <c r="BF272" s="90">
        <f>IF(N272="snížená",J272,0)</f>
        <v>0</v>
      </c>
      <c r="BG272" s="90">
        <f>IF(N272="zákl. přenesená",J272,0)</f>
        <v>0</v>
      </c>
      <c r="BH272" s="90">
        <f>IF(N272="sníž. přenesená",J272,0)</f>
        <v>0</v>
      </c>
      <c r="BI272" s="90">
        <f>IF(N272="nulová",J272,0)</f>
        <v>0</v>
      </c>
      <c r="BJ272" s="45" t="s">
        <v>20</v>
      </c>
      <c r="BK272" s="90">
        <f>ROUND(I272*H272,2)</f>
        <v>0</v>
      </c>
      <c r="BL272" s="45" t="s">
        <v>66</v>
      </c>
      <c r="BM272" s="89" t="s">
        <v>566</v>
      </c>
    </row>
    <row r="273" spans="2:65" s="46" customFormat="1" ht="24.2" customHeight="1">
      <c r="B273" s="79"/>
      <c r="C273" s="80" t="s">
        <v>227</v>
      </c>
      <c r="D273" s="80" t="s">
        <v>65</v>
      </c>
      <c r="E273" s="81" t="s">
        <v>567</v>
      </c>
      <c r="F273" s="82" t="s">
        <v>568</v>
      </c>
      <c r="G273" s="83" t="s">
        <v>14</v>
      </c>
      <c r="H273" s="84">
        <v>14.2</v>
      </c>
      <c r="I273" s="295"/>
      <c r="J273" s="85">
        <f>ROUND(I273*H273,2)</f>
        <v>0</v>
      </c>
      <c r="K273" s="128"/>
      <c r="L273" s="47"/>
      <c r="M273" s="296" t="s">
        <v>40</v>
      </c>
      <c r="N273" s="86" t="s">
        <v>45</v>
      </c>
      <c r="P273" s="87">
        <f>O273*H273</f>
        <v>0</v>
      </c>
      <c r="Q273" s="87">
        <v>0</v>
      </c>
      <c r="R273" s="87">
        <f>Q273*H273</f>
        <v>0</v>
      </c>
      <c r="S273" s="87">
        <v>5.8999999999999997E-2</v>
      </c>
      <c r="T273" s="88">
        <f>S273*H273</f>
        <v>0.83779999999999988</v>
      </c>
      <c r="AR273" s="89" t="s">
        <v>83</v>
      </c>
      <c r="AT273" s="89" t="s">
        <v>65</v>
      </c>
      <c r="AU273" s="89" t="s">
        <v>37</v>
      </c>
      <c r="AY273" s="45" t="s">
        <v>64</v>
      </c>
      <c r="BE273" s="90">
        <f>IF(N273="základní",J273,0)</f>
        <v>0</v>
      </c>
      <c r="BF273" s="90">
        <f>IF(N273="snížená",J273,0)</f>
        <v>0</v>
      </c>
      <c r="BG273" s="90">
        <f>IF(N273="zákl. přenesená",J273,0)</f>
        <v>0</v>
      </c>
      <c r="BH273" s="90">
        <f>IF(N273="sníž. přenesená",J273,0)</f>
        <v>0</v>
      </c>
      <c r="BI273" s="90">
        <f>IF(N273="nulová",J273,0)</f>
        <v>0</v>
      </c>
      <c r="BJ273" s="45" t="s">
        <v>20</v>
      </c>
      <c r="BK273" s="90">
        <f>ROUND(I273*H273,2)</f>
        <v>0</v>
      </c>
      <c r="BL273" s="45" t="s">
        <v>83</v>
      </c>
      <c r="BM273" s="89" t="s">
        <v>569</v>
      </c>
    </row>
    <row r="274" spans="2:65" s="93" customFormat="1">
      <c r="B274" s="94"/>
      <c r="D274" s="95" t="s">
        <v>67</v>
      </c>
      <c r="E274" s="96" t="s">
        <v>40</v>
      </c>
      <c r="F274" s="97" t="s">
        <v>570</v>
      </c>
      <c r="H274" s="98">
        <v>14.2</v>
      </c>
      <c r="I274" s="297"/>
      <c r="L274" s="94"/>
      <c r="M274" s="99"/>
      <c r="T274" s="100"/>
      <c r="AT274" s="96" t="s">
        <v>67</v>
      </c>
      <c r="AU274" s="96" t="s">
        <v>37</v>
      </c>
      <c r="AV274" s="93" t="s">
        <v>37</v>
      </c>
      <c r="AW274" s="93" t="s">
        <v>68</v>
      </c>
      <c r="AX274" s="93" t="s">
        <v>63</v>
      </c>
      <c r="AY274" s="96" t="s">
        <v>64</v>
      </c>
    </row>
    <row r="275" spans="2:65" s="101" customFormat="1">
      <c r="B275" s="102"/>
      <c r="D275" s="95" t="s">
        <v>67</v>
      </c>
      <c r="E275" s="103" t="s">
        <v>40</v>
      </c>
      <c r="F275" s="104" t="s">
        <v>70</v>
      </c>
      <c r="H275" s="105">
        <v>14.2</v>
      </c>
      <c r="I275" s="298"/>
      <c r="L275" s="102"/>
      <c r="M275" s="106"/>
      <c r="T275" s="107"/>
      <c r="AT275" s="103" t="s">
        <v>67</v>
      </c>
      <c r="AU275" s="103" t="s">
        <v>37</v>
      </c>
      <c r="AV275" s="101" t="s">
        <v>66</v>
      </c>
      <c r="AW275" s="101" t="s">
        <v>68</v>
      </c>
      <c r="AX275" s="101" t="s">
        <v>20</v>
      </c>
      <c r="AY275" s="103" t="s">
        <v>64</v>
      </c>
    </row>
    <row r="276" spans="2:65" s="46" customFormat="1" ht="24.2" customHeight="1">
      <c r="B276" s="79"/>
      <c r="C276" s="80" t="s">
        <v>69</v>
      </c>
      <c r="D276" s="80" t="s">
        <v>65</v>
      </c>
      <c r="E276" s="81" t="s">
        <v>571</v>
      </c>
      <c r="F276" s="82" t="s">
        <v>572</v>
      </c>
      <c r="G276" s="83" t="s">
        <v>14</v>
      </c>
      <c r="H276" s="84">
        <v>12</v>
      </c>
      <c r="I276" s="295"/>
      <c r="J276" s="85">
        <f>ROUND(I276*H276,2)</f>
        <v>0</v>
      </c>
      <c r="K276" s="128"/>
      <c r="L276" s="47"/>
      <c r="M276" s="296" t="s">
        <v>40</v>
      </c>
      <c r="N276" s="86" t="s">
        <v>45</v>
      </c>
      <c r="P276" s="87">
        <f>O276*H276</f>
        <v>0</v>
      </c>
      <c r="Q276" s="87">
        <v>0</v>
      </c>
      <c r="R276" s="87">
        <f>Q276*H276</f>
        <v>0</v>
      </c>
      <c r="S276" s="87">
        <v>0.56999999999999995</v>
      </c>
      <c r="T276" s="88">
        <f>S276*H276</f>
        <v>6.84</v>
      </c>
      <c r="AR276" s="89" t="s">
        <v>66</v>
      </c>
      <c r="AT276" s="89" t="s">
        <v>65</v>
      </c>
      <c r="AU276" s="89" t="s">
        <v>37</v>
      </c>
      <c r="AY276" s="45" t="s">
        <v>64</v>
      </c>
      <c r="BE276" s="90">
        <f>IF(N276="základní",J276,0)</f>
        <v>0</v>
      </c>
      <c r="BF276" s="90">
        <f>IF(N276="snížená",J276,0)</f>
        <v>0</v>
      </c>
      <c r="BG276" s="90">
        <f>IF(N276="zákl. přenesená",J276,0)</f>
        <v>0</v>
      </c>
      <c r="BH276" s="90">
        <f>IF(N276="sníž. přenesená",J276,0)</f>
        <v>0</v>
      </c>
      <c r="BI276" s="90">
        <f>IF(N276="nulová",J276,0)</f>
        <v>0</v>
      </c>
      <c r="BJ276" s="45" t="s">
        <v>20</v>
      </c>
      <c r="BK276" s="90">
        <f>ROUND(I276*H276,2)</f>
        <v>0</v>
      </c>
      <c r="BL276" s="45" t="s">
        <v>66</v>
      </c>
      <c r="BM276" s="89" t="s">
        <v>573</v>
      </c>
    </row>
    <row r="277" spans="2:65" s="190" customFormat="1">
      <c r="B277" s="191"/>
      <c r="D277" s="95" t="s">
        <v>67</v>
      </c>
      <c r="E277" s="192" t="s">
        <v>40</v>
      </c>
      <c r="F277" s="193" t="s">
        <v>460</v>
      </c>
      <c r="H277" s="192" t="s">
        <v>40</v>
      </c>
      <c r="I277" s="299"/>
      <c r="L277" s="191"/>
      <c r="M277" s="194"/>
      <c r="T277" s="195"/>
      <c r="AT277" s="192" t="s">
        <v>67</v>
      </c>
      <c r="AU277" s="192" t="s">
        <v>37</v>
      </c>
      <c r="AV277" s="190" t="s">
        <v>20</v>
      </c>
      <c r="AW277" s="190" t="s">
        <v>68</v>
      </c>
      <c r="AX277" s="190" t="s">
        <v>63</v>
      </c>
      <c r="AY277" s="192" t="s">
        <v>64</v>
      </c>
    </row>
    <row r="278" spans="2:65" s="93" customFormat="1">
      <c r="B278" s="94"/>
      <c r="D278" s="95" t="s">
        <v>67</v>
      </c>
      <c r="E278" s="96" t="s">
        <v>40</v>
      </c>
      <c r="F278" s="97" t="s">
        <v>574</v>
      </c>
      <c r="H278" s="98">
        <v>10</v>
      </c>
      <c r="I278" s="297"/>
      <c r="L278" s="94"/>
      <c r="M278" s="99"/>
      <c r="T278" s="100"/>
      <c r="AT278" s="96" t="s">
        <v>67</v>
      </c>
      <c r="AU278" s="96" t="s">
        <v>37</v>
      </c>
      <c r="AV278" s="93" t="s">
        <v>37</v>
      </c>
      <c r="AW278" s="93" t="s">
        <v>68</v>
      </c>
      <c r="AX278" s="93" t="s">
        <v>63</v>
      </c>
      <c r="AY278" s="96" t="s">
        <v>64</v>
      </c>
    </row>
    <row r="279" spans="2:65" s="190" customFormat="1">
      <c r="B279" s="191"/>
      <c r="D279" s="95" t="s">
        <v>67</v>
      </c>
      <c r="E279" s="192" t="s">
        <v>40</v>
      </c>
      <c r="F279" s="193" t="s">
        <v>453</v>
      </c>
      <c r="H279" s="192" t="s">
        <v>40</v>
      </c>
      <c r="I279" s="299"/>
      <c r="L279" s="191"/>
      <c r="M279" s="194"/>
      <c r="T279" s="195"/>
      <c r="AT279" s="192" t="s">
        <v>67</v>
      </c>
      <c r="AU279" s="192" t="s">
        <v>37</v>
      </c>
      <c r="AV279" s="190" t="s">
        <v>20</v>
      </c>
      <c r="AW279" s="190" t="s">
        <v>68</v>
      </c>
      <c r="AX279" s="190" t="s">
        <v>63</v>
      </c>
      <c r="AY279" s="192" t="s">
        <v>64</v>
      </c>
    </row>
    <row r="280" spans="2:65" s="93" customFormat="1">
      <c r="B280" s="94"/>
      <c r="D280" s="95" t="s">
        <v>67</v>
      </c>
      <c r="E280" s="96" t="s">
        <v>40</v>
      </c>
      <c r="F280" s="97" t="s">
        <v>575</v>
      </c>
      <c r="H280" s="98">
        <v>2</v>
      </c>
      <c r="I280" s="297"/>
      <c r="L280" s="94"/>
      <c r="M280" s="99"/>
      <c r="T280" s="100"/>
      <c r="AT280" s="96" t="s">
        <v>67</v>
      </c>
      <c r="AU280" s="96" t="s">
        <v>37</v>
      </c>
      <c r="AV280" s="93" t="s">
        <v>37</v>
      </c>
      <c r="AW280" s="93" t="s">
        <v>68</v>
      </c>
      <c r="AX280" s="93" t="s">
        <v>63</v>
      </c>
      <c r="AY280" s="96" t="s">
        <v>64</v>
      </c>
    </row>
    <row r="281" spans="2:65" s="101" customFormat="1">
      <c r="B281" s="102"/>
      <c r="D281" s="95" t="s">
        <v>67</v>
      </c>
      <c r="E281" s="103" t="s">
        <v>40</v>
      </c>
      <c r="F281" s="104" t="s">
        <v>70</v>
      </c>
      <c r="H281" s="105">
        <v>12</v>
      </c>
      <c r="I281" s="298"/>
      <c r="L281" s="102"/>
      <c r="M281" s="106"/>
      <c r="T281" s="107"/>
      <c r="AT281" s="103" t="s">
        <v>67</v>
      </c>
      <c r="AU281" s="103" t="s">
        <v>37</v>
      </c>
      <c r="AV281" s="101" t="s">
        <v>66</v>
      </c>
      <c r="AW281" s="101" t="s">
        <v>68</v>
      </c>
      <c r="AX281" s="101" t="s">
        <v>20</v>
      </c>
      <c r="AY281" s="103" t="s">
        <v>64</v>
      </c>
    </row>
    <row r="282" spans="2:65" s="46" customFormat="1" ht="21.75" customHeight="1">
      <c r="B282" s="79"/>
      <c r="C282" s="80" t="s">
        <v>78</v>
      </c>
      <c r="D282" s="80" t="s">
        <v>65</v>
      </c>
      <c r="E282" s="81" t="s">
        <v>576</v>
      </c>
      <c r="F282" s="82" t="s">
        <v>577</v>
      </c>
      <c r="G282" s="83" t="s">
        <v>14</v>
      </c>
      <c r="H282" s="84">
        <v>94</v>
      </c>
      <c r="I282" s="295"/>
      <c r="J282" s="85">
        <f>ROUND(I282*H282,2)</f>
        <v>0</v>
      </c>
      <c r="K282" s="128"/>
      <c r="L282" s="47"/>
      <c r="M282" s="296" t="s">
        <v>40</v>
      </c>
      <c r="N282" s="86" t="s">
        <v>45</v>
      </c>
      <c r="P282" s="87">
        <f>O282*H282</f>
        <v>0</v>
      </c>
      <c r="Q282" s="87">
        <v>0</v>
      </c>
      <c r="R282" s="87">
        <f>Q282*H282</f>
        <v>0</v>
      </c>
      <c r="S282" s="87">
        <v>6.3E-2</v>
      </c>
      <c r="T282" s="88">
        <f>S282*H282</f>
        <v>5.9219999999999997</v>
      </c>
      <c r="AR282" s="89" t="s">
        <v>66</v>
      </c>
      <c r="AT282" s="89" t="s">
        <v>65</v>
      </c>
      <c r="AU282" s="89" t="s">
        <v>37</v>
      </c>
      <c r="AY282" s="45" t="s">
        <v>64</v>
      </c>
      <c r="BE282" s="90">
        <f>IF(N282="základní",J282,0)</f>
        <v>0</v>
      </c>
      <c r="BF282" s="90">
        <f>IF(N282="snížená",J282,0)</f>
        <v>0</v>
      </c>
      <c r="BG282" s="90">
        <f>IF(N282="zákl. přenesená",J282,0)</f>
        <v>0</v>
      </c>
      <c r="BH282" s="90">
        <f>IF(N282="sníž. přenesená",J282,0)</f>
        <v>0</v>
      </c>
      <c r="BI282" s="90">
        <f>IF(N282="nulová",J282,0)</f>
        <v>0</v>
      </c>
      <c r="BJ282" s="45" t="s">
        <v>20</v>
      </c>
      <c r="BK282" s="90">
        <f>ROUND(I282*H282,2)</f>
        <v>0</v>
      </c>
      <c r="BL282" s="45" t="s">
        <v>66</v>
      </c>
      <c r="BM282" s="89" t="s">
        <v>578</v>
      </c>
    </row>
    <row r="283" spans="2:65" s="93" customFormat="1">
      <c r="B283" s="94"/>
      <c r="D283" s="95" t="s">
        <v>67</v>
      </c>
      <c r="E283" s="96" t="s">
        <v>40</v>
      </c>
      <c r="F283" s="97" t="s">
        <v>579</v>
      </c>
      <c r="H283" s="98">
        <v>94</v>
      </c>
      <c r="I283" s="297"/>
      <c r="L283" s="94"/>
      <c r="M283" s="99"/>
      <c r="T283" s="100"/>
      <c r="AT283" s="96" t="s">
        <v>67</v>
      </c>
      <c r="AU283" s="96" t="s">
        <v>37</v>
      </c>
      <c r="AV283" s="93" t="s">
        <v>37</v>
      </c>
      <c r="AW283" s="93" t="s">
        <v>68</v>
      </c>
      <c r="AX283" s="93" t="s">
        <v>63</v>
      </c>
      <c r="AY283" s="96" t="s">
        <v>64</v>
      </c>
    </row>
    <row r="284" spans="2:65" s="101" customFormat="1">
      <c r="B284" s="102"/>
      <c r="D284" s="95" t="s">
        <v>67</v>
      </c>
      <c r="E284" s="103" t="s">
        <v>40</v>
      </c>
      <c r="F284" s="104" t="s">
        <v>70</v>
      </c>
      <c r="H284" s="105">
        <v>94</v>
      </c>
      <c r="I284" s="298"/>
      <c r="L284" s="102"/>
      <c r="M284" s="106"/>
      <c r="T284" s="107"/>
      <c r="AT284" s="103" t="s">
        <v>67</v>
      </c>
      <c r="AU284" s="103" t="s">
        <v>37</v>
      </c>
      <c r="AV284" s="101" t="s">
        <v>66</v>
      </c>
      <c r="AW284" s="101" t="s">
        <v>68</v>
      </c>
      <c r="AX284" s="101" t="s">
        <v>20</v>
      </c>
      <c r="AY284" s="103" t="s">
        <v>64</v>
      </c>
    </row>
    <row r="285" spans="2:65" s="46" customFormat="1" ht="33" customHeight="1">
      <c r="B285" s="79"/>
      <c r="C285" s="80" t="s">
        <v>72</v>
      </c>
      <c r="D285" s="80" t="s">
        <v>65</v>
      </c>
      <c r="E285" s="81" t="s">
        <v>580</v>
      </c>
      <c r="F285" s="82" t="s">
        <v>581</v>
      </c>
      <c r="G285" s="83" t="s">
        <v>14</v>
      </c>
      <c r="H285" s="84">
        <v>47.5</v>
      </c>
      <c r="I285" s="295"/>
      <c r="J285" s="85">
        <f>ROUND(I285*H285,2)</f>
        <v>0</v>
      </c>
      <c r="K285" s="128"/>
      <c r="L285" s="47"/>
      <c r="M285" s="296" t="s">
        <v>40</v>
      </c>
      <c r="N285" s="86" t="s">
        <v>45</v>
      </c>
      <c r="P285" s="87">
        <f>O285*H285</f>
        <v>0</v>
      </c>
      <c r="Q285" s="87">
        <v>0</v>
      </c>
      <c r="R285" s="87">
        <f>Q285*H285</f>
        <v>0</v>
      </c>
      <c r="S285" s="87">
        <v>0.187</v>
      </c>
      <c r="T285" s="88">
        <f>S285*H285</f>
        <v>8.8825000000000003</v>
      </c>
      <c r="AR285" s="89" t="s">
        <v>66</v>
      </c>
      <c r="AT285" s="89" t="s">
        <v>65</v>
      </c>
      <c r="AU285" s="89" t="s">
        <v>37</v>
      </c>
      <c r="AY285" s="45" t="s">
        <v>64</v>
      </c>
      <c r="BE285" s="90">
        <f>IF(N285="základní",J285,0)</f>
        <v>0</v>
      </c>
      <c r="BF285" s="90">
        <f>IF(N285="snížená",J285,0)</f>
        <v>0</v>
      </c>
      <c r="BG285" s="90">
        <f>IF(N285="zákl. přenesená",J285,0)</f>
        <v>0</v>
      </c>
      <c r="BH285" s="90">
        <f>IF(N285="sníž. přenesená",J285,0)</f>
        <v>0</v>
      </c>
      <c r="BI285" s="90">
        <f>IF(N285="nulová",J285,0)</f>
        <v>0</v>
      </c>
      <c r="BJ285" s="45" t="s">
        <v>20</v>
      </c>
      <c r="BK285" s="90">
        <f>ROUND(I285*H285,2)</f>
        <v>0</v>
      </c>
      <c r="BL285" s="45" t="s">
        <v>66</v>
      </c>
      <c r="BM285" s="89" t="s">
        <v>582</v>
      </c>
    </row>
    <row r="286" spans="2:65" s="190" customFormat="1">
      <c r="B286" s="191"/>
      <c r="D286" s="95" t="s">
        <v>67</v>
      </c>
      <c r="E286" s="192" t="s">
        <v>40</v>
      </c>
      <c r="F286" s="193" t="s">
        <v>458</v>
      </c>
      <c r="H286" s="192" t="s">
        <v>40</v>
      </c>
      <c r="I286" s="299"/>
      <c r="L286" s="191"/>
      <c r="M286" s="194"/>
      <c r="T286" s="195"/>
      <c r="AT286" s="192" t="s">
        <v>67</v>
      </c>
      <c r="AU286" s="192" t="s">
        <v>37</v>
      </c>
      <c r="AV286" s="190" t="s">
        <v>20</v>
      </c>
      <c r="AW286" s="190" t="s">
        <v>68</v>
      </c>
      <c r="AX286" s="190" t="s">
        <v>63</v>
      </c>
      <c r="AY286" s="192" t="s">
        <v>64</v>
      </c>
    </row>
    <row r="287" spans="2:65" s="93" customFormat="1">
      <c r="B287" s="94"/>
      <c r="D287" s="95" t="s">
        <v>67</v>
      </c>
      <c r="E287" s="96" t="s">
        <v>40</v>
      </c>
      <c r="F287" s="97" t="s">
        <v>459</v>
      </c>
      <c r="H287" s="98">
        <v>5</v>
      </c>
      <c r="I287" s="297"/>
      <c r="L287" s="94"/>
      <c r="M287" s="99"/>
      <c r="T287" s="100"/>
      <c r="AT287" s="96" t="s">
        <v>67</v>
      </c>
      <c r="AU287" s="96" t="s">
        <v>37</v>
      </c>
      <c r="AV287" s="93" t="s">
        <v>37</v>
      </c>
      <c r="AW287" s="93" t="s">
        <v>68</v>
      </c>
      <c r="AX287" s="93" t="s">
        <v>63</v>
      </c>
      <c r="AY287" s="96" t="s">
        <v>64</v>
      </c>
    </row>
    <row r="288" spans="2:65" s="190" customFormat="1">
      <c r="B288" s="191"/>
      <c r="D288" s="95" t="s">
        <v>67</v>
      </c>
      <c r="E288" s="192" t="s">
        <v>40</v>
      </c>
      <c r="F288" s="193" t="s">
        <v>460</v>
      </c>
      <c r="H288" s="192" t="s">
        <v>40</v>
      </c>
      <c r="I288" s="299"/>
      <c r="L288" s="191"/>
      <c r="M288" s="194"/>
      <c r="T288" s="195"/>
      <c r="AT288" s="192" t="s">
        <v>67</v>
      </c>
      <c r="AU288" s="192" t="s">
        <v>37</v>
      </c>
      <c r="AV288" s="190" t="s">
        <v>20</v>
      </c>
      <c r="AW288" s="190" t="s">
        <v>68</v>
      </c>
      <c r="AX288" s="190" t="s">
        <v>63</v>
      </c>
      <c r="AY288" s="192" t="s">
        <v>64</v>
      </c>
    </row>
    <row r="289" spans="2:65" s="93" customFormat="1">
      <c r="B289" s="94"/>
      <c r="D289" s="95" t="s">
        <v>67</v>
      </c>
      <c r="E289" s="96" t="s">
        <v>40</v>
      </c>
      <c r="F289" s="97" t="s">
        <v>583</v>
      </c>
      <c r="H289" s="98">
        <v>35</v>
      </c>
      <c r="I289" s="297"/>
      <c r="L289" s="94"/>
      <c r="M289" s="99"/>
      <c r="T289" s="100"/>
      <c r="AT289" s="96" t="s">
        <v>67</v>
      </c>
      <c r="AU289" s="96" t="s">
        <v>37</v>
      </c>
      <c r="AV289" s="93" t="s">
        <v>37</v>
      </c>
      <c r="AW289" s="93" t="s">
        <v>68</v>
      </c>
      <c r="AX289" s="93" t="s">
        <v>63</v>
      </c>
      <c r="AY289" s="96" t="s">
        <v>64</v>
      </c>
    </row>
    <row r="290" spans="2:65" s="190" customFormat="1">
      <c r="B290" s="191"/>
      <c r="D290" s="95" t="s">
        <v>67</v>
      </c>
      <c r="E290" s="192" t="s">
        <v>40</v>
      </c>
      <c r="F290" s="193" t="s">
        <v>453</v>
      </c>
      <c r="H290" s="192" t="s">
        <v>40</v>
      </c>
      <c r="I290" s="299"/>
      <c r="L290" s="191"/>
      <c r="M290" s="194"/>
      <c r="T290" s="195"/>
      <c r="AT290" s="192" t="s">
        <v>67</v>
      </c>
      <c r="AU290" s="192" t="s">
        <v>37</v>
      </c>
      <c r="AV290" s="190" t="s">
        <v>20</v>
      </c>
      <c r="AW290" s="190" t="s">
        <v>68</v>
      </c>
      <c r="AX290" s="190" t="s">
        <v>63</v>
      </c>
      <c r="AY290" s="192" t="s">
        <v>64</v>
      </c>
    </row>
    <row r="291" spans="2:65" s="93" customFormat="1">
      <c r="B291" s="94"/>
      <c r="D291" s="95" t="s">
        <v>67</v>
      </c>
      <c r="E291" s="96" t="s">
        <v>40</v>
      </c>
      <c r="F291" s="97" t="s">
        <v>462</v>
      </c>
      <c r="H291" s="98">
        <v>7.5</v>
      </c>
      <c r="I291" s="297"/>
      <c r="L291" s="94"/>
      <c r="M291" s="99"/>
      <c r="T291" s="100"/>
      <c r="AT291" s="96" t="s">
        <v>67</v>
      </c>
      <c r="AU291" s="96" t="s">
        <v>37</v>
      </c>
      <c r="AV291" s="93" t="s">
        <v>37</v>
      </c>
      <c r="AW291" s="93" t="s">
        <v>68</v>
      </c>
      <c r="AX291" s="93" t="s">
        <v>63</v>
      </c>
      <c r="AY291" s="96" t="s">
        <v>64</v>
      </c>
    </row>
    <row r="292" spans="2:65" s="101" customFormat="1">
      <c r="B292" s="102"/>
      <c r="D292" s="95" t="s">
        <v>67</v>
      </c>
      <c r="E292" s="103" t="s">
        <v>40</v>
      </c>
      <c r="F292" s="104" t="s">
        <v>70</v>
      </c>
      <c r="H292" s="105">
        <v>47.5</v>
      </c>
      <c r="I292" s="298"/>
      <c r="L292" s="102"/>
      <c r="M292" s="106"/>
      <c r="T292" s="107"/>
      <c r="AT292" s="103" t="s">
        <v>67</v>
      </c>
      <c r="AU292" s="103" t="s">
        <v>37</v>
      </c>
      <c r="AV292" s="101" t="s">
        <v>66</v>
      </c>
      <c r="AW292" s="101" t="s">
        <v>68</v>
      </c>
      <c r="AX292" s="101" t="s">
        <v>20</v>
      </c>
      <c r="AY292" s="103" t="s">
        <v>64</v>
      </c>
    </row>
    <row r="293" spans="2:65" s="46" customFormat="1" ht="24.2" customHeight="1">
      <c r="B293" s="79"/>
      <c r="C293" s="80" t="s">
        <v>142</v>
      </c>
      <c r="D293" s="80" t="s">
        <v>65</v>
      </c>
      <c r="E293" s="81" t="s">
        <v>584</v>
      </c>
      <c r="F293" s="82" t="s">
        <v>585</v>
      </c>
      <c r="G293" s="83" t="s">
        <v>7</v>
      </c>
      <c r="H293" s="84">
        <v>124.4</v>
      </c>
      <c r="I293" s="295"/>
      <c r="J293" s="85">
        <f>ROUND(I293*H293,2)</f>
        <v>0</v>
      </c>
      <c r="K293" s="128"/>
      <c r="L293" s="47"/>
      <c r="M293" s="296" t="s">
        <v>40</v>
      </c>
      <c r="N293" s="86" t="s">
        <v>45</v>
      </c>
      <c r="P293" s="87">
        <f>O293*H293</f>
        <v>0</v>
      </c>
      <c r="Q293" s="87">
        <v>0</v>
      </c>
      <c r="R293" s="87">
        <f>Q293*H293</f>
        <v>0</v>
      </c>
      <c r="S293" s="87">
        <v>4.2000000000000003E-2</v>
      </c>
      <c r="T293" s="88">
        <f>S293*H293</f>
        <v>5.224800000000001</v>
      </c>
      <c r="AR293" s="89" t="s">
        <v>66</v>
      </c>
      <c r="AT293" s="89" t="s">
        <v>65</v>
      </c>
      <c r="AU293" s="89" t="s">
        <v>37</v>
      </c>
      <c r="AY293" s="45" t="s">
        <v>64</v>
      </c>
      <c r="BE293" s="90">
        <f>IF(N293="základní",J293,0)</f>
        <v>0</v>
      </c>
      <c r="BF293" s="90">
        <f>IF(N293="snížená",J293,0)</f>
        <v>0</v>
      </c>
      <c r="BG293" s="90">
        <f>IF(N293="zákl. přenesená",J293,0)</f>
        <v>0</v>
      </c>
      <c r="BH293" s="90">
        <f>IF(N293="sníž. přenesená",J293,0)</f>
        <v>0</v>
      </c>
      <c r="BI293" s="90">
        <f>IF(N293="nulová",J293,0)</f>
        <v>0</v>
      </c>
      <c r="BJ293" s="45" t="s">
        <v>20</v>
      </c>
      <c r="BK293" s="90">
        <f>ROUND(I293*H293,2)</f>
        <v>0</v>
      </c>
      <c r="BL293" s="45" t="s">
        <v>66</v>
      </c>
      <c r="BM293" s="89" t="s">
        <v>586</v>
      </c>
    </row>
    <row r="294" spans="2:65" s="93" customFormat="1">
      <c r="B294" s="94"/>
      <c r="D294" s="95" t="s">
        <v>67</v>
      </c>
      <c r="E294" s="96" t="s">
        <v>40</v>
      </c>
      <c r="F294" s="97" t="s">
        <v>587</v>
      </c>
      <c r="H294" s="98">
        <v>124.4</v>
      </c>
      <c r="I294" s="297"/>
      <c r="L294" s="94"/>
      <c r="M294" s="99"/>
      <c r="T294" s="100"/>
      <c r="AT294" s="96" t="s">
        <v>67</v>
      </c>
      <c r="AU294" s="96" t="s">
        <v>37</v>
      </c>
      <c r="AV294" s="93" t="s">
        <v>37</v>
      </c>
      <c r="AW294" s="93" t="s">
        <v>68</v>
      </c>
      <c r="AX294" s="93" t="s">
        <v>63</v>
      </c>
      <c r="AY294" s="96" t="s">
        <v>64</v>
      </c>
    </row>
    <row r="295" spans="2:65" s="101" customFormat="1">
      <c r="B295" s="102"/>
      <c r="D295" s="95" t="s">
        <v>67</v>
      </c>
      <c r="E295" s="103" t="s">
        <v>40</v>
      </c>
      <c r="F295" s="104" t="s">
        <v>70</v>
      </c>
      <c r="H295" s="105">
        <v>124.4</v>
      </c>
      <c r="I295" s="298"/>
      <c r="L295" s="102"/>
      <c r="M295" s="106"/>
      <c r="T295" s="107"/>
      <c r="AT295" s="103" t="s">
        <v>67</v>
      </c>
      <c r="AU295" s="103" t="s">
        <v>37</v>
      </c>
      <c r="AV295" s="101" t="s">
        <v>66</v>
      </c>
      <c r="AW295" s="101" t="s">
        <v>68</v>
      </c>
      <c r="AX295" s="101" t="s">
        <v>20</v>
      </c>
      <c r="AY295" s="103" t="s">
        <v>64</v>
      </c>
    </row>
    <row r="296" spans="2:65" s="46" customFormat="1" ht="37.9" customHeight="1">
      <c r="B296" s="79"/>
      <c r="C296" s="80" t="s">
        <v>166</v>
      </c>
      <c r="D296" s="80" t="s">
        <v>65</v>
      </c>
      <c r="E296" s="81" t="s">
        <v>588</v>
      </c>
      <c r="F296" s="82" t="s">
        <v>589</v>
      </c>
      <c r="G296" s="83" t="s">
        <v>14</v>
      </c>
      <c r="H296" s="84">
        <v>320.06</v>
      </c>
      <c r="I296" s="295"/>
      <c r="J296" s="85">
        <f>ROUND(I296*H296,2)</f>
        <v>0</v>
      </c>
      <c r="K296" s="128"/>
      <c r="L296" s="47"/>
      <c r="M296" s="296" t="s">
        <v>40</v>
      </c>
      <c r="N296" s="86" t="s">
        <v>45</v>
      </c>
      <c r="P296" s="87">
        <f>O296*H296</f>
        <v>0</v>
      </c>
      <c r="Q296" s="87">
        <v>0</v>
      </c>
      <c r="R296" s="87">
        <f>Q296*H296</f>
        <v>0</v>
      </c>
      <c r="S296" s="87">
        <v>4.5999999999999999E-2</v>
      </c>
      <c r="T296" s="88">
        <f>S296*H296</f>
        <v>14.722759999999999</v>
      </c>
      <c r="AR296" s="89" t="s">
        <v>83</v>
      </c>
      <c r="AT296" s="89" t="s">
        <v>65</v>
      </c>
      <c r="AU296" s="89" t="s">
        <v>37</v>
      </c>
      <c r="AY296" s="45" t="s">
        <v>64</v>
      </c>
      <c r="BE296" s="90">
        <f>IF(N296="základní",J296,0)</f>
        <v>0</v>
      </c>
      <c r="BF296" s="90">
        <f>IF(N296="snížená",J296,0)</f>
        <v>0</v>
      </c>
      <c r="BG296" s="90">
        <f>IF(N296="zákl. přenesená",J296,0)</f>
        <v>0</v>
      </c>
      <c r="BH296" s="90">
        <f>IF(N296="sníž. přenesená",J296,0)</f>
        <v>0</v>
      </c>
      <c r="BI296" s="90">
        <f>IF(N296="nulová",J296,0)</f>
        <v>0</v>
      </c>
      <c r="BJ296" s="45" t="s">
        <v>20</v>
      </c>
      <c r="BK296" s="90">
        <f>ROUND(I296*H296,2)</f>
        <v>0</v>
      </c>
      <c r="BL296" s="45" t="s">
        <v>83</v>
      </c>
      <c r="BM296" s="89" t="s">
        <v>590</v>
      </c>
    </row>
    <row r="297" spans="2:65" s="190" customFormat="1">
      <c r="B297" s="191"/>
      <c r="D297" s="95" t="s">
        <v>67</v>
      </c>
      <c r="E297" s="192" t="s">
        <v>40</v>
      </c>
      <c r="F297" s="193" t="s">
        <v>458</v>
      </c>
      <c r="H297" s="192" t="s">
        <v>40</v>
      </c>
      <c r="I297" s="299"/>
      <c r="L297" s="191"/>
      <c r="M297" s="194"/>
      <c r="T297" s="195"/>
      <c r="AT297" s="192" t="s">
        <v>67</v>
      </c>
      <c r="AU297" s="192" t="s">
        <v>37</v>
      </c>
      <c r="AV297" s="190" t="s">
        <v>20</v>
      </c>
      <c r="AW297" s="190" t="s">
        <v>68</v>
      </c>
      <c r="AX297" s="190" t="s">
        <v>63</v>
      </c>
      <c r="AY297" s="192" t="s">
        <v>64</v>
      </c>
    </row>
    <row r="298" spans="2:65" s="93" customFormat="1">
      <c r="B298" s="94"/>
      <c r="D298" s="95" t="s">
        <v>67</v>
      </c>
      <c r="E298" s="96" t="s">
        <v>40</v>
      </c>
      <c r="F298" s="97" t="s">
        <v>591</v>
      </c>
      <c r="H298" s="98">
        <v>15.4</v>
      </c>
      <c r="I298" s="297"/>
      <c r="L298" s="94"/>
      <c r="M298" s="99"/>
      <c r="T298" s="100"/>
      <c r="AT298" s="96" t="s">
        <v>67</v>
      </c>
      <c r="AU298" s="96" t="s">
        <v>37</v>
      </c>
      <c r="AV298" s="93" t="s">
        <v>37</v>
      </c>
      <c r="AW298" s="93" t="s">
        <v>68</v>
      </c>
      <c r="AX298" s="93" t="s">
        <v>63</v>
      </c>
      <c r="AY298" s="96" t="s">
        <v>64</v>
      </c>
    </row>
    <row r="299" spans="2:65" s="190" customFormat="1">
      <c r="B299" s="191"/>
      <c r="D299" s="95" t="s">
        <v>67</v>
      </c>
      <c r="E299" s="192" t="s">
        <v>40</v>
      </c>
      <c r="F299" s="193" t="s">
        <v>460</v>
      </c>
      <c r="H299" s="192" t="s">
        <v>40</v>
      </c>
      <c r="I299" s="299"/>
      <c r="L299" s="191"/>
      <c r="M299" s="194"/>
      <c r="T299" s="195"/>
      <c r="AT299" s="192" t="s">
        <v>67</v>
      </c>
      <c r="AU299" s="192" t="s">
        <v>37</v>
      </c>
      <c r="AV299" s="190" t="s">
        <v>20</v>
      </c>
      <c r="AW299" s="190" t="s">
        <v>68</v>
      </c>
      <c r="AX299" s="190" t="s">
        <v>63</v>
      </c>
      <c r="AY299" s="192" t="s">
        <v>64</v>
      </c>
    </row>
    <row r="300" spans="2:65" s="93" customFormat="1" ht="22.5">
      <c r="B300" s="94"/>
      <c r="D300" s="95" t="s">
        <v>67</v>
      </c>
      <c r="E300" s="96" t="s">
        <v>40</v>
      </c>
      <c r="F300" s="97" t="s">
        <v>592</v>
      </c>
      <c r="H300" s="98">
        <v>254.88</v>
      </c>
      <c r="I300" s="297"/>
      <c r="L300" s="94"/>
      <c r="M300" s="99"/>
      <c r="T300" s="100"/>
      <c r="AT300" s="96" t="s">
        <v>67</v>
      </c>
      <c r="AU300" s="96" t="s">
        <v>37</v>
      </c>
      <c r="AV300" s="93" t="s">
        <v>37</v>
      </c>
      <c r="AW300" s="93" t="s">
        <v>68</v>
      </c>
      <c r="AX300" s="93" t="s">
        <v>63</v>
      </c>
      <c r="AY300" s="96" t="s">
        <v>64</v>
      </c>
    </row>
    <row r="301" spans="2:65" s="190" customFormat="1">
      <c r="B301" s="191"/>
      <c r="D301" s="95" t="s">
        <v>67</v>
      </c>
      <c r="E301" s="192" t="s">
        <v>40</v>
      </c>
      <c r="F301" s="193" t="s">
        <v>453</v>
      </c>
      <c r="H301" s="192" t="s">
        <v>40</v>
      </c>
      <c r="I301" s="299"/>
      <c r="L301" s="191"/>
      <c r="M301" s="194"/>
      <c r="T301" s="195"/>
      <c r="AT301" s="192" t="s">
        <v>67</v>
      </c>
      <c r="AU301" s="192" t="s">
        <v>37</v>
      </c>
      <c r="AV301" s="190" t="s">
        <v>20</v>
      </c>
      <c r="AW301" s="190" t="s">
        <v>68</v>
      </c>
      <c r="AX301" s="190" t="s">
        <v>63</v>
      </c>
      <c r="AY301" s="192" t="s">
        <v>64</v>
      </c>
    </row>
    <row r="302" spans="2:65" s="93" customFormat="1" ht="22.5">
      <c r="B302" s="94"/>
      <c r="D302" s="95" t="s">
        <v>67</v>
      </c>
      <c r="E302" s="96" t="s">
        <v>40</v>
      </c>
      <c r="F302" s="97" t="s">
        <v>593</v>
      </c>
      <c r="H302" s="98">
        <v>49.78</v>
      </c>
      <c r="I302" s="297"/>
      <c r="L302" s="94"/>
      <c r="M302" s="99"/>
      <c r="T302" s="100"/>
      <c r="AT302" s="96" t="s">
        <v>67</v>
      </c>
      <c r="AU302" s="96" t="s">
        <v>37</v>
      </c>
      <c r="AV302" s="93" t="s">
        <v>37</v>
      </c>
      <c r="AW302" s="93" t="s">
        <v>68</v>
      </c>
      <c r="AX302" s="93" t="s">
        <v>63</v>
      </c>
      <c r="AY302" s="96" t="s">
        <v>64</v>
      </c>
    </row>
    <row r="303" spans="2:65" s="101" customFormat="1">
      <c r="B303" s="102"/>
      <c r="D303" s="95" t="s">
        <v>67</v>
      </c>
      <c r="E303" s="103" t="s">
        <v>40</v>
      </c>
      <c r="F303" s="104" t="s">
        <v>70</v>
      </c>
      <c r="H303" s="105">
        <v>320.06</v>
      </c>
      <c r="I303" s="298"/>
      <c r="L303" s="102"/>
      <c r="M303" s="106"/>
      <c r="T303" s="107"/>
      <c r="AT303" s="103" t="s">
        <v>67</v>
      </c>
      <c r="AU303" s="103" t="s">
        <v>37</v>
      </c>
      <c r="AV303" s="101" t="s">
        <v>66</v>
      </c>
      <c r="AW303" s="101" t="s">
        <v>68</v>
      </c>
      <c r="AX303" s="101" t="s">
        <v>20</v>
      </c>
      <c r="AY303" s="103" t="s">
        <v>64</v>
      </c>
    </row>
    <row r="304" spans="2:65" s="46" customFormat="1" ht="24.2" customHeight="1">
      <c r="B304" s="79"/>
      <c r="C304" s="80" t="s">
        <v>82</v>
      </c>
      <c r="D304" s="80" t="s">
        <v>65</v>
      </c>
      <c r="E304" s="81" t="s">
        <v>594</v>
      </c>
      <c r="F304" s="82" t="s">
        <v>595</v>
      </c>
      <c r="G304" s="83" t="s">
        <v>14</v>
      </c>
      <c r="H304" s="84">
        <v>582.41999999999996</v>
      </c>
      <c r="I304" s="295"/>
      <c r="J304" s="85">
        <f>ROUND(I304*H304,2)</f>
        <v>0</v>
      </c>
      <c r="K304" s="128"/>
      <c r="L304" s="47"/>
      <c r="M304" s="296" t="s">
        <v>40</v>
      </c>
      <c r="N304" s="86" t="s">
        <v>45</v>
      </c>
      <c r="P304" s="87">
        <f>O304*H304</f>
        <v>0</v>
      </c>
      <c r="Q304" s="87">
        <v>0</v>
      </c>
      <c r="R304" s="87">
        <f>Q304*H304</f>
        <v>0</v>
      </c>
      <c r="S304" s="87">
        <v>6.8000000000000005E-2</v>
      </c>
      <c r="T304" s="88">
        <f>S304*H304</f>
        <v>39.604559999999999</v>
      </c>
      <c r="AR304" s="89" t="s">
        <v>66</v>
      </c>
      <c r="AT304" s="89" t="s">
        <v>65</v>
      </c>
      <c r="AU304" s="89" t="s">
        <v>37</v>
      </c>
      <c r="AY304" s="45" t="s">
        <v>64</v>
      </c>
      <c r="BE304" s="90">
        <f>IF(N304="základní",J304,0)</f>
        <v>0</v>
      </c>
      <c r="BF304" s="90">
        <f>IF(N304="snížená",J304,0)</f>
        <v>0</v>
      </c>
      <c r="BG304" s="90">
        <f>IF(N304="zákl. přenesená",J304,0)</f>
        <v>0</v>
      </c>
      <c r="BH304" s="90">
        <f>IF(N304="sníž. přenesená",J304,0)</f>
        <v>0</v>
      </c>
      <c r="BI304" s="90">
        <f>IF(N304="nulová",J304,0)</f>
        <v>0</v>
      </c>
      <c r="BJ304" s="45" t="s">
        <v>20</v>
      </c>
      <c r="BK304" s="90">
        <f>ROUND(I304*H304,2)</f>
        <v>0</v>
      </c>
      <c r="BL304" s="45" t="s">
        <v>66</v>
      </c>
      <c r="BM304" s="89" t="s">
        <v>596</v>
      </c>
    </row>
    <row r="305" spans="2:65" s="190" customFormat="1">
      <c r="B305" s="191"/>
      <c r="D305" s="95" t="s">
        <v>67</v>
      </c>
      <c r="E305" s="192" t="s">
        <v>40</v>
      </c>
      <c r="F305" s="193" t="s">
        <v>458</v>
      </c>
      <c r="H305" s="192" t="s">
        <v>40</v>
      </c>
      <c r="I305" s="299"/>
      <c r="L305" s="191"/>
      <c r="M305" s="194"/>
      <c r="T305" s="195"/>
      <c r="AT305" s="192" t="s">
        <v>67</v>
      </c>
      <c r="AU305" s="192" t="s">
        <v>37</v>
      </c>
      <c r="AV305" s="190" t="s">
        <v>20</v>
      </c>
      <c r="AW305" s="190" t="s">
        <v>68</v>
      </c>
      <c r="AX305" s="190" t="s">
        <v>63</v>
      </c>
      <c r="AY305" s="192" t="s">
        <v>64</v>
      </c>
    </row>
    <row r="306" spans="2:65" s="93" customFormat="1">
      <c r="B306" s="94"/>
      <c r="D306" s="95" t="s">
        <v>67</v>
      </c>
      <c r="E306" s="96" t="s">
        <v>40</v>
      </c>
      <c r="F306" s="97" t="s">
        <v>597</v>
      </c>
      <c r="H306" s="98">
        <v>26.7</v>
      </c>
      <c r="I306" s="297"/>
      <c r="L306" s="94"/>
      <c r="M306" s="99"/>
      <c r="T306" s="100"/>
      <c r="AT306" s="96" t="s">
        <v>67</v>
      </c>
      <c r="AU306" s="96" t="s">
        <v>37</v>
      </c>
      <c r="AV306" s="93" t="s">
        <v>37</v>
      </c>
      <c r="AW306" s="93" t="s">
        <v>68</v>
      </c>
      <c r="AX306" s="93" t="s">
        <v>63</v>
      </c>
      <c r="AY306" s="96" t="s">
        <v>64</v>
      </c>
    </row>
    <row r="307" spans="2:65" s="190" customFormat="1">
      <c r="B307" s="191"/>
      <c r="D307" s="95" t="s">
        <v>67</v>
      </c>
      <c r="E307" s="192" t="s">
        <v>40</v>
      </c>
      <c r="F307" s="193" t="s">
        <v>460</v>
      </c>
      <c r="H307" s="192" t="s">
        <v>40</v>
      </c>
      <c r="I307" s="299"/>
      <c r="L307" s="191"/>
      <c r="M307" s="194"/>
      <c r="T307" s="195"/>
      <c r="AT307" s="192" t="s">
        <v>67</v>
      </c>
      <c r="AU307" s="192" t="s">
        <v>37</v>
      </c>
      <c r="AV307" s="190" t="s">
        <v>20</v>
      </c>
      <c r="AW307" s="190" t="s">
        <v>68</v>
      </c>
      <c r="AX307" s="190" t="s">
        <v>63</v>
      </c>
      <c r="AY307" s="192" t="s">
        <v>64</v>
      </c>
    </row>
    <row r="308" spans="2:65" s="93" customFormat="1" ht="22.5">
      <c r="B308" s="94"/>
      <c r="D308" s="95" t="s">
        <v>67</v>
      </c>
      <c r="E308" s="96" t="s">
        <v>40</v>
      </c>
      <c r="F308" s="97" t="s">
        <v>598</v>
      </c>
      <c r="H308" s="98">
        <v>465.76</v>
      </c>
      <c r="I308" s="297"/>
      <c r="L308" s="94"/>
      <c r="M308" s="99"/>
      <c r="T308" s="100"/>
      <c r="AT308" s="96" t="s">
        <v>67</v>
      </c>
      <c r="AU308" s="96" t="s">
        <v>37</v>
      </c>
      <c r="AV308" s="93" t="s">
        <v>37</v>
      </c>
      <c r="AW308" s="93" t="s">
        <v>68</v>
      </c>
      <c r="AX308" s="93" t="s">
        <v>63</v>
      </c>
      <c r="AY308" s="96" t="s">
        <v>64</v>
      </c>
    </row>
    <row r="309" spans="2:65" s="190" customFormat="1">
      <c r="B309" s="191"/>
      <c r="D309" s="95" t="s">
        <v>67</v>
      </c>
      <c r="E309" s="192" t="s">
        <v>40</v>
      </c>
      <c r="F309" s="193" t="s">
        <v>453</v>
      </c>
      <c r="H309" s="192" t="s">
        <v>40</v>
      </c>
      <c r="I309" s="299"/>
      <c r="L309" s="191"/>
      <c r="M309" s="194"/>
      <c r="T309" s="195"/>
      <c r="AT309" s="192" t="s">
        <v>67</v>
      </c>
      <c r="AU309" s="192" t="s">
        <v>37</v>
      </c>
      <c r="AV309" s="190" t="s">
        <v>20</v>
      </c>
      <c r="AW309" s="190" t="s">
        <v>68</v>
      </c>
      <c r="AX309" s="190" t="s">
        <v>63</v>
      </c>
      <c r="AY309" s="192" t="s">
        <v>64</v>
      </c>
    </row>
    <row r="310" spans="2:65" s="93" customFormat="1" ht="22.5">
      <c r="B310" s="94"/>
      <c r="D310" s="95" t="s">
        <v>67</v>
      </c>
      <c r="E310" s="96" t="s">
        <v>40</v>
      </c>
      <c r="F310" s="97" t="s">
        <v>599</v>
      </c>
      <c r="H310" s="98">
        <v>89.96</v>
      </c>
      <c r="I310" s="297"/>
      <c r="L310" s="94"/>
      <c r="M310" s="99"/>
      <c r="T310" s="100"/>
      <c r="AT310" s="96" t="s">
        <v>67</v>
      </c>
      <c r="AU310" s="96" t="s">
        <v>37</v>
      </c>
      <c r="AV310" s="93" t="s">
        <v>37</v>
      </c>
      <c r="AW310" s="93" t="s">
        <v>68</v>
      </c>
      <c r="AX310" s="93" t="s">
        <v>63</v>
      </c>
      <c r="AY310" s="96" t="s">
        <v>64</v>
      </c>
    </row>
    <row r="311" spans="2:65" s="101" customFormat="1">
      <c r="B311" s="102"/>
      <c r="D311" s="95" t="s">
        <v>67</v>
      </c>
      <c r="E311" s="103" t="s">
        <v>40</v>
      </c>
      <c r="F311" s="104" t="s">
        <v>70</v>
      </c>
      <c r="H311" s="105">
        <v>582.41999999999996</v>
      </c>
      <c r="I311" s="298"/>
      <c r="L311" s="102"/>
      <c r="M311" s="106"/>
      <c r="T311" s="107"/>
      <c r="AT311" s="103" t="s">
        <v>67</v>
      </c>
      <c r="AU311" s="103" t="s">
        <v>37</v>
      </c>
      <c r="AV311" s="101" t="s">
        <v>66</v>
      </c>
      <c r="AW311" s="101" t="s">
        <v>68</v>
      </c>
      <c r="AX311" s="101" t="s">
        <v>20</v>
      </c>
      <c r="AY311" s="103" t="s">
        <v>64</v>
      </c>
    </row>
    <row r="312" spans="2:65" s="46" customFormat="1" ht="24.2" customHeight="1">
      <c r="B312" s="79"/>
      <c r="C312" s="80" t="s">
        <v>79</v>
      </c>
      <c r="D312" s="80" t="s">
        <v>65</v>
      </c>
      <c r="E312" s="81" t="s">
        <v>600</v>
      </c>
      <c r="F312" s="82" t="s">
        <v>601</v>
      </c>
      <c r="G312" s="83" t="s">
        <v>15</v>
      </c>
      <c r="H312" s="84">
        <v>43</v>
      </c>
      <c r="I312" s="295"/>
      <c r="J312" s="85">
        <f>ROUND(I312*H312,2)</f>
        <v>0</v>
      </c>
      <c r="K312" s="128"/>
      <c r="L312" s="47"/>
      <c r="M312" s="296" t="s">
        <v>40</v>
      </c>
      <c r="N312" s="86" t="s">
        <v>45</v>
      </c>
      <c r="P312" s="87">
        <f>O312*H312</f>
        <v>0</v>
      </c>
      <c r="Q312" s="87">
        <v>0</v>
      </c>
      <c r="R312" s="87">
        <f>Q312*H312</f>
        <v>0</v>
      </c>
      <c r="S312" s="87">
        <v>2.4E-2</v>
      </c>
      <c r="T312" s="88">
        <f>S312*H312</f>
        <v>1.032</v>
      </c>
      <c r="AR312" s="89" t="s">
        <v>83</v>
      </c>
      <c r="AT312" s="89" t="s">
        <v>65</v>
      </c>
      <c r="AU312" s="89" t="s">
        <v>37</v>
      </c>
      <c r="AY312" s="45" t="s">
        <v>64</v>
      </c>
      <c r="BE312" s="90">
        <f>IF(N312="základní",J312,0)</f>
        <v>0</v>
      </c>
      <c r="BF312" s="90">
        <f>IF(N312="snížená",J312,0)</f>
        <v>0</v>
      </c>
      <c r="BG312" s="90">
        <f>IF(N312="zákl. přenesená",J312,0)</f>
        <v>0</v>
      </c>
      <c r="BH312" s="90">
        <f>IF(N312="sníž. přenesená",J312,0)</f>
        <v>0</v>
      </c>
      <c r="BI312" s="90">
        <f>IF(N312="nulová",J312,0)</f>
        <v>0</v>
      </c>
      <c r="BJ312" s="45" t="s">
        <v>20</v>
      </c>
      <c r="BK312" s="90">
        <f>ROUND(I312*H312,2)</f>
        <v>0</v>
      </c>
      <c r="BL312" s="45" t="s">
        <v>83</v>
      </c>
      <c r="BM312" s="89" t="s">
        <v>602</v>
      </c>
    </row>
    <row r="313" spans="2:65" s="46" customFormat="1" ht="21.75" customHeight="1">
      <c r="B313" s="79"/>
      <c r="C313" s="80" t="s">
        <v>188</v>
      </c>
      <c r="D313" s="80" t="s">
        <v>65</v>
      </c>
      <c r="E313" s="81" t="s">
        <v>171</v>
      </c>
      <c r="F313" s="82" t="s">
        <v>603</v>
      </c>
      <c r="G313" s="83" t="s">
        <v>31</v>
      </c>
      <c r="H313" s="84">
        <v>1</v>
      </c>
      <c r="I313" s="295"/>
      <c r="J313" s="85">
        <f>ROUND(I313*H313,2)</f>
        <v>0</v>
      </c>
      <c r="K313" s="128"/>
      <c r="L313" s="47"/>
      <c r="M313" s="296" t="s">
        <v>40</v>
      </c>
      <c r="N313" s="86" t="s">
        <v>45</v>
      </c>
      <c r="P313" s="87">
        <f>O313*H313</f>
        <v>0</v>
      </c>
      <c r="Q313" s="87">
        <v>0</v>
      </c>
      <c r="R313" s="87">
        <f>Q313*H313</f>
        <v>0</v>
      </c>
      <c r="S313" s="87">
        <v>0</v>
      </c>
      <c r="T313" s="88">
        <f>S313*H313</f>
        <v>0</v>
      </c>
      <c r="AR313" s="89" t="s">
        <v>242</v>
      </c>
      <c r="AT313" s="89" t="s">
        <v>65</v>
      </c>
      <c r="AU313" s="89" t="s">
        <v>37</v>
      </c>
      <c r="AY313" s="45" t="s">
        <v>64</v>
      </c>
      <c r="BE313" s="90">
        <f>IF(N313="základní",J313,0)</f>
        <v>0</v>
      </c>
      <c r="BF313" s="90">
        <f>IF(N313="snížená",J313,0)</f>
        <v>0</v>
      </c>
      <c r="BG313" s="90">
        <f>IF(N313="zákl. přenesená",J313,0)</f>
        <v>0</v>
      </c>
      <c r="BH313" s="90">
        <f>IF(N313="sníž. přenesená",J313,0)</f>
        <v>0</v>
      </c>
      <c r="BI313" s="90">
        <f>IF(N313="nulová",J313,0)</f>
        <v>0</v>
      </c>
      <c r="BJ313" s="45" t="s">
        <v>20</v>
      </c>
      <c r="BK313" s="90">
        <f>ROUND(I313*H313,2)</f>
        <v>0</v>
      </c>
      <c r="BL313" s="45" t="s">
        <v>242</v>
      </c>
      <c r="BM313" s="89" t="s">
        <v>604</v>
      </c>
    </row>
    <row r="314" spans="2:65" s="93" customFormat="1">
      <c r="B314" s="94"/>
      <c r="D314" s="95" t="s">
        <v>67</v>
      </c>
      <c r="E314" s="96" t="s">
        <v>40</v>
      </c>
      <c r="F314" s="97" t="s">
        <v>20</v>
      </c>
      <c r="H314" s="98">
        <v>1</v>
      </c>
      <c r="I314" s="297"/>
      <c r="L314" s="94"/>
      <c r="M314" s="99"/>
      <c r="T314" s="100"/>
      <c r="AT314" s="96" t="s">
        <v>67</v>
      </c>
      <c r="AU314" s="96" t="s">
        <v>37</v>
      </c>
      <c r="AV314" s="93" t="s">
        <v>37</v>
      </c>
      <c r="AW314" s="93" t="s">
        <v>68</v>
      </c>
      <c r="AX314" s="93" t="s">
        <v>63</v>
      </c>
      <c r="AY314" s="96" t="s">
        <v>64</v>
      </c>
    </row>
    <row r="315" spans="2:65" s="101" customFormat="1">
      <c r="B315" s="102"/>
      <c r="D315" s="95" t="s">
        <v>67</v>
      </c>
      <c r="E315" s="103" t="s">
        <v>40</v>
      </c>
      <c r="F315" s="104" t="s">
        <v>70</v>
      </c>
      <c r="H315" s="105">
        <v>1</v>
      </c>
      <c r="I315" s="298"/>
      <c r="L315" s="102"/>
      <c r="M315" s="106"/>
      <c r="T315" s="107"/>
      <c r="AT315" s="103" t="s">
        <v>67</v>
      </c>
      <c r="AU315" s="103" t="s">
        <v>37</v>
      </c>
      <c r="AV315" s="101" t="s">
        <v>66</v>
      </c>
      <c r="AW315" s="101" t="s">
        <v>68</v>
      </c>
      <c r="AX315" s="101" t="s">
        <v>20</v>
      </c>
      <c r="AY315" s="103" t="s">
        <v>64</v>
      </c>
    </row>
    <row r="316" spans="2:65" s="46" customFormat="1" ht="24.2" customHeight="1">
      <c r="B316" s="79"/>
      <c r="C316" s="80" t="s">
        <v>187</v>
      </c>
      <c r="D316" s="80" t="s">
        <v>65</v>
      </c>
      <c r="E316" s="81" t="s">
        <v>605</v>
      </c>
      <c r="F316" s="82" t="s">
        <v>606</v>
      </c>
      <c r="G316" s="83" t="s">
        <v>31</v>
      </c>
      <c r="H316" s="84">
        <v>1</v>
      </c>
      <c r="I316" s="295"/>
      <c r="J316" s="85">
        <f>ROUND(I316*H316,2)</f>
        <v>0</v>
      </c>
      <c r="K316" s="128"/>
      <c r="L316" s="47"/>
      <c r="M316" s="296" t="s">
        <v>40</v>
      </c>
      <c r="N316" s="86" t="s">
        <v>45</v>
      </c>
      <c r="P316" s="87">
        <f>O316*H316</f>
        <v>0</v>
      </c>
      <c r="Q316" s="87">
        <v>0</v>
      </c>
      <c r="R316" s="87">
        <f>Q316*H316</f>
        <v>0</v>
      </c>
      <c r="S316" s="87">
        <v>0</v>
      </c>
      <c r="T316" s="88">
        <f>S316*H316</f>
        <v>0</v>
      </c>
      <c r="AR316" s="89" t="s">
        <v>66</v>
      </c>
      <c r="AT316" s="89" t="s">
        <v>65</v>
      </c>
      <c r="AU316" s="89" t="s">
        <v>37</v>
      </c>
      <c r="AY316" s="45" t="s">
        <v>64</v>
      </c>
      <c r="BE316" s="90">
        <f>IF(N316="základní",J316,0)</f>
        <v>0</v>
      </c>
      <c r="BF316" s="90">
        <f>IF(N316="snížená",J316,0)</f>
        <v>0</v>
      </c>
      <c r="BG316" s="90">
        <f>IF(N316="zákl. přenesená",J316,0)</f>
        <v>0</v>
      </c>
      <c r="BH316" s="90">
        <f>IF(N316="sníž. přenesená",J316,0)</f>
        <v>0</v>
      </c>
      <c r="BI316" s="90">
        <f>IF(N316="nulová",J316,0)</f>
        <v>0</v>
      </c>
      <c r="BJ316" s="45" t="s">
        <v>20</v>
      </c>
      <c r="BK316" s="90">
        <f>ROUND(I316*H316,2)</f>
        <v>0</v>
      </c>
      <c r="BL316" s="45" t="s">
        <v>66</v>
      </c>
      <c r="BM316" s="89" t="s">
        <v>607</v>
      </c>
    </row>
    <row r="317" spans="2:65" s="67" customFormat="1" ht="22.9" customHeight="1">
      <c r="B317" s="68"/>
      <c r="D317" s="69" t="s">
        <v>60</v>
      </c>
      <c r="E317" s="77" t="s">
        <v>171</v>
      </c>
      <c r="F317" s="77" t="s">
        <v>608</v>
      </c>
      <c r="I317" s="294"/>
      <c r="J317" s="78">
        <f>BK317</f>
        <v>0</v>
      </c>
      <c r="L317" s="68"/>
      <c r="M317" s="72"/>
      <c r="P317" s="73">
        <f>SUM(P318:P321)</f>
        <v>0</v>
      </c>
      <c r="R317" s="73">
        <f>SUM(R318:R321)</f>
        <v>5.2800000000000008E-3</v>
      </c>
      <c r="T317" s="74">
        <f>SUM(T318:T321)</f>
        <v>0</v>
      </c>
      <c r="AR317" s="69" t="s">
        <v>20</v>
      </c>
      <c r="AT317" s="75" t="s">
        <v>60</v>
      </c>
      <c r="AU317" s="75" t="s">
        <v>20</v>
      </c>
      <c r="AY317" s="69" t="s">
        <v>64</v>
      </c>
      <c r="BK317" s="76">
        <f>SUM(BK318:BK321)</f>
        <v>0</v>
      </c>
    </row>
    <row r="318" spans="2:65" s="46" customFormat="1" ht="24.2" customHeight="1">
      <c r="B318" s="79"/>
      <c r="C318" s="80" t="s">
        <v>220</v>
      </c>
      <c r="D318" s="80" t="s">
        <v>65</v>
      </c>
      <c r="E318" s="81" t="s">
        <v>609</v>
      </c>
      <c r="F318" s="82" t="s">
        <v>610</v>
      </c>
      <c r="G318" s="83" t="s">
        <v>14</v>
      </c>
      <c r="H318" s="84">
        <v>132</v>
      </c>
      <c r="I318" s="295"/>
      <c r="J318" s="85">
        <f>ROUND(I318*H318,2)</f>
        <v>0</v>
      </c>
      <c r="K318" s="128"/>
      <c r="L318" s="47"/>
      <c r="M318" s="296" t="s">
        <v>40</v>
      </c>
      <c r="N318" s="86" t="s">
        <v>45</v>
      </c>
      <c r="P318" s="87">
        <f>O318*H318</f>
        <v>0</v>
      </c>
      <c r="Q318" s="87">
        <v>4.0000000000000003E-5</v>
      </c>
      <c r="R318" s="87">
        <f>Q318*H318</f>
        <v>5.2800000000000008E-3</v>
      </c>
      <c r="S318" s="87">
        <v>0</v>
      </c>
      <c r="T318" s="88">
        <f>S318*H318</f>
        <v>0</v>
      </c>
      <c r="AR318" s="89" t="s">
        <v>66</v>
      </c>
      <c r="AT318" s="89" t="s">
        <v>65</v>
      </c>
      <c r="AU318" s="89" t="s">
        <v>37</v>
      </c>
      <c r="AY318" s="45" t="s">
        <v>64</v>
      </c>
      <c r="BE318" s="90">
        <f>IF(N318="základní",J318,0)</f>
        <v>0</v>
      </c>
      <c r="BF318" s="90">
        <f>IF(N318="snížená",J318,0)</f>
        <v>0</v>
      </c>
      <c r="BG318" s="90">
        <f>IF(N318="zákl. přenesená",J318,0)</f>
        <v>0</v>
      </c>
      <c r="BH318" s="90">
        <f>IF(N318="sníž. přenesená",J318,0)</f>
        <v>0</v>
      </c>
      <c r="BI318" s="90">
        <f>IF(N318="nulová",J318,0)</f>
        <v>0</v>
      </c>
      <c r="BJ318" s="45" t="s">
        <v>20</v>
      </c>
      <c r="BK318" s="90">
        <f>ROUND(I318*H318,2)</f>
        <v>0</v>
      </c>
      <c r="BL318" s="45" t="s">
        <v>66</v>
      </c>
      <c r="BM318" s="89" t="s">
        <v>611</v>
      </c>
    </row>
    <row r="319" spans="2:65" s="190" customFormat="1">
      <c r="B319" s="191"/>
      <c r="D319" s="95" t="s">
        <v>67</v>
      </c>
      <c r="E319" s="192" t="s">
        <v>40</v>
      </c>
      <c r="F319" s="193" t="s">
        <v>612</v>
      </c>
      <c r="H319" s="192" t="s">
        <v>40</v>
      </c>
      <c r="I319" s="299"/>
      <c r="L319" s="191"/>
      <c r="M319" s="194"/>
      <c r="T319" s="195"/>
      <c r="AT319" s="192" t="s">
        <v>67</v>
      </c>
      <c r="AU319" s="192" t="s">
        <v>37</v>
      </c>
      <c r="AV319" s="190" t="s">
        <v>20</v>
      </c>
      <c r="AW319" s="190" t="s">
        <v>68</v>
      </c>
      <c r="AX319" s="190" t="s">
        <v>63</v>
      </c>
      <c r="AY319" s="192" t="s">
        <v>64</v>
      </c>
    </row>
    <row r="320" spans="2:65" s="93" customFormat="1">
      <c r="B320" s="94"/>
      <c r="D320" s="95" t="s">
        <v>67</v>
      </c>
      <c r="E320" s="96" t="s">
        <v>40</v>
      </c>
      <c r="F320" s="97" t="s">
        <v>613</v>
      </c>
      <c r="H320" s="98">
        <v>132</v>
      </c>
      <c r="I320" s="297"/>
      <c r="L320" s="94"/>
      <c r="M320" s="99"/>
      <c r="T320" s="100"/>
      <c r="AT320" s="96" t="s">
        <v>67</v>
      </c>
      <c r="AU320" s="96" t="s">
        <v>37</v>
      </c>
      <c r="AV320" s="93" t="s">
        <v>37</v>
      </c>
      <c r="AW320" s="93" t="s">
        <v>68</v>
      </c>
      <c r="AX320" s="93" t="s">
        <v>63</v>
      </c>
      <c r="AY320" s="96" t="s">
        <v>64</v>
      </c>
    </row>
    <row r="321" spans="2:65" s="101" customFormat="1">
      <c r="B321" s="102"/>
      <c r="D321" s="95" t="s">
        <v>67</v>
      </c>
      <c r="E321" s="103" t="s">
        <v>40</v>
      </c>
      <c r="F321" s="104" t="s">
        <v>70</v>
      </c>
      <c r="H321" s="105">
        <v>132</v>
      </c>
      <c r="I321" s="298"/>
      <c r="L321" s="102"/>
      <c r="M321" s="106"/>
      <c r="T321" s="107"/>
      <c r="AT321" s="103" t="s">
        <v>67</v>
      </c>
      <c r="AU321" s="103" t="s">
        <v>37</v>
      </c>
      <c r="AV321" s="101" t="s">
        <v>66</v>
      </c>
      <c r="AW321" s="101" t="s">
        <v>68</v>
      </c>
      <c r="AX321" s="101" t="s">
        <v>20</v>
      </c>
      <c r="AY321" s="103" t="s">
        <v>64</v>
      </c>
    </row>
    <row r="322" spans="2:65" s="67" customFormat="1" ht="22.9" customHeight="1">
      <c r="B322" s="68"/>
      <c r="D322" s="69" t="s">
        <v>60</v>
      </c>
      <c r="E322" s="77" t="s">
        <v>170</v>
      </c>
      <c r="F322" s="77" t="s">
        <v>614</v>
      </c>
      <c r="I322" s="294"/>
      <c r="J322" s="78">
        <f>BK322</f>
        <v>0</v>
      </c>
      <c r="L322" s="68"/>
      <c r="M322" s="72"/>
      <c r="P322" s="73">
        <f>SUM(P323:P325)</f>
        <v>0</v>
      </c>
      <c r="R322" s="73">
        <f>SUM(R323:R325)</f>
        <v>2.9400000000000003E-2</v>
      </c>
      <c r="T322" s="74">
        <f>SUM(T323:T325)</f>
        <v>0</v>
      </c>
      <c r="AR322" s="69" t="s">
        <v>20</v>
      </c>
      <c r="AT322" s="75" t="s">
        <v>60</v>
      </c>
      <c r="AU322" s="75" t="s">
        <v>20</v>
      </c>
      <c r="AY322" s="69" t="s">
        <v>64</v>
      </c>
      <c r="BK322" s="76">
        <f>SUM(BK323:BK325)</f>
        <v>0</v>
      </c>
    </row>
    <row r="323" spans="2:65" s="46" customFormat="1" ht="37.9" customHeight="1">
      <c r="B323" s="79"/>
      <c r="C323" s="80" t="s">
        <v>141</v>
      </c>
      <c r="D323" s="80" t="s">
        <v>65</v>
      </c>
      <c r="E323" s="81" t="s">
        <v>152</v>
      </c>
      <c r="F323" s="82" t="s">
        <v>615</v>
      </c>
      <c r="G323" s="83" t="s">
        <v>14</v>
      </c>
      <c r="H323" s="84">
        <v>140</v>
      </c>
      <c r="I323" s="295"/>
      <c r="J323" s="85">
        <f>ROUND(I323*H323,2)</f>
        <v>0</v>
      </c>
      <c r="K323" s="128"/>
      <c r="L323" s="47"/>
      <c r="M323" s="296" t="s">
        <v>40</v>
      </c>
      <c r="N323" s="86" t="s">
        <v>45</v>
      </c>
      <c r="P323" s="87">
        <f>O323*H323</f>
        <v>0</v>
      </c>
      <c r="Q323" s="87">
        <v>2.1000000000000001E-4</v>
      </c>
      <c r="R323" s="87">
        <f>Q323*H323</f>
        <v>2.9400000000000003E-2</v>
      </c>
      <c r="S323" s="87">
        <v>0</v>
      </c>
      <c r="T323" s="88">
        <f>S323*H323</f>
        <v>0</v>
      </c>
      <c r="AR323" s="89" t="s">
        <v>66</v>
      </c>
      <c r="AT323" s="89" t="s">
        <v>65</v>
      </c>
      <c r="AU323" s="89" t="s">
        <v>37</v>
      </c>
      <c r="AY323" s="45" t="s">
        <v>64</v>
      </c>
      <c r="BE323" s="90">
        <f>IF(N323="základní",J323,0)</f>
        <v>0</v>
      </c>
      <c r="BF323" s="90">
        <f>IF(N323="snížená",J323,0)</f>
        <v>0</v>
      </c>
      <c r="BG323" s="90">
        <f>IF(N323="zákl. přenesená",J323,0)</f>
        <v>0</v>
      </c>
      <c r="BH323" s="90">
        <f>IF(N323="sníž. přenesená",J323,0)</f>
        <v>0</v>
      </c>
      <c r="BI323" s="90">
        <f>IF(N323="nulová",J323,0)</f>
        <v>0</v>
      </c>
      <c r="BJ323" s="45" t="s">
        <v>20</v>
      </c>
      <c r="BK323" s="90">
        <f>ROUND(I323*H323,2)</f>
        <v>0</v>
      </c>
      <c r="BL323" s="45" t="s">
        <v>66</v>
      </c>
      <c r="BM323" s="89" t="s">
        <v>616</v>
      </c>
    </row>
    <row r="324" spans="2:65" s="93" customFormat="1">
      <c r="B324" s="94"/>
      <c r="D324" s="95" t="s">
        <v>67</v>
      </c>
      <c r="E324" s="96" t="s">
        <v>40</v>
      </c>
      <c r="F324" s="97" t="s">
        <v>617</v>
      </c>
      <c r="H324" s="98">
        <v>140</v>
      </c>
      <c r="I324" s="297"/>
      <c r="L324" s="94"/>
      <c r="M324" s="99"/>
      <c r="T324" s="100"/>
      <c r="AT324" s="96" t="s">
        <v>67</v>
      </c>
      <c r="AU324" s="96" t="s">
        <v>37</v>
      </c>
      <c r="AV324" s="93" t="s">
        <v>37</v>
      </c>
      <c r="AW324" s="93" t="s">
        <v>68</v>
      </c>
      <c r="AX324" s="93" t="s">
        <v>63</v>
      </c>
      <c r="AY324" s="96" t="s">
        <v>64</v>
      </c>
    </row>
    <row r="325" spans="2:65" s="101" customFormat="1">
      <c r="B325" s="102"/>
      <c r="D325" s="95" t="s">
        <v>67</v>
      </c>
      <c r="E325" s="103" t="s">
        <v>40</v>
      </c>
      <c r="F325" s="104" t="s">
        <v>70</v>
      </c>
      <c r="H325" s="105">
        <v>140</v>
      </c>
      <c r="I325" s="298"/>
      <c r="L325" s="102"/>
      <c r="M325" s="106"/>
      <c r="T325" s="107"/>
      <c r="AT325" s="103" t="s">
        <v>67</v>
      </c>
      <c r="AU325" s="103" t="s">
        <v>37</v>
      </c>
      <c r="AV325" s="101" t="s">
        <v>66</v>
      </c>
      <c r="AW325" s="101" t="s">
        <v>68</v>
      </c>
      <c r="AX325" s="101" t="s">
        <v>20</v>
      </c>
      <c r="AY325" s="103" t="s">
        <v>64</v>
      </c>
    </row>
    <row r="326" spans="2:65" s="67" customFormat="1" ht="22.9" customHeight="1">
      <c r="B326" s="68"/>
      <c r="D326" s="69" t="s">
        <v>60</v>
      </c>
      <c r="E326" s="77" t="s">
        <v>371</v>
      </c>
      <c r="F326" s="77" t="s">
        <v>372</v>
      </c>
      <c r="I326" s="294"/>
      <c r="J326" s="78">
        <f>BK326</f>
        <v>0</v>
      </c>
      <c r="L326" s="68"/>
      <c r="M326" s="72"/>
      <c r="P326" s="73">
        <f>SUM(P327:P332)</f>
        <v>0</v>
      </c>
      <c r="R326" s="73">
        <f>SUM(R327:R332)</f>
        <v>0</v>
      </c>
      <c r="T326" s="74">
        <f>SUM(T327:T332)</f>
        <v>0</v>
      </c>
      <c r="AR326" s="69" t="s">
        <v>20</v>
      </c>
      <c r="AT326" s="75" t="s">
        <v>60</v>
      </c>
      <c r="AU326" s="75" t="s">
        <v>20</v>
      </c>
      <c r="AY326" s="69" t="s">
        <v>64</v>
      </c>
      <c r="BK326" s="76">
        <f>SUM(BK327:BK332)</f>
        <v>0</v>
      </c>
    </row>
    <row r="327" spans="2:65" s="46" customFormat="1" ht="33" customHeight="1">
      <c r="B327" s="79"/>
      <c r="C327" s="80" t="s">
        <v>221</v>
      </c>
      <c r="D327" s="80" t="s">
        <v>65</v>
      </c>
      <c r="E327" s="81" t="s">
        <v>618</v>
      </c>
      <c r="F327" s="82" t="s">
        <v>619</v>
      </c>
      <c r="G327" s="83" t="s">
        <v>16</v>
      </c>
      <c r="H327" s="84">
        <v>125.12</v>
      </c>
      <c r="I327" s="295"/>
      <c r="J327" s="85">
        <f>ROUND(I327*H327,2)</f>
        <v>0</v>
      </c>
      <c r="K327" s="128"/>
      <c r="L327" s="47"/>
      <c r="M327" s="296" t="s">
        <v>40</v>
      </c>
      <c r="N327" s="86" t="s">
        <v>45</v>
      </c>
      <c r="P327" s="87">
        <f>O327*H327</f>
        <v>0</v>
      </c>
      <c r="Q327" s="87">
        <v>0</v>
      </c>
      <c r="R327" s="87">
        <f>Q327*H327</f>
        <v>0</v>
      </c>
      <c r="S327" s="87">
        <v>0</v>
      </c>
      <c r="T327" s="88">
        <f>S327*H327</f>
        <v>0</v>
      </c>
      <c r="AR327" s="89" t="s">
        <v>66</v>
      </c>
      <c r="AT327" s="89" t="s">
        <v>65</v>
      </c>
      <c r="AU327" s="89" t="s">
        <v>37</v>
      </c>
      <c r="AY327" s="45" t="s">
        <v>64</v>
      </c>
      <c r="BE327" s="90">
        <f>IF(N327="základní",J327,0)</f>
        <v>0</v>
      </c>
      <c r="BF327" s="90">
        <f>IF(N327="snížená",J327,0)</f>
        <v>0</v>
      </c>
      <c r="BG327" s="90">
        <f>IF(N327="zákl. přenesená",J327,0)</f>
        <v>0</v>
      </c>
      <c r="BH327" s="90">
        <f>IF(N327="sníž. přenesená",J327,0)</f>
        <v>0</v>
      </c>
      <c r="BI327" s="90">
        <f>IF(N327="nulová",J327,0)</f>
        <v>0</v>
      </c>
      <c r="BJ327" s="45" t="s">
        <v>20</v>
      </c>
      <c r="BK327" s="90">
        <f>ROUND(I327*H327,2)</f>
        <v>0</v>
      </c>
      <c r="BL327" s="45" t="s">
        <v>66</v>
      </c>
      <c r="BM327" s="89" t="s">
        <v>620</v>
      </c>
    </row>
    <row r="328" spans="2:65" s="46" customFormat="1" ht="24.2" customHeight="1">
      <c r="B328" s="79"/>
      <c r="C328" s="80" t="s">
        <v>222</v>
      </c>
      <c r="D328" s="80" t="s">
        <v>65</v>
      </c>
      <c r="E328" s="81" t="s">
        <v>621</v>
      </c>
      <c r="F328" s="82" t="s">
        <v>622</v>
      </c>
      <c r="G328" s="83" t="s">
        <v>16</v>
      </c>
      <c r="H328" s="84">
        <v>125.12</v>
      </c>
      <c r="I328" s="295"/>
      <c r="J328" s="85">
        <f>ROUND(I328*H328,2)</f>
        <v>0</v>
      </c>
      <c r="K328" s="128"/>
      <c r="L328" s="47"/>
      <c r="M328" s="296" t="s">
        <v>40</v>
      </c>
      <c r="N328" s="86" t="s">
        <v>45</v>
      </c>
      <c r="P328" s="87">
        <f>O328*H328</f>
        <v>0</v>
      </c>
      <c r="Q328" s="87">
        <v>0</v>
      </c>
      <c r="R328" s="87">
        <f>Q328*H328</f>
        <v>0</v>
      </c>
      <c r="S328" s="87">
        <v>0</v>
      </c>
      <c r="T328" s="88">
        <f>S328*H328</f>
        <v>0</v>
      </c>
      <c r="AR328" s="89" t="s">
        <v>66</v>
      </c>
      <c r="AT328" s="89" t="s">
        <v>65</v>
      </c>
      <c r="AU328" s="89" t="s">
        <v>37</v>
      </c>
      <c r="AY328" s="45" t="s">
        <v>64</v>
      </c>
      <c r="BE328" s="90">
        <f>IF(N328="základní",J328,0)</f>
        <v>0</v>
      </c>
      <c r="BF328" s="90">
        <f>IF(N328="snížená",J328,0)</f>
        <v>0</v>
      </c>
      <c r="BG328" s="90">
        <f>IF(N328="zákl. přenesená",J328,0)</f>
        <v>0</v>
      </c>
      <c r="BH328" s="90">
        <f>IF(N328="sníž. přenesená",J328,0)</f>
        <v>0</v>
      </c>
      <c r="BI328" s="90">
        <f>IF(N328="nulová",J328,0)</f>
        <v>0</v>
      </c>
      <c r="BJ328" s="45" t="s">
        <v>20</v>
      </c>
      <c r="BK328" s="90">
        <f>ROUND(I328*H328,2)</f>
        <v>0</v>
      </c>
      <c r="BL328" s="45" t="s">
        <v>66</v>
      </c>
      <c r="BM328" s="89" t="s">
        <v>623</v>
      </c>
    </row>
    <row r="329" spans="2:65" s="46" customFormat="1" ht="24.2" customHeight="1">
      <c r="B329" s="79"/>
      <c r="C329" s="80" t="s">
        <v>223</v>
      </c>
      <c r="D329" s="80" t="s">
        <v>65</v>
      </c>
      <c r="E329" s="81" t="s">
        <v>624</v>
      </c>
      <c r="F329" s="82" t="s">
        <v>625</v>
      </c>
      <c r="G329" s="83" t="s">
        <v>16</v>
      </c>
      <c r="H329" s="84">
        <v>1251.2</v>
      </c>
      <c r="I329" s="295"/>
      <c r="J329" s="85">
        <f>ROUND(I329*H329,2)</f>
        <v>0</v>
      </c>
      <c r="K329" s="128"/>
      <c r="L329" s="47"/>
      <c r="M329" s="296" t="s">
        <v>40</v>
      </c>
      <c r="N329" s="86" t="s">
        <v>45</v>
      </c>
      <c r="P329" s="87">
        <f>O329*H329</f>
        <v>0</v>
      </c>
      <c r="Q329" s="87">
        <v>0</v>
      </c>
      <c r="R329" s="87">
        <f>Q329*H329</f>
        <v>0</v>
      </c>
      <c r="S329" s="87">
        <v>0</v>
      </c>
      <c r="T329" s="88">
        <f>S329*H329</f>
        <v>0</v>
      </c>
      <c r="AR329" s="89" t="s">
        <v>66</v>
      </c>
      <c r="AT329" s="89" t="s">
        <v>65</v>
      </c>
      <c r="AU329" s="89" t="s">
        <v>37</v>
      </c>
      <c r="AY329" s="45" t="s">
        <v>64</v>
      </c>
      <c r="BE329" s="90">
        <f>IF(N329="základní",J329,0)</f>
        <v>0</v>
      </c>
      <c r="BF329" s="90">
        <f>IF(N329="snížená",J329,0)</f>
        <v>0</v>
      </c>
      <c r="BG329" s="90">
        <f>IF(N329="zákl. přenesená",J329,0)</f>
        <v>0</v>
      </c>
      <c r="BH329" s="90">
        <f>IF(N329="sníž. přenesená",J329,0)</f>
        <v>0</v>
      </c>
      <c r="BI329" s="90">
        <f>IF(N329="nulová",J329,0)</f>
        <v>0</v>
      </c>
      <c r="BJ329" s="45" t="s">
        <v>20</v>
      </c>
      <c r="BK329" s="90">
        <f>ROUND(I329*H329,2)</f>
        <v>0</v>
      </c>
      <c r="BL329" s="45" t="s">
        <v>66</v>
      </c>
      <c r="BM329" s="89" t="s">
        <v>626</v>
      </c>
    </row>
    <row r="330" spans="2:65" s="93" customFormat="1">
      <c r="B330" s="94"/>
      <c r="D330" s="95" t="s">
        <v>67</v>
      </c>
      <c r="E330" s="96" t="s">
        <v>40</v>
      </c>
      <c r="F330" s="97" t="s">
        <v>627</v>
      </c>
      <c r="H330" s="98">
        <v>1251.2</v>
      </c>
      <c r="I330" s="297"/>
      <c r="L330" s="94"/>
      <c r="M330" s="99"/>
      <c r="T330" s="100"/>
      <c r="AT330" s="96" t="s">
        <v>67</v>
      </c>
      <c r="AU330" s="96" t="s">
        <v>37</v>
      </c>
      <c r="AV330" s="93" t="s">
        <v>37</v>
      </c>
      <c r="AW330" s="93" t="s">
        <v>68</v>
      </c>
      <c r="AX330" s="93" t="s">
        <v>63</v>
      </c>
      <c r="AY330" s="96" t="s">
        <v>64</v>
      </c>
    </row>
    <row r="331" spans="2:65" s="101" customFormat="1">
      <c r="B331" s="102"/>
      <c r="D331" s="95" t="s">
        <v>67</v>
      </c>
      <c r="E331" s="103" t="s">
        <v>40</v>
      </c>
      <c r="F331" s="104" t="s">
        <v>70</v>
      </c>
      <c r="H331" s="105">
        <v>1251.2</v>
      </c>
      <c r="I331" s="298"/>
      <c r="L331" s="102"/>
      <c r="M331" s="106"/>
      <c r="T331" s="107"/>
      <c r="AT331" s="103" t="s">
        <v>67</v>
      </c>
      <c r="AU331" s="103" t="s">
        <v>37</v>
      </c>
      <c r="AV331" s="101" t="s">
        <v>66</v>
      </c>
      <c r="AW331" s="101" t="s">
        <v>68</v>
      </c>
      <c r="AX331" s="101" t="s">
        <v>20</v>
      </c>
      <c r="AY331" s="103" t="s">
        <v>64</v>
      </c>
    </row>
    <row r="332" spans="2:65" s="46" customFormat="1" ht="44.25" customHeight="1">
      <c r="B332" s="79"/>
      <c r="C332" s="80" t="s">
        <v>224</v>
      </c>
      <c r="D332" s="80" t="s">
        <v>65</v>
      </c>
      <c r="E332" s="81" t="s">
        <v>628</v>
      </c>
      <c r="F332" s="82" t="s">
        <v>629</v>
      </c>
      <c r="G332" s="83" t="s">
        <v>16</v>
      </c>
      <c r="H332" s="84">
        <v>125.12</v>
      </c>
      <c r="I332" s="295"/>
      <c r="J332" s="85">
        <f>ROUND(I332*H332,2)</f>
        <v>0</v>
      </c>
      <c r="K332" s="128"/>
      <c r="L332" s="47"/>
      <c r="M332" s="296" t="s">
        <v>40</v>
      </c>
      <c r="N332" s="86" t="s">
        <v>45</v>
      </c>
      <c r="P332" s="87">
        <f>O332*H332</f>
        <v>0</v>
      </c>
      <c r="Q332" s="87">
        <v>0</v>
      </c>
      <c r="R332" s="87">
        <f>Q332*H332</f>
        <v>0</v>
      </c>
      <c r="S332" s="87">
        <v>0</v>
      </c>
      <c r="T332" s="88">
        <f>S332*H332</f>
        <v>0</v>
      </c>
      <c r="AR332" s="89" t="s">
        <v>66</v>
      </c>
      <c r="AT332" s="89" t="s">
        <v>65</v>
      </c>
      <c r="AU332" s="89" t="s">
        <v>37</v>
      </c>
      <c r="AY332" s="45" t="s">
        <v>64</v>
      </c>
      <c r="BE332" s="90">
        <f>IF(N332="základní",J332,0)</f>
        <v>0</v>
      </c>
      <c r="BF332" s="90">
        <f>IF(N332="snížená",J332,0)</f>
        <v>0</v>
      </c>
      <c r="BG332" s="90">
        <f>IF(N332="zákl. přenesená",J332,0)</f>
        <v>0</v>
      </c>
      <c r="BH332" s="90">
        <f>IF(N332="sníž. přenesená",J332,0)</f>
        <v>0</v>
      </c>
      <c r="BI332" s="90">
        <f>IF(N332="nulová",J332,0)</f>
        <v>0</v>
      </c>
      <c r="BJ332" s="45" t="s">
        <v>20</v>
      </c>
      <c r="BK332" s="90">
        <f>ROUND(I332*H332,2)</f>
        <v>0</v>
      </c>
      <c r="BL332" s="45" t="s">
        <v>66</v>
      </c>
      <c r="BM332" s="89" t="s">
        <v>630</v>
      </c>
    </row>
    <row r="333" spans="2:65" s="67" customFormat="1" ht="22.9" customHeight="1">
      <c r="B333" s="68"/>
      <c r="D333" s="69" t="s">
        <v>60</v>
      </c>
      <c r="E333" s="77" t="s">
        <v>164</v>
      </c>
      <c r="F333" s="77" t="s">
        <v>165</v>
      </c>
      <c r="I333" s="294"/>
      <c r="J333" s="78">
        <f>BK333</f>
        <v>0</v>
      </c>
      <c r="L333" s="68"/>
      <c r="M333" s="72"/>
      <c r="P333" s="73">
        <f>P334</f>
        <v>0</v>
      </c>
      <c r="R333" s="73">
        <f>R334</f>
        <v>0</v>
      </c>
      <c r="T333" s="74">
        <f>T334</f>
        <v>0</v>
      </c>
      <c r="AR333" s="69" t="s">
        <v>20</v>
      </c>
      <c r="AT333" s="75" t="s">
        <v>60</v>
      </c>
      <c r="AU333" s="75" t="s">
        <v>20</v>
      </c>
      <c r="AY333" s="69" t="s">
        <v>64</v>
      </c>
      <c r="BK333" s="76">
        <f>BK334</f>
        <v>0</v>
      </c>
    </row>
    <row r="334" spans="2:65" s="46" customFormat="1" ht="21.75" customHeight="1">
      <c r="B334" s="79"/>
      <c r="C334" s="80" t="s">
        <v>226</v>
      </c>
      <c r="D334" s="80" t="s">
        <v>65</v>
      </c>
      <c r="E334" s="81" t="s">
        <v>631</v>
      </c>
      <c r="F334" s="82" t="s">
        <v>632</v>
      </c>
      <c r="G334" s="83" t="s">
        <v>16</v>
      </c>
      <c r="H334" s="84">
        <v>47.841999999999999</v>
      </c>
      <c r="I334" s="295"/>
      <c r="J334" s="85">
        <f>ROUND(I334*H334,2)</f>
        <v>0</v>
      </c>
      <c r="K334" s="128"/>
      <c r="L334" s="47"/>
      <c r="M334" s="296" t="s">
        <v>40</v>
      </c>
      <c r="N334" s="86" t="s">
        <v>45</v>
      </c>
      <c r="P334" s="87">
        <f>O334*H334</f>
        <v>0</v>
      </c>
      <c r="Q334" s="87">
        <v>0</v>
      </c>
      <c r="R334" s="87">
        <f>Q334*H334</f>
        <v>0</v>
      </c>
      <c r="S334" s="87">
        <v>0</v>
      </c>
      <c r="T334" s="88">
        <f>S334*H334</f>
        <v>0</v>
      </c>
      <c r="AR334" s="89" t="s">
        <v>66</v>
      </c>
      <c r="AT334" s="89" t="s">
        <v>65</v>
      </c>
      <c r="AU334" s="89" t="s">
        <v>37</v>
      </c>
      <c r="AY334" s="45" t="s">
        <v>64</v>
      </c>
      <c r="BE334" s="90">
        <f>IF(N334="základní",J334,0)</f>
        <v>0</v>
      </c>
      <c r="BF334" s="90">
        <f>IF(N334="snížená",J334,0)</f>
        <v>0</v>
      </c>
      <c r="BG334" s="90">
        <f>IF(N334="zákl. přenesená",J334,0)</f>
        <v>0</v>
      </c>
      <c r="BH334" s="90">
        <f>IF(N334="sníž. přenesená",J334,0)</f>
        <v>0</v>
      </c>
      <c r="BI334" s="90">
        <f>IF(N334="nulová",J334,0)</f>
        <v>0</v>
      </c>
      <c r="BJ334" s="45" t="s">
        <v>20</v>
      </c>
      <c r="BK334" s="90">
        <f>ROUND(I334*H334,2)</f>
        <v>0</v>
      </c>
      <c r="BL334" s="45" t="s">
        <v>66</v>
      </c>
      <c r="BM334" s="89" t="s">
        <v>633</v>
      </c>
    </row>
    <row r="335" spans="2:65" s="67" customFormat="1" ht="25.9" customHeight="1">
      <c r="B335" s="68"/>
      <c r="D335" s="69" t="s">
        <v>60</v>
      </c>
      <c r="E335" s="70" t="s">
        <v>167</v>
      </c>
      <c r="F335" s="70" t="s">
        <v>634</v>
      </c>
      <c r="I335" s="294"/>
      <c r="J335" s="71">
        <f>BK335</f>
        <v>0</v>
      </c>
      <c r="L335" s="68"/>
      <c r="M335" s="72"/>
      <c r="P335" s="73">
        <f>P336+P422+P432+P438+P491+P572</f>
        <v>0</v>
      </c>
      <c r="R335" s="73">
        <f>R336+R422+R432+R438+R491+R572</f>
        <v>32.8793638</v>
      </c>
      <c r="T335" s="74">
        <f>T336+T422+T432+T438+T491+T572</f>
        <v>5.0771599999999993E-2</v>
      </c>
      <c r="AR335" s="69" t="s">
        <v>37</v>
      </c>
      <c r="AT335" s="75" t="s">
        <v>60</v>
      </c>
      <c r="AU335" s="75" t="s">
        <v>63</v>
      </c>
      <c r="AY335" s="69" t="s">
        <v>64</v>
      </c>
      <c r="BK335" s="76">
        <f>BK336+BK422+BK432+BK438+BK491+BK572</f>
        <v>0</v>
      </c>
    </row>
    <row r="336" spans="2:65" s="67" customFormat="1" ht="22.9" customHeight="1">
      <c r="B336" s="68"/>
      <c r="D336" s="69" t="s">
        <v>60</v>
      </c>
      <c r="E336" s="77" t="s">
        <v>209</v>
      </c>
      <c r="F336" s="77" t="s">
        <v>210</v>
      </c>
      <c r="I336" s="294"/>
      <c r="J336" s="78">
        <f>BK336</f>
        <v>0</v>
      </c>
      <c r="L336" s="68"/>
      <c r="M336" s="72"/>
      <c r="P336" s="73">
        <f>SUM(P337:P421)</f>
        <v>0</v>
      </c>
      <c r="R336" s="73">
        <f>SUM(R337:R421)</f>
        <v>3.3007517999999996</v>
      </c>
      <c r="T336" s="74">
        <f>SUM(T337:T421)</f>
        <v>5.0771599999999993E-2</v>
      </c>
      <c r="AR336" s="69" t="s">
        <v>37</v>
      </c>
      <c r="AT336" s="75" t="s">
        <v>60</v>
      </c>
      <c r="AU336" s="75" t="s">
        <v>20</v>
      </c>
      <c r="AY336" s="69" t="s">
        <v>64</v>
      </c>
      <c r="BK336" s="76">
        <f>SUM(BK337:BK421)</f>
        <v>0</v>
      </c>
    </row>
    <row r="337" spans="2:65" s="46" customFormat="1" ht="33" customHeight="1">
      <c r="B337" s="79"/>
      <c r="C337" s="80" t="s">
        <v>83</v>
      </c>
      <c r="D337" s="80" t="s">
        <v>65</v>
      </c>
      <c r="E337" s="81" t="s">
        <v>635</v>
      </c>
      <c r="F337" s="82" t="s">
        <v>636</v>
      </c>
      <c r="G337" s="83" t="s">
        <v>14</v>
      </c>
      <c r="H337" s="84">
        <v>139.41999999999999</v>
      </c>
      <c r="I337" s="295"/>
      <c r="J337" s="85">
        <f>ROUND(I337*H337,2)</f>
        <v>0</v>
      </c>
      <c r="K337" s="128"/>
      <c r="L337" s="47"/>
      <c r="M337" s="296" t="s">
        <v>40</v>
      </c>
      <c r="N337" s="86" t="s">
        <v>45</v>
      </c>
      <c r="P337" s="87">
        <f>O337*H337</f>
        <v>0</v>
      </c>
      <c r="Q337" s="87">
        <v>1.25E-3</v>
      </c>
      <c r="R337" s="87">
        <f>Q337*H337</f>
        <v>0.17427499999999999</v>
      </c>
      <c r="S337" s="87">
        <v>0</v>
      </c>
      <c r="T337" s="88">
        <f>S337*H337</f>
        <v>0</v>
      </c>
      <c r="AR337" s="89" t="s">
        <v>83</v>
      </c>
      <c r="AT337" s="89" t="s">
        <v>65</v>
      </c>
      <c r="AU337" s="89" t="s">
        <v>37</v>
      </c>
      <c r="AY337" s="45" t="s">
        <v>64</v>
      </c>
      <c r="BE337" s="90">
        <f>IF(N337="základní",J337,0)</f>
        <v>0</v>
      </c>
      <c r="BF337" s="90">
        <f>IF(N337="snížená",J337,0)</f>
        <v>0</v>
      </c>
      <c r="BG337" s="90">
        <f>IF(N337="zákl. přenesená",J337,0)</f>
        <v>0</v>
      </c>
      <c r="BH337" s="90">
        <f>IF(N337="sníž. přenesená",J337,0)</f>
        <v>0</v>
      </c>
      <c r="BI337" s="90">
        <f>IF(N337="nulová",J337,0)</f>
        <v>0</v>
      </c>
      <c r="BJ337" s="45" t="s">
        <v>20</v>
      </c>
      <c r="BK337" s="90">
        <f>ROUND(I337*H337,2)</f>
        <v>0</v>
      </c>
      <c r="BL337" s="45" t="s">
        <v>83</v>
      </c>
      <c r="BM337" s="89" t="s">
        <v>637</v>
      </c>
    </row>
    <row r="338" spans="2:65" s="190" customFormat="1">
      <c r="B338" s="191"/>
      <c r="D338" s="95" t="s">
        <v>67</v>
      </c>
      <c r="E338" s="192" t="s">
        <v>40</v>
      </c>
      <c r="F338" s="193" t="s">
        <v>458</v>
      </c>
      <c r="H338" s="192" t="s">
        <v>40</v>
      </c>
      <c r="I338" s="299"/>
      <c r="L338" s="191"/>
      <c r="M338" s="194"/>
      <c r="T338" s="195"/>
      <c r="AT338" s="192" t="s">
        <v>67</v>
      </c>
      <c r="AU338" s="192" t="s">
        <v>37</v>
      </c>
      <c r="AV338" s="190" t="s">
        <v>20</v>
      </c>
      <c r="AW338" s="190" t="s">
        <v>68</v>
      </c>
      <c r="AX338" s="190" t="s">
        <v>63</v>
      </c>
      <c r="AY338" s="192" t="s">
        <v>64</v>
      </c>
    </row>
    <row r="339" spans="2:65" s="93" customFormat="1">
      <c r="B339" s="94"/>
      <c r="D339" s="95" t="s">
        <v>67</v>
      </c>
      <c r="E339" s="96" t="s">
        <v>40</v>
      </c>
      <c r="F339" s="97" t="s">
        <v>526</v>
      </c>
      <c r="H339" s="98">
        <v>4.84</v>
      </c>
      <c r="I339" s="297"/>
      <c r="L339" s="94"/>
      <c r="M339" s="99"/>
      <c r="T339" s="100"/>
      <c r="AT339" s="96" t="s">
        <v>67</v>
      </c>
      <c r="AU339" s="96" t="s">
        <v>37</v>
      </c>
      <c r="AV339" s="93" t="s">
        <v>37</v>
      </c>
      <c r="AW339" s="93" t="s">
        <v>68</v>
      </c>
      <c r="AX339" s="93" t="s">
        <v>63</v>
      </c>
      <c r="AY339" s="96" t="s">
        <v>64</v>
      </c>
    </row>
    <row r="340" spans="2:65" s="190" customFormat="1">
      <c r="B340" s="191"/>
      <c r="D340" s="95" t="s">
        <v>67</v>
      </c>
      <c r="E340" s="192" t="s">
        <v>40</v>
      </c>
      <c r="F340" s="193" t="s">
        <v>460</v>
      </c>
      <c r="H340" s="192" t="s">
        <v>40</v>
      </c>
      <c r="I340" s="299"/>
      <c r="L340" s="191"/>
      <c r="M340" s="194"/>
      <c r="T340" s="195"/>
      <c r="AT340" s="192" t="s">
        <v>67</v>
      </c>
      <c r="AU340" s="192" t="s">
        <v>37</v>
      </c>
      <c r="AV340" s="190" t="s">
        <v>20</v>
      </c>
      <c r="AW340" s="190" t="s">
        <v>68</v>
      </c>
      <c r="AX340" s="190" t="s">
        <v>63</v>
      </c>
      <c r="AY340" s="192" t="s">
        <v>64</v>
      </c>
    </row>
    <row r="341" spans="2:65" s="93" customFormat="1" ht="22.5">
      <c r="B341" s="94"/>
      <c r="D341" s="95" t="s">
        <v>67</v>
      </c>
      <c r="E341" s="96" t="s">
        <v>40</v>
      </c>
      <c r="F341" s="97" t="s">
        <v>527</v>
      </c>
      <c r="H341" s="98">
        <v>108.8</v>
      </c>
      <c r="I341" s="297"/>
      <c r="L341" s="94"/>
      <c r="M341" s="99"/>
      <c r="T341" s="100"/>
      <c r="AT341" s="96" t="s">
        <v>67</v>
      </c>
      <c r="AU341" s="96" t="s">
        <v>37</v>
      </c>
      <c r="AV341" s="93" t="s">
        <v>37</v>
      </c>
      <c r="AW341" s="93" t="s">
        <v>68</v>
      </c>
      <c r="AX341" s="93" t="s">
        <v>63</v>
      </c>
      <c r="AY341" s="96" t="s">
        <v>64</v>
      </c>
    </row>
    <row r="342" spans="2:65" s="190" customFormat="1">
      <c r="B342" s="191"/>
      <c r="D342" s="95" t="s">
        <v>67</v>
      </c>
      <c r="E342" s="192" t="s">
        <v>40</v>
      </c>
      <c r="F342" s="193" t="s">
        <v>453</v>
      </c>
      <c r="H342" s="192" t="s">
        <v>40</v>
      </c>
      <c r="I342" s="299"/>
      <c r="L342" s="191"/>
      <c r="M342" s="194"/>
      <c r="T342" s="195"/>
      <c r="AT342" s="192" t="s">
        <v>67</v>
      </c>
      <c r="AU342" s="192" t="s">
        <v>37</v>
      </c>
      <c r="AV342" s="190" t="s">
        <v>20</v>
      </c>
      <c r="AW342" s="190" t="s">
        <v>68</v>
      </c>
      <c r="AX342" s="190" t="s">
        <v>63</v>
      </c>
      <c r="AY342" s="192" t="s">
        <v>64</v>
      </c>
    </row>
    <row r="343" spans="2:65" s="93" customFormat="1">
      <c r="B343" s="94"/>
      <c r="D343" s="95" t="s">
        <v>67</v>
      </c>
      <c r="E343" s="96" t="s">
        <v>40</v>
      </c>
      <c r="F343" s="97" t="s">
        <v>638</v>
      </c>
      <c r="H343" s="98">
        <v>25.78</v>
      </c>
      <c r="I343" s="297"/>
      <c r="L343" s="94"/>
      <c r="M343" s="99"/>
      <c r="T343" s="100"/>
      <c r="AT343" s="96" t="s">
        <v>67</v>
      </c>
      <c r="AU343" s="96" t="s">
        <v>37</v>
      </c>
      <c r="AV343" s="93" t="s">
        <v>37</v>
      </c>
      <c r="AW343" s="93" t="s">
        <v>68</v>
      </c>
      <c r="AX343" s="93" t="s">
        <v>63</v>
      </c>
      <c r="AY343" s="96" t="s">
        <v>64</v>
      </c>
    </row>
    <row r="344" spans="2:65" s="101" customFormat="1">
      <c r="B344" s="102"/>
      <c r="D344" s="95" t="s">
        <v>67</v>
      </c>
      <c r="E344" s="103" t="s">
        <v>40</v>
      </c>
      <c r="F344" s="104" t="s">
        <v>70</v>
      </c>
      <c r="H344" s="105">
        <v>139.41999999999999</v>
      </c>
      <c r="I344" s="298"/>
      <c r="L344" s="102"/>
      <c r="M344" s="106"/>
      <c r="T344" s="107"/>
      <c r="AT344" s="103" t="s">
        <v>67</v>
      </c>
      <c r="AU344" s="103" t="s">
        <v>37</v>
      </c>
      <c r="AV344" s="101" t="s">
        <v>66</v>
      </c>
      <c r="AW344" s="101" t="s">
        <v>68</v>
      </c>
      <c r="AX344" s="101" t="s">
        <v>20</v>
      </c>
      <c r="AY344" s="103" t="s">
        <v>64</v>
      </c>
    </row>
    <row r="345" spans="2:65" s="46" customFormat="1" ht="24.2" customHeight="1">
      <c r="B345" s="79"/>
      <c r="C345" s="108" t="s">
        <v>84</v>
      </c>
      <c r="D345" s="108" t="s">
        <v>75</v>
      </c>
      <c r="E345" s="109" t="s">
        <v>639</v>
      </c>
      <c r="F345" s="110" t="s">
        <v>640</v>
      </c>
      <c r="G345" s="111" t="s">
        <v>14</v>
      </c>
      <c r="H345" s="112">
        <v>139.41999999999999</v>
      </c>
      <c r="I345" s="300"/>
      <c r="J345" s="113">
        <f>ROUND(I345*H345,2)</f>
        <v>0</v>
      </c>
      <c r="K345" s="129"/>
      <c r="L345" s="114"/>
      <c r="M345" s="301" t="s">
        <v>40</v>
      </c>
      <c r="N345" s="115" t="s">
        <v>45</v>
      </c>
      <c r="P345" s="87">
        <f>O345*H345</f>
        <v>0</v>
      </c>
      <c r="Q345" s="87">
        <v>8.0000000000000002E-3</v>
      </c>
      <c r="R345" s="87">
        <f>Q345*H345</f>
        <v>1.1153599999999999</v>
      </c>
      <c r="S345" s="87">
        <v>0</v>
      </c>
      <c r="T345" s="88">
        <f>S345*H345</f>
        <v>0</v>
      </c>
      <c r="AR345" s="89" t="s">
        <v>100</v>
      </c>
      <c r="AT345" s="89" t="s">
        <v>75</v>
      </c>
      <c r="AU345" s="89" t="s">
        <v>37</v>
      </c>
      <c r="AY345" s="45" t="s">
        <v>64</v>
      </c>
      <c r="BE345" s="90">
        <f>IF(N345="základní",J345,0)</f>
        <v>0</v>
      </c>
      <c r="BF345" s="90">
        <f>IF(N345="snížená",J345,0)</f>
        <v>0</v>
      </c>
      <c r="BG345" s="90">
        <f>IF(N345="zákl. přenesená",J345,0)</f>
        <v>0</v>
      </c>
      <c r="BH345" s="90">
        <f>IF(N345="sníž. přenesená",J345,0)</f>
        <v>0</v>
      </c>
      <c r="BI345" s="90">
        <f>IF(N345="nulová",J345,0)</f>
        <v>0</v>
      </c>
      <c r="BJ345" s="45" t="s">
        <v>20</v>
      </c>
      <c r="BK345" s="90">
        <f>ROUND(I345*H345,2)</f>
        <v>0</v>
      </c>
      <c r="BL345" s="45" t="s">
        <v>83</v>
      </c>
      <c r="BM345" s="89" t="s">
        <v>641</v>
      </c>
    </row>
    <row r="346" spans="2:65" s="190" customFormat="1" ht="22.5">
      <c r="B346" s="191"/>
      <c r="D346" s="95" t="s">
        <v>67</v>
      </c>
      <c r="E346" s="192" t="s">
        <v>40</v>
      </c>
      <c r="F346" s="193" t="s">
        <v>642</v>
      </c>
      <c r="H346" s="192" t="s">
        <v>40</v>
      </c>
      <c r="I346" s="299"/>
      <c r="L346" s="191"/>
      <c r="M346" s="194"/>
      <c r="T346" s="195"/>
      <c r="AT346" s="192" t="s">
        <v>67</v>
      </c>
      <c r="AU346" s="192" t="s">
        <v>37</v>
      </c>
      <c r="AV346" s="190" t="s">
        <v>20</v>
      </c>
      <c r="AW346" s="190" t="s">
        <v>68</v>
      </c>
      <c r="AX346" s="190" t="s">
        <v>63</v>
      </c>
      <c r="AY346" s="192" t="s">
        <v>64</v>
      </c>
    </row>
    <row r="347" spans="2:65" s="190" customFormat="1" ht="22.5">
      <c r="B347" s="191"/>
      <c r="D347" s="95" t="s">
        <v>67</v>
      </c>
      <c r="E347" s="192" t="s">
        <v>40</v>
      </c>
      <c r="F347" s="193" t="s">
        <v>643</v>
      </c>
      <c r="H347" s="192" t="s">
        <v>40</v>
      </c>
      <c r="I347" s="299"/>
      <c r="L347" s="191"/>
      <c r="M347" s="194"/>
      <c r="T347" s="195"/>
      <c r="AT347" s="192" t="s">
        <v>67</v>
      </c>
      <c r="AU347" s="192" t="s">
        <v>37</v>
      </c>
      <c r="AV347" s="190" t="s">
        <v>20</v>
      </c>
      <c r="AW347" s="190" t="s">
        <v>68</v>
      </c>
      <c r="AX347" s="190" t="s">
        <v>63</v>
      </c>
      <c r="AY347" s="192" t="s">
        <v>64</v>
      </c>
    </row>
    <row r="348" spans="2:65" s="190" customFormat="1">
      <c r="B348" s="191"/>
      <c r="D348" s="95" t="s">
        <v>67</v>
      </c>
      <c r="E348" s="192" t="s">
        <v>40</v>
      </c>
      <c r="F348" s="193" t="s">
        <v>644</v>
      </c>
      <c r="H348" s="192" t="s">
        <v>40</v>
      </c>
      <c r="I348" s="299"/>
      <c r="L348" s="191"/>
      <c r="M348" s="194"/>
      <c r="T348" s="195"/>
      <c r="AT348" s="192" t="s">
        <v>67</v>
      </c>
      <c r="AU348" s="192" t="s">
        <v>37</v>
      </c>
      <c r="AV348" s="190" t="s">
        <v>20</v>
      </c>
      <c r="AW348" s="190" t="s">
        <v>68</v>
      </c>
      <c r="AX348" s="190" t="s">
        <v>63</v>
      </c>
      <c r="AY348" s="192" t="s">
        <v>64</v>
      </c>
    </row>
    <row r="349" spans="2:65" s="190" customFormat="1">
      <c r="B349" s="191"/>
      <c r="D349" s="95" t="s">
        <v>67</v>
      </c>
      <c r="E349" s="192" t="s">
        <v>40</v>
      </c>
      <c r="F349" s="193" t="s">
        <v>645</v>
      </c>
      <c r="H349" s="192" t="s">
        <v>40</v>
      </c>
      <c r="I349" s="299"/>
      <c r="L349" s="191"/>
      <c r="M349" s="194"/>
      <c r="T349" s="195"/>
      <c r="AT349" s="192" t="s">
        <v>67</v>
      </c>
      <c r="AU349" s="192" t="s">
        <v>37</v>
      </c>
      <c r="AV349" s="190" t="s">
        <v>20</v>
      </c>
      <c r="AW349" s="190" t="s">
        <v>68</v>
      </c>
      <c r="AX349" s="190" t="s">
        <v>63</v>
      </c>
      <c r="AY349" s="192" t="s">
        <v>64</v>
      </c>
    </row>
    <row r="350" spans="2:65" s="190" customFormat="1" ht="22.5">
      <c r="B350" s="191"/>
      <c r="D350" s="95" t="s">
        <v>67</v>
      </c>
      <c r="E350" s="192" t="s">
        <v>40</v>
      </c>
      <c r="F350" s="193" t="s">
        <v>646</v>
      </c>
      <c r="H350" s="192" t="s">
        <v>40</v>
      </c>
      <c r="I350" s="299"/>
      <c r="L350" s="191"/>
      <c r="M350" s="194"/>
      <c r="T350" s="195"/>
      <c r="AT350" s="192" t="s">
        <v>67</v>
      </c>
      <c r="AU350" s="192" t="s">
        <v>37</v>
      </c>
      <c r="AV350" s="190" t="s">
        <v>20</v>
      </c>
      <c r="AW350" s="190" t="s">
        <v>68</v>
      </c>
      <c r="AX350" s="190" t="s">
        <v>63</v>
      </c>
      <c r="AY350" s="192" t="s">
        <v>64</v>
      </c>
    </row>
    <row r="351" spans="2:65" s="190" customFormat="1">
      <c r="B351" s="191"/>
      <c r="D351" s="95" t="s">
        <v>67</v>
      </c>
      <c r="E351" s="192" t="s">
        <v>40</v>
      </c>
      <c r="F351" s="193" t="s">
        <v>647</v>
      </c>
      <c r="H351" s="192" t="s">
        <v>40</v>
      </c>
      <c r="I351" s="299"/>
      <c r="L351" s="191"/>
      <c r="M351" s="194"/>
      <c r="T351" s="195"/>
      <c r="AT351" s="192" t="s">
        <v>67</v>
      </c>
      <c r="AU351" s="192" t="s">
        <v>37</v>
      </c>
      <c r="AV351" s="190" t="s">
        <v>20</v>
      </c>
      <c r="AW351" s="190" t="s">
        <v>68</v>
      </c>
      <c r="AX351" s="190" t="s">
        <v>63</v>
      </c>
      <c r="AY351" s="192" t="s">
        <v>64</v>
      </c>
    </row>
    <row r="352" spans="2:65" s="190" customFormat="1">
      <c r="B352" s="191"/>
      <c r="D352" s="95" t="s">
        <v>67</v>
      </c>
      <c r="E352" s="192" t="s">
        <v>40</v>
      </c>
      <c r="F352" s="193" t="s">
        <v>458</v>
      </c>
      <c r="H352" s="192" t="s">
        <v>40</v>
      </c>
      <c r="I352" s="299"/>
      <c r="L352" s="191"/>
      <c r="M352" s="194"/>
      <c r="T352" s="195"/>
      <c r="AT352" s="192" t="s">
        <v>67</v>
      </c>
      <c r="AU352" s="192" t="s">
        <v>37</v>
      </c>
      <c r="AV352" s="190" t="s">
        <v>20</v>
      </c>
      <c r="AW352" s="190" t="s">
        <v>68</v>
      </c>
      <c r="AX352" s="190" t="s">
        <v>63</v>
      </c>
      <c r="AY352" s="192" t="s">
        <v>64</v>
      </c>
    </row>
    <row r="353" spans="2:65" s="93" customFormat="1">
      <c r="B353" s="94"/>
      <c r="D353" s="95" t="s">
        <v>67</v>
      </c>
      <c r="E353" s="96" t="s">
        <v>40</v>
      </c>
      <c r="F353" s="97" t="s">
        <v>526</v>
      </c>
      <c r="H353" s="98">
        <v>4.84</v>
      </c>
      <c r="I353" s="297"/>
      <c r="L353" s="94"/>
      <c r="M353" s="99"/>
      <c r="T353" s="100"/>
      <c r="AT353" s="96" t="s">
        <v>67</v>
      </c>
      <c r="AU353" s="96" t="s">
        <v>37</v>
      </c>
      <c r="AV353" s="93" t="s">
        <v>37</v>
      </c>
      <c r="AW353" s="93" t="s">
        <v>68</v>
      </c>
      <c r="AX353" s="93" t="s">
        <v>63</v>
      </c>
      <c r="AY353" s="96" t="s">
        <v>64</v>
      </c>
    </row>
    <row r="354" spans="2:65" s="190" customFormat="1">
      <c r="B354" s="191"/>
      <c r="D354" s="95" t="s">
        <v>67</v>
      </c>
      <c r="E354" s="192" t="s">
        <v>40</v>
      </c>
      <c r="F354" s="193" t="s">
        <v>460</v>
      </c>
      <c r="H354" s="192" t="s">
        <v>40</v>
      </c>
      <c r="I354" s="299"/>
      <c r="L354" s="191"/>
      <c r="M354" s="194"/>
      <c r="T354" s="195"/>
      <c r="AT354" s="192" t="s">
        <v>67</v>
      </c>
      <c r="AU354" s="192" t="s">
        <v>37</v>
      </c>
      <c r="AV354" s="190" t="s">
        <v>20</v>
      </c>
      <c r="AW354" s="190" t="s">
        <v>68</v>
      </c>
      <c r="AX354" s="190" t="s">
        <v>63</v>
      </c>
      <c r="AY354" s="192" t="s">
        <v>64</v>
      </c>
    </row>
    <row r="355" spans="2:65" s="93" customFormat="1" ht="22.5">
      <c r="B355" s="94"/>
      <c r="D355" s="95" t="s">
        <v>67</v>
      </c>
      <c r="E355" s="96" t="s">
        <v>40</v>
      </c>
      <c r="F355" s="97" t="s">
        <v>527</v>
      </c>
      <c r="H355" s="98">
        <v>108.8</v>
      </c>
      <c r="I355" s="297"/>
      <c r="L355" s="94"/>
      <c r="M355" s="99"/>
      <c r="T355" s="100"/>
      <c r="AT355" s="96" t="s">
        <v>67</v>
      </c>
      <c r="AU355" s="96" t="s">
        <v>37</v>
      </c>
      <c r="AV355" s="93" t="s">
        <v>37</v>
      </c>
      <c r="AW355" s="93" t="s">
        <v>68</v>
      </c>
      <c r="AX355" s="93" t="s">
        <v>63</v>
      </c>
      <c r="AY355" s="96" t="s">
        <v>64</v>
      </c>
    </row>
    <row r="356" spans="2:65" s="190" customFormat="1">
      <c r="B356" s="191"/>
      <c r="D356" s="95" t="s">
        <v>67</v>
      </c>
      <c r="E356" s="192" t="s">
        <v>40</v>
      </c>
      <c r="F356" s="193" t="s">
        <v>453</v>
      </c>
      <c r="H356" s="192" t="s">
        <v>40</v>
      </c>
      <c r="I356" s="299"/>
      <c r="L356" s="191"/>
      <c r="M356" s="194"/>
      <c r="T356" s="195"/>
      <c r="AT356" s="192" t="s">
        <v>67</v>
      </c>
      <c r="AU356" s="192" t="s">
        <v>37</v>
      </c>
      <c r="AV356" s="190" t="s">
        <v>20</v>
      </c>
      <c r="AW356" s="190" t="s">
        <v>68</v>
      </c>
      <c r="AX356" s="190" t="s">
        <v>63</v>
      </c>
      <c r="AY356" s="192" t="s">
        <v>64</v>
      </c>
    </row>
    <row r="357" spans="2:65" s="93" customFormat="1">
      <c r="B357" s="94"/>
      <c r="D357" s="95" t="s">
        <v>67</v>
      </c>
      <c r="E357" s="96" t="s">
        <v>40</v>
      </c>
      <c r="F357" s="97" t="s">
        <v>638</v>
      </c>
      <c r="H357" s="98">
        <v>25.78</v>
      </c>
      <c r="I357" s="297"/>
      <c r="L357" s="94"/>
      <c r="M357" s="99"/>
      <c r="T357" s="100"/>
      <c r="AT357" s="96" t="s">
        <v>67</v>
      </c>
      <c r="AU357" s="96" t="s">
        <v>37</v>
      </c>
      <c r="AV357" s="93" t="s">
        <v>37</v>
      </c>
      <c r="AW357" s="93" t="s">
        <v>68</v>
      </c>
      <c r="AX357" s="93" t="s">
        <v>63</v>
      </c>
      <c r="AY357" s="96" t="s">
        <v>64</v>
      </c>
    </row>
    <row r="358" spans="2:65" s="101" customFormat="1">
      <c r="B358" s="102"/>
      <c r="D358" s="95" t="s">
        <v>67</v>
      </c>
      <c r="E358" s="103" t="s">
        <v>40</v>
      </c>
      <c r="F358" s="104" t="s">
        <v>70</v>
      </c>
      <c r="H358" s="105">
        <v>139.41999999999999</v>
      </c>
      <c r="I358" s="298"/>
      <c r="L358" s="102"/>
      <c r="M358" s="106"/>
      <c r="T358" s="107"/>
      <c r="AT358" s="103" t="s">
        <v>67</v>
      </c>
      <c r="AU358" s="103" t="s">
        <v>37</v>
      </c>
      <c r="AV358" s="101" t="s">
        <v>66</v>
      </c>
      <c r="AW358" s="101" t="s">
        <v>68</v>
      </c>
      <c r="AX358" s="101" t="s">
        <v>20</v>
      </c>
      <c r="AY358" s="103" t="s">
        <v>64</v>
      </c>
    </row>
    <row r="359" spans="2:65" s="46" customFormat="1" ht="24.2" customHeight="1">
      <c r="B359" s="79"/>
      <c r="C359" s="80" t="s">
        <v>86</v>
      </c>
      <c r="D359" s="80" t="s">
        <v>65</v>
      </c>
      <c r="E359" s="81" t="s">
        <v>648</v>
      </c>
      <c r="F359" s="82" t="s">
        <v>649</v>
      </c>
      <c r="G359" s="83" t="s">
        <v>14</v>
      </c>
      <c r="H359" s="84">
        <v>1.54</v>
      </c>
      <c r="I359" s="295"/>
      <c r="J359" s="85">
        <f>ROUND(I359*H359,2)</f>
        <v>0</v>
      </c>
      <c r="K359" s="128"/>
      <c r="L359" s="47"/>
      <c r="M359" s="296" t="s">
        <v>40</v>
      </c>
      <c r="N359" s="86" t="s">
        <v>45</v>
      </c>
      <c r="P359" s="87">
        <f>O359*H359</f>
        <v>0</v>
      </c>
      <c r="Q359" s="87">
        <v>1.25E-3</v>
      </c>
      <c r="R359" s="87">
        <f>Q359*H359</f>
        <v>1.9250000000000001E-3</v>
      </c>
      <c r="S359" s="87">
        <v>0</v>
      </c>
      <c r="T359" s="88">
        <f>S359*H359</f>
        <v>0</v>
      </c>
      <c r="AR359" s="89" t="s">
        <v>83</v>
      </c>
      <c r="AT359" s="89" t="s">
        <v>65</v>
      </c>
      <c r="AU359" s="89" t="s">
        <v>37</v>
      </c>
      <c r="AY359" s="45" t="s">
        <v>64</v>
      </c>
      <c r="BE359" s="90">
        <f>IF(N359="základní",J359,0)</f>
        <v>0</v>
      </c>
      <c r="BF359" s="90">
        <f>IF(N359="snížená",J359,0)</f>
        <v>0</v>
      </c>
      <c r="BG359" s="90">
        <f>IF(N359="zákl. přenesená",J359,0)</f>
        <v>0</v>
      </c>
      <c r="BH359" s="90">
        <f>IF(N359="sníž. přenesená",J359,0)</f>
        <v>0</v>
      </c>
      <c r="BI359" s="90">
        <f>IF(N359="nulová",J359,0)</f>
        <v>0</v>
      </c>
      <c r="BJ359" s="45" t="s">
        <v>20</v>
      </c>
      <c r="BK359" s="90">
        <f>ROUND(I359*H359,2)</f>
        <v>0</v>
      </c>
      <c r="BL359" s="45" t="s">
        <v>83</v>
      </c>
      <c r="BM359" s="89" t="s">
        <v>650</v>
      </c>
    </row>
    <row r="360" spans="2:65" s="190" customFormat="1">
      <c r="B360" s="191"/>
      <c r="D360" s="95" t="s">
        <v>67</v>
      </c>
      <c r="E360" s="192" t="s">
        <v>40</v>
      </c>
      <c r="F360" s="193" t="s">
        <v>453</v>
      </c>
      <c r="H360" s="192" t="s">
        <v>40</v>
      </c>
      <c r="I360" s="299"/>
      <c r="L360" s="191"/>
      <c r="M360" s="194"/>
      <c r="T360" s="195"/>
      <c r="AT360" s="192" t="s">
        <v>67</v>
      </c>
      <c r="AU360" s="192" t="s">
        <v>37</v>
      </c>
      <c r="AV360" s="190" t="s">
        <v>20</v>
      </c>
      <c r="AW360" s="190" t="s">
        <v>68</v>
      </c>
      <c r="AX360" s="190" t="s">
        <v>63</v>
      </c>
      <c r="AY360" s="192" t="s">
        <v>64</v>
      </c>
    </row>
    <row r="361" spans="2:65" s="190" customFormat="1">
      <c r="B361" s="191"/>
      <c r="D361" s="95" t="s">
        <v>67</v>
      </c>
      <c r="E361" s="192" t="s">
        <v>40</v>
      </c>
      <c r="F361" s="193" t="s">
        <v>647</v>
      </c>
      <c r="H361" s="192" t="s">
        <v>40</v>
      </c>
      <c r="I361" s="299"/>
      <c r="L361" s="191"/>
      <c r="M361" s="194"/>
      <c r="T361" s="195"/>
      <c r="AT361" s="192" t="s">
        <v>67</v>
      </c>
      <c r="AU361" s="192" t="s">
        <v>37</v>
      </c>
      <c r="AV361" s="190" t="s">
        <v>20</v>
      </c>
      <c r="AW361" s="190" t="s">
        <v>68</v>
      </c>
      <c r="AX361" s="190" t="s">
        <v>63</v>
      </c>
      <c r="AY361" s="192" t="s">
        <v>64</v>
      </c>
    </row>
    <row r="362" spans="2:65" s="93" customFormat="1">
      <c r="B362" s="94"/>
      <c r="D362" s="95" t="s">
        <v>67</v>
      </c>
      <c r="E362" s="96" t="s">
        <v>40</v>
      </c>
      <c r="F362" s="97" t="s">
        <v>651</v>
      </c>
      <c r="H362" s="98">
        <v>1.54</v>
      </c>
      <c r="I362" s="297"/>
      <c r="L362" s="94"/>
      <c r="M362" s="99"/>
      <c r="T362" s="100"/>
      <c r="AT362" s="96" t="s">
        <v>67</v>
      </c>
      <c r="AU362" s="96" t="s">
        <v>37</v>
      </c>
      <c r="AV362" s="93" t="s">
        <v>37</v>
      </c>
      <c r="AW362" s="93" t="s">
        <v>68</v>
      </c>
      <c r="AX362" s="93" t="s">
        <v>63</v>
      </c>
      <c r="AY362" s="96" t="s">
        <v>64</v>
      </c>
    </row>
    <row r="363" spans="2:65" s="101" customFormat="1">
      <c r="B363" s="102"/>
      <c r="D363" s="95" t="s">
        <v>67</v>
      </c>
      <c r="E363" s="103" t="s">
        <v>40</v>
      </c>
      <c r="F363" s="104" t="s">
        <v>70</v>
      </c>
      <c r="H363" s="105">
        <v>1.54</v>
      </c>
      <c r="I363" s="298"/>
      <c r="L363" s="102"/>
      <c r="M363" s="106"/>
      <c r="T363" s="107"/>
      <c r="AT363" s="103" t="s">
        <v>67</v>
      </c>
      <c r="AU363" s="103" t="s">
        <v>37</v>
      </c>
      <c r="AV363" s="101" t="s">
        <v>66</v>
      </c>
      <c r="AW363" s="101" t="s">
        <v>68</v>
      </c>
      <c r="AX363" s="101" t="s">
        <v>20</v>
      </c>
      <c r="AY363" s="103" t="s">
        <v>64</v>
      </c>
    </row>
    <row r="364" spans="2:65" s="46" customFormat="1" ht="24.2" customHeight="1">
      <c r="B364" s="79"/>
      <c r="C364" s="108" t="s">
        <v>85</v>
      </c>
      <c r="D364" s="108" t="s">
        <v>75</v>
      </c>
      <c r="E364" s="109" t="s">
        <v>652</v>
      </c>
      <c r="F364" s="110" t="s">
        <v>653</v>
      </c>
      <c r="G364" s="111" t="s">
        <v>14</v>
      </c>
      <c r="H364" s="112">
        <v>1.54</v>
      </c>
      <c r="I364" s="300"/>
      <c r="J364" s="113">
        <f>ROUND(I364*H364,2)</f>
        <v>0</v>
      </c>
      <c r="K364" s="129"/>
      <c r="L364" s="114"/>
      <c r="M364" s="301" t="s">
        <v>40</v>
      </c>
      <c r="N364" s="115" t="s">
        <v>45</v>
      </c>
      <c r="P364" s="87">
        <f>O364*H364</f>
        <v>0</v>
      </c>
      <c r="Q364" s="87">
        <v>8.0000000000000002E-3</v>
      </c>
      <c r="R364" s="87">
        <f>Q364*H364</f>
        <v>1.2320000000000001E-2</v>
      </c>
      <c r="S364" s="87">
        <v>0</v>
      </c>
      <c r="T364" s="88">
        <f>S364*H364</f>
        <v>0</v>
      </c>
      <c r="AR364" s="89" t="s">
        <v>100</v>
      </c>
      <c r="AT364" s="89" t="s">
        <v>75</v>
      </c>
      <c r="AU364" s="89" t="s">
        <v>37</v>
      </c>
      <c r="AY364" s="45" t="s">
        <v>64</v>
      </c>
      <c r="BE364" s="90">
        <f>IF(N364="základní",J364,0)</f>
        <v>0</v>
      </c>
      <c r="BF364" s="90">
        <f>IF(N364="snížená",J364,0)</f>
        <v>0</v>
      </c>
      <c r="BG364" s="90">
        <f>IF(N364="zákl. přenesená",J364,0)</f>
        <v>0</v>
      </c>
      <c r="BH364" s="90">
        <f>IF(N364="sníž. přenesená",J364,0)</f>
        <v>0</v>
      </c>
      <c r="BI364" s="90">
        <f>IF(N364="nulová",J364,0)</f>
        <v>0</v>
      </c>
      <c r="BJ364" s="45" t="s">
        <v>20</v>
      </c>
      <c r="BK364" s="90">
        <f>ROUND(I364*H364,2)</f>
        <v>0</v>
      </c>
      <c r="BL364" s="45" t="s">
        <v>83</v>
      </c>
      <c r="BM364" s="89" t="s">
        <v>654</v>
      </c>
    </row>
    <row r="365" spans="2:65" s="190" customFormat="1">
      <c r="B365" s="191"/>
      <c r="D365" s="95" t="s">
        <v>67</v>
      </c>
      <c r="E365" s="192" t="s">
        <v>40</v>
      </c>
      <c r="F365" s="193" t="s">
        <v>453</v>
      </c>
      <c r="H365" s="192" t="s">
        <v>40</v>
      </c>
      <c r="I365" s="299"/>
      <c r="L365" s="191"/>
      <c r="M365" s="194"/>
      <c r="T365" s="195"/>
      <c r="AT365" s="192" t="s">
        <v>67</v>
      </c>
      <c r="AU365" s="192" t="s">
        <v>37</v>
      </c>
      <c r="AV365" s="190" t="s">
        <v>20</v>
      </c>
      <c r="AW365" s="190" t="s">
        <v>68</v>
      </c>
      <c r="AX365" s="190" t="s">
        <v>63</v>
      </c>
      <c r="AY365" s="192" t="s">
        <v>64</v>
      </c>
    </row>
    <row r="366" spans="2:65" s="190" customFormat="1">
      <c r="B366" s="191"/>
      <c r="D366" s="95" t="s">
        <v>67</v>
      </c>
      <c r="E366" s="192" t="s">
        <v>40</v>
      </c>
      <c r="F366" s="193" t="s">
        <v>647</v>
      </c>
      <c r="H366" s="192" t="s">
        <v>40</v>
      </c>
      <c r="I366" s="299"/>
      <c r="L366" s="191"/>
      <c r="M366" s="194"/>
      <c r="T366" s="195"/>
      <c r="AT366" s="192" t="s">
        <v>67</v>
      </c>
      <c r="AU366" s="192" t="s">
        <v>37</v>
      </c>
      <c r="AV366" s="190" t="s">
        <v>20</v>
      </c>
      <c r="AW366" s="190" t="s">
        <v>68</v>
      </c>
      <c r="AX366" s="190" t="s">
        <v>63</v>
      </c>
      <c r="AY366" s="192" t="s">
        <v>64</v>
      </c>
    </row>
    <row r="367" spans="2:65" s="190" customFormat="1" ht="22.5">
      <c r="B367" s="191"/>
      <c r="D367" s="95" t="s">
        <v>67</v>
      </c>
      <c r="E367" s="192" t="s">
        <v>40</v>
      </c>
      <c r="F367" s="193" t="s">
        <v>655</v>
      </c>
      <c r="H367" s="192" t="s">
        <v>40</v>
      </c>
      <c r="I367" s="299"/>
      <c r="L367" s="191"/>
      <c r="M367" s="194"/>
      <c r="T367" s="195"/>
      <c r="AT367" s="192" t="s">
        <v>67</v>
      </c>
      <c r="AU367" s="192" t="s">
        <v>37</v>
      </c>
      <c r="AV367" s="190" t="s">
        <v>20</v>
      </c>
      <c r="AW367" s="190" t="s">
        <v>68</v>
      </c>
      <c r="AX367" s="190" t="s">
        <v>63</v>
      </c>
      <c r="AY367" s="192" t="s">
        <v>64</v>
      </c>
    </row>
    <row r="368" spans="2:65" s="190" customFormat="1" ht="22.5">
      <c r="B368" s="191"/>
      <c r="D368" s="95" t="s">
        <v>67</v>
      </c>
      <c r="E368" s="192" t="s">
        <v>40</v>
      </c>
      <c r="F368" s="193" t="s">
        <v>656</v>
      </c>
      <c r="H368" s="192" t="s">
        <v>40</v>
      </c>
      <c r="I368" s="299"/>
      <c r="L368" s="191"/>
      <c r="M368" s="194"/>
      <c r="T368" s="195"/>
      <c r="AT368" s="192" t="s">
        <v>67</v>
      </c>
      <c r="AU368" s="192" t="s">
        <v>37</v>
      </c>
      <c r="AV368" s="190" t="s">
        <v>20</v>
      </c>
      <c r="AW368" s="190" t="s">
        <v>68</v>
      </c>
      <c r="AX368" s="190" t="s">
        <v>63</v>
      </c>
      <c r="AY368" s="192" t="s">
        <v>64</v>
      </c>
    </row>
    <row r="369" spans="2:65" s="190" customFormat="1" ht="22.5">
      <c r="B369" s="191"/>
      <c r="D369" s="95" t="s">
        <v>67</v>
      </c>
      <c r="E369" s="192" t="s">
        <v>40</v>
      </c>
      <c r="F369" s="193" t="s">
        <v>657</v>
      </c>
      <c r="H369" s="192" t="s">
        <v>40</v>
      </c>
      <c r="I369" s="299"/>
      <c r="L369" s="191"/>
      <c r="M369" s="194"/>
      <c r="T369" s="195"/>
      <c r="AT369" s="192" t="s">
        <v>67</v>
      </c>
      <c r="AU369" s="192" t="s">
        <v>37</v>
      </c>
      <c r="AV369" s="190" t="s">
        <v>20</v>
      </c>
      <c r="AW369" s="190" t="s">
        <v>68</v>
      </c>
      <c r="AX369" s="190" t="s">
        <v>63</v>
      </c>
      <c r="AY369" s="192" t="s">
        <v>64</v>
      </c>
    </row>
    <row r="370" spans="2:65" s="190" customFormat="1">
      <c r="B370" s="191"/>
      <c r="D370" s="95" t="s">
        <v>67</v>
      </c>
      <c r="E370" s="192" t="s">
        <v>40</v>
      </c>
      <c r="F370" s="193" t="s">
        <v>658</v>
      </c>
      <c r="H370" s="192" t="s">
        <v>40</v>
      </c>
      <c r="I370" s="299"/>
      <c r="L370" s="191"/>
      <c r="M370" s="194"/>
      <c r="T370" s="195"/>
      <c r="AT370" s="192" t="s">
        <v>67</v>
      </c>
      <c r="AU370" s="192" t="s">
        <v>37</v>
      </c>
      <c r="AV370" s="190" t="s">
        <v>20</v>
      </c>
      <c r="AW370" s="190" t="s">
        <v>68</v>
      </c>
      <c r="AX370" s="190" t="s">
        <v>63</v>
      </c>
      <c r="AY370" s="192" t="s">
        <v>64</v>
      </c>
    </row>
    <row r="371" spans="2:65" s="190" customFormat="1" ht="22.5">
      <c r="B371" s="191"/>
      <c r="D371" s="95" t="s">
        <v>67</v>
      </c>
      <c r="E371" s="192" t="s">
        <v>40</v>
      </c>
      <c r="F371" s="193" t="s">
        <v>659</v>
      </c>
      <c r="H371" s="192" t="s">
        <v>40</v>
      </c>
      <c r="I371" s="299"/>
      <c r="L371" s="191"/>
      <c r="M371" s="194"/>
      <c r="T371" s="195"/>
      <c r="AT371" s="192" t="s">
        <v>67</v>
      </c>
      <c r="AU371" s="192" t="s">
        <v>37</v>
      </c>
      <c r="AV371" s="190" t="s">
        <v>20</v>
      </c>
      <c r="AW371" s="190" t="s">
        <v>68</v>
      </c>
      <c r="AX371" s="190" t="s">
        <v>63</v>
      </c>
      <c r="AY371" s="192" t="s">
        <v>64</v>
      </c>
    </row>
    <row r="372" spans="2:65" s="190" customFormat="1" ht="22.5">
      <c r="B372" s="191"/>
      <c r="D372" s="95" t="s">
        <v>67</v>
      </c>
      <c r="E372" s="192" t="s">
        <v>40</v>
      </c>
      <c r="F372" s="193" t="s">
        <v>660</v>
      </c>
      <c r="H372" s="192" t="s">
        <v>40</v>
      </c>
      <c r="I372" s="299"/>
      <c r="L372" s="191"/>
      <c r="M372" s="194"/>
      <c r="T372" s="195"/>
      <c r="AT372" s="192" t="s">
        <v>67</v>
      </c>
      <c r="AU372" s="192" t="s">
        <v>37</v>
      </c>
      <c r="AV372" s="190" t="s">
        <v>20</v>
      </c>
      <c r="AW372" s="190" t="s">
        <v>68</v>
      </c>
      <c r="AX372" s="190" t="s">
        <v>63</v>
      </c>
      <c r="AY372" s="192" t="s">
        <v>64</v>
      </c>
    </row>
    <row r="373" spans="2:65" s="190" customFormat="1" ht="22.5">
      <c r="B373" s="191"/>
      <c r="D373" s="95" t="s">
        <v>67</v>
      </c>
      <c r="E373" s="192" t="s">
        <v>40</v>
      </c>
      <c r="F373" s="193" t="s">
        <v>661</v>
      </c>
      <c r="H373" s="192" t="s">
        <v>40</v>
      </c>
      <c r="I373" s="299"/>
      <c r="L373" s="191"/>
      <c r="M373" s="194"/>
      <c r="T373" s="195"/>
      <c r="AT373" s="192" t="s">
        <v>67</v>
      </c>
      <c r="AU373" s="192" t="s">
        <v>37</v>
      </c>
      <c r="AV373" s="190" t="s">
        <v>20</v>
      </c>
      <c r="AW373" s="190" t="s">
        <v>68</v>
      </c>
      <c r="AX373" s="190" t="s">
        <v>63</v>
      </c>
      <c r="AY373" s="192" t="s">
        <v>64</v>
      </c>
    </row>
    <row r="374" spans="2:65" s="93" customFormat="1">
      <c r="B374" s="94"/>
      <c r="D374" s="95" t="s">
        <v>67</v>
      </c>
      <c r="E374" s="96" t="s">
        <v>40</v>
      </c>
      <c r="F374" s="97" t="s">
        <v>651</v>
      </c>
      <c r="H374" s="98">
        <v>1.54</v>
      </c>
      <c r="I374" s="297"/>
      <c r="L374" s="94"/>
      <c r="M374" s="99"/>
      <c r="T374" s="100"/>
      <c r="AT374" s="96" t="s">
        <v>67</v>
      </c>
      <c r="AU374" s="96" t="s">
        <v>37</v>
      </c>
      <c r="AV374" s="93" t="s">
        <v>37</v>
      </c>
      <c r="AW374" s="93" t="s">
        <v>68</v>
      </c>
      <c r="AX374" s="93" t="s">
        <v>63</v>
      </c>
      <c r="AY374" s="96" t="s">
        <v>64</v>
      </c>
    </row>
    <row r="375" spans="2:65" s="101" customFormat="1">
      <c r="B375" s="102"/>
      <c r="D375" s="95" t="s">
        <v>67</v>
      </c>
      <c r="E375" s="103" t="s">
        <v>40</v>
      </c>
      <c r="F375" s="104" t="s">
        <v>70</v>
      </c>
      <c r="H375" s="105">
        <v>1.54</v>
      </c>
      <c r="I375" s="298"/>
      <c r="L375" s="102"/>
      <c r="M375" s="106"/>
      <c r="T375" s="107"/>
      <c r="AT375" s="103" t="s">
        <v>67</v>
      </c>
      <c r="AU375" s="103" t="s">
        <v>37</v>
      </c>
      <c r="AV375" s="101" t="s">
        <v>66</v>
      </c>
      <c r="AW375" s="101" t="s">
        <v>68</v>
      </c>
      <c r="AX375" s="101" t="s">
        <v>20</v>
      </c>
      <c r="AY375" s="103" t="s">
        <v>64</v>
      </c>
    </row>
    <row r="376" spans="2:65" s="46" customFormat="1" ht="33" customHeight="1">
      <c r="B376" s="79"/>
      <c r="C376" s="80" t="s">
        <v>95</v>
      </c>
      <c r="D376" s="80" t="s">
        <v>65</v>
      </c>
      <c r="E376" s="81" t="s">
        <v>662</v>
      </c>
      <c r="F376" s="82" t="s">
        <v>663</v>
      </c>
      <c r="G376" s="83" t="s">
        <v>14</v>
      </c>
      <c r="H376" s="84">
        <v>27.86</v>
      </c>
      <c r="I376" s="295"/>
      <c r="J376" s="85">
        <f>ROUND(I376*H376,2)</f>
        <v>0</v>
      </c>
      <c r="K376" s="128"/>
      <c r="L376" s="47"/>
      <c r="M376" s="296" t="s">
        <v>40</v>
      </c>
      <c r="N376" s="86" t="s">
        <v>45</v>
      </c>
      <c r="P376" s="87">
        <f>O376*H376</f>
        <v>0</v>
      </c>
      <c r="Q376" s="87">
        <v>3.4520000000000002E-2</v>
      </c>
      <c r="R376" s="87">
        <f>Q376*H376</f>
        <v>0.9617272</v>
      </c>
      <c r="S376" s="87">
        <v>0</v>
      </c>
      <c r="T376" s="88">
        <f>S376*H376</f>
        <v>0</v>
      </c>
      <c r="AR376" s="89" t="s">
        <v>83</v>
      </c>
      <c r="AT376" s="89" t="s">
        <v>65</v>
      </c>
      <c r="AU376" s="89" t="s">
        <v>37</v>
      </c>
      <c r="AY376" s="45" t="s">
        <v>64</v>
      </c>
      <c r="BE376" s="90">
        <f>IF(N376="základní",J376,0)</f>
        <v>0</v>
      </c>
      <c r="BF376" s="90">
        <f>IF(N376="snížená",J376,0)</f>
        <v>0</v>
      </c>
      <c r="BG376" s="90">
        <f>IF(N376="zákl. přenesená",J376,0)</f>
        <v>0</v>
      </c>
      <c r="BH376" s="90">
        <f>IF(N376="sníž. přenesená",J376,0)</f>
        <v>0</v>
      </c>
      <c r="BI376" s="90">
        <f>IF(N376="nulová",J376,0)</f>
        <v>0</v>
      </c>
      <c r="BJ376" s="45" t="s">
        <v>20</v>
      </c>
      <c r="BK376" s="90">
        <f>ROUND(I376*H376,2)</f>
        <v>0</v>
      </c>
      <c r="BL376" s="45" t="s">
        <v>83</v>
      </c>
      <c r="BM376" s="89" t="s">
        <v>664</v>
      </c>
    </row>
    <row r="377" spans="2:65" s="190" customFormat="1">
      <c r="B377" s="191"/>
      <c r="D377" s="95" t="s">
        <v>67</v>
      </c>
      <c r="E377" s="192" t="s">
        <v>40</v>
      </c>
      <c r="F377" s="193" t="s">
        <v>665</v>
      </c>
      <c r="H377" s="192" t="s">
        <v>40</v>
      </c>
      <c r="I377" s="299"/>
      <c r="L377" s="191"/>
      <c r="M377" s="194"/>
      <c r="T377" s="195"/>
      <c r="AT377" s="192" t="s">
        <v>67</v>
      </c>
      <c r="AU377" s="192" t="s">
        <v>37</v>
      </c>
      <c r="AV377" s="190" t="s">
        <v>20</v>
      </c>
      <c r="AW377" s="190" t="s">
        <v>68</v>
      </c>
      <c r="AX377" s="190" t="s">
        <v>63</v>
      </c>
      <c r="AY377" s="192" t="s">
        <v>64</v>
      </c>
    </row>
    <row r="378" spans="2:65" s="190" customFormat="1" ht="22.5">
      <c r="B378" s="191"/>
      <c r="D378" s="95" t="s">
        <v>67</v>
      </c>
      <c r="E378" s="192" t="s">
        <v>40</v>
      </c>
      <c r="F378" s="193" t="s">
        <v>666</v>
      </c>
      <c r="H378" s="192" t="s">
        <v>40</v>
      </c>
      <c r="I378" s="299"/>
      <c r="L378" s="191"/>
      <c r="M378" s="194"/>
      <c r="T378" s="195"/>
      <c r="AT378" s="192" t="s">
        <v>67</v>
      </c>
      <c r="AU378" s="192" t="s">
        <v>37</v>
      </c>
      <c r="AV378" s="190" t="s">
        <v>20</v>
      </c>
      <c r="AW378" s="190" t="s">
        <v>68</v>
      </c>
      <c r="AX378" s="190" t="s">
        <v>63</v>
      </c>
      <c r="AY378" s="192" t="s">
        <v>64</v>
      </c>
    </row>
    <row r="379" spans="2:65" s="190" customFormat="1">
      <c r="B379" s="191"/>
      <c r="D379" s="95" t="s">
        <v>67</v>
      </c>
      <c r="E379" s="192" t="s">
        <v>40</v>
      </c>
      <c r="F379" s="193" t="s">
        <v>667</v>
      </c>
      <c r="H379" s="192" t="s">
        <v>40</v>
      </c>
      <c r="I379" s="299"/>
      <c r="L379" s="191"/>
      <c r="M379" s="194"/>
      <c r="T379" s="195"/>
      <c r="AT379" s="192" t="s">
        <v>67</v>
      </c>
      <c r="AU379" s="192" t="s">
        <v>37</v>
      </c>
      <c r="AV379" s="190" t="s">
        <v>20</v>
      </c>
      <c r="AW379" s="190" t="s">
        <v>68</v>
      </c>
      <c r="AX379" s="190" t="s">
        <v>63</v>
      </c>
      <c r="AY379" s="192" t="s">
        <v>64</v>
      </c>
    </row>
    <row r="380" spans="2:65" s="190" customFormat="1">
      <c r="B380" s="191"/>
      <c r="D380" s="95" t="s">
        <v>67</v>
      </c>
      <c r="E380" s="192" t="s">
        <v>40</v>
      </c>
      <c r="F380" s="193" t="s">
        <v>668</v>
      </c>
      <c r="H380" s="192" t="s">
        <v>40</v>
      </c>
      <c r="I380" s="299"/>
      <c r="L380" s="191"/>
      <c r="M380" s="194"/>
      <c r="T380" s="195"/>
      <c r="AT380" s="192" t="s">
        <v>67</v>
      </c>
      <c r="AU380" s="192" t="s">
        <v>37</v>
      </c>
      <c r="AV380" s="190" t="s">
        <v>20</v>
      </c>
      <c r="AW380" s="190" t="s">
        <v>68</v>
      </c>
      <c r="AX380" s="190" t="s">
        <v>63</v>
      </c>
      <c r="AY380" s="192" t="s">
        <v>64</v>
      </c>
    </row>
    <row r="381" spans="2:65" s="190" customFormat="1">
      <c r="B381" s="191"/>
      <c r="D381" s="95" t="s">
        <v>67</v>
      </c>
      <c r="E381" s="192" t="s">
        <v>40</v>
      </c>
      <c r="F381" s="193" t="s">
        <v>669</v>
      </c>
      <c r="H381" s="192" t="s">
        <v>40</v>
      </c>
      <c r="I381" s="299"/>
      <c r="L381" s="191"/>
      <c r="M381" s="194"/>
      <c r="T381" s="195"/>
      <c r="AT381" s="192" t="s">
        <v>67</v>
      </c>
      <c r="AU381" s="192" t="s">
        <v>37</v>
      </c>
      <c r="AV381" s="190" t="s">
        <v>20</v>
      </c>
      <c r="AW381" s="190" t="s">
        <v>68</v>
      </c>
      <c r="AX381" s="190" t="s">
        <v>63</v>
      </c>
      <c r="AY381" s="192" t="s">
        <v>64</v>
      </c>
    </row>
    <row r="382" spans="2:65" s="190" customFormat="1">
      <c r="B382" s="191"/>
      <c r="D382" s="95" t="s">
        <v>67</v>
      </c>
      <c r="E382" s="192" t="s">
        <v>40</v>
      </c>
      <c r="F382" s="193" t="s">
        <v>647</v>
      </c>
      <c r="H382" s="192" t="s">
        <v>40</v>
      </c>
      <c r="I382" s="299"/>
      <c r="L382" s="191"/>
      <c r="M382" s="194"/>
      <c r="T382" s="195"/>
      <c r="AT382" s="192" t="s">
        <v>67</v>
      </c>
      <c r="AU382" s="192" t="s">
        <v>37</v>
      </c>
      <c r="AV382" s="190" t="s">
        <v>20</v>
      </c>
      <c r="AW382" s="190" t="s">
        <v>68</v>
      </c>
      <c r="AX382" s="190" t="s">
        <v>63</v>
      </c>
      <c r="AY382" s="192" t="s">
        <v>64</v>
      </c>
    </row>
    <row r="383" spans="2:65" s="190" customFormat="1">
      <c r="B383" s="191"/>
      <c r="D383" s="95" t="s">
        <v>67</v>
      </c>
      <c r="E383" s="192" t="s">
        <v>40</v>
      </c>
      <c r="F383" s="193" t="s">
        <v>460</v>
      </c>
      <c r="H383" s="192" t="s">
        <v>40</v>
      </c>
      <c r="I383" s="299"/>
      <c r="L383" s="191"/>
      <c r="M383" s="194"/>
      <c r="T383" s="195"/>
      <c r="AT383" s="192" t="s">
        <v>67</v>
      </c>
      <c r="AU383" s="192" t="s">
        <v>37</v>
      </c>
      <c r="AV383" s="190" t="s">
        <v>20</v>
      </c>
      <c r="AW383" s="190" t="s">
        <v>68</v>
      </c>
      <c r="AX383" s="190" t="s">
        <v>63</v>
      </c>
      <c r="AY383" s="192" t="s">
        <v>64</v>
      </c>
    </row>
    <row r="384" spans="2:65" s="93" customFormat="1">
      <c r="B384" s="94"/>
      <c r="D384" s="95" t="s">
        <v>67</v>
      </c>
      <c r="E384" s="96" t="s">
        <v>40</v>
      </c>
      <c r="F384" s="97" t="s">
        <v>670</v>
      </c>
      <c r="H384" s="98">
        <v>3.92</v>
      </c>
      <c r="I384" s="297"/>
      <c r="L384" s="94"/>
      <c r="M384" s="99"/>
      <c r="T384" s="100"/>
      <c r="AT384" s="96" t="s">
        <v>67</v>
      </c>
      <c r="AU384" s="96" t="s">
        <v>37</v>
      </c>
      <c r="AV384" s="93" t="s">
        <v>37</v>
      </c>
      <c r="AW384" s="93" t="s">
        <v>68</v>
      </c>
      <c r="AX384" s="93" t="s">
        <v>63</v>
      </c>
      <c r="AY384" s="96" t="s">
        <v>64</v>
      </c>
    </row>
    <row r="385" spans="2:65" s="93" customFormat="1">
      <c r="B385" s="94"/>
      <c r="D385" s="95" t="s">
        <v>67</v>
      </c>
      <c r="E385" s="96" t="s">
        <v>40</v>
      </c>
      <c r="F385" s="97" t="s">
        <v>671</v>
      </c>
      <c r="H385" s="98">
        <v>11.4</v>
      </c>
      <c r="I385" s="297"/>
      <c r="L385" s="94"/>
      <c r="M385" s="99"/>
      <c r="T385" s="100"/>
      <c r="AT385" s="96" t="s">
        <v>67</v>
      </c>
      <c r="AU385" s="96" t="s">
        <v>37</v>
      </c>
      <c r="AV385" s="93" t="s">
        <v>37</v>
      </c>
      <c r="AW385" s="93" t="s">
        <v>68</v>
      </c>
      <c r="AX385" s="93" t="s">
        <v>63</v>
      </c>
      <c r="AY385" s="96" t="s">
        <v>64</v>
      </c>
    </row>
    <row r="386" spans="2:65" s="190" customFormat="1">
      <c r="B386" s="191"/>
      <c r="D386" s="95" t="s">
        <v>67</v>
      </c>
      <c r="E386" s="192" t="s">
        <v>40</v>
      </c>
      <c r="F386" s="193" t="s">
        <v>672</v>
      </c>
      <c r="H386" s="192" t="s">
        <v>40</v>
      </c>
      <c r="I386" s="299"/>
      <c r="L386" s="191"/>
      <c r="M386" s="194"/>
      <c r="T386" s="195"/>
      <c r="AT386" s="192" t="s">
        <v>67</v>
      </c>
      <c r="AU386" s="192" t="s">
        <v>37</v>
      </c>
      <c r="AV386" s="190" t="s">
        <v>20</v>
      </c>
      <c r="AW386" s="190" t="s">
        <v>68</v>
      </c>
      <c r="AX386" s="190" t="s">
        <v>63</v>
      </c>
      <c r="AY386" s="192" t="s">
        <v>64</v>
      </c>
    </row>
    <row r="387" spans="2:65" s="93" customFormat="1">
      <c r="B387" s="94"/>
      <c r="D387" s="95" t="s">
        <v>67</v>
      </c>
      <c r="E387" s="96" t="s">
        <v>40</v>
      </c>
      <c r="F387" s="97" t="s">
        <v>673</v>
      </c>
      <c r="H387" s="98">
        <v>5.6</v>
      </c>
      <c r="I387" s="297"/>
      <c r="L387" s="94"/>
      <c r="M387" s="99"/>
      <c r="T387" s="100"/>
      <c r="AT387" s="96" t="s">
        <v>67</v>
      </c>
      <c r="AU387" s="96" t="s">
        <v>37</v>
      </c>
      <c r="AV387" s="93" t="s">
        <v>37</v>
      </c>
      <c r="AW387" s="93" t="s">
        <v>68</v>
      </c>
      <c r="AX387" s="93" t="s">
        <v>63</v>
      </c>
      <c r="AY387" s="96" t="s">
        <v>64</v>
      </c>
    </row>
    <row r="388" spans="2:65" s="93" customFormat="1">
      <c r="B388" s="94"/>
      <c r="D388" s="95" t="s">
        <v>67</v>
      </c>
      <c r="E388" s="96" t="s">
        <v>40</v>
      </c>
      <c r="F388" s="97" t="s">
        <v>674</v>
      </c>
      <c r="H388" s="98">
        <v>4.5599999999999996</v>
      </c>
      <c r="I388" s="297"/>
      <c r="L388" s="94"/>
      <c r="M388" s="99"/>
      <c r="T388" s="100"/>
      <c r="AT388" s="96" t="s">
        <v>67</v>
      </c>
      <c r="AU388" s="96" t="s">
        <v>37</v>
      </c>
      <c r="AV388" s="93" t="s">
        <v>37</v>
      </c>
      <c r="AW388" s="93" t="s">
        <v>68</v>
      </c>
      <c r="AX388" s="93" t="s">
        <v>63</v>
      </c>
      <c r="AY388" s="96" t="s">
        <v>64</v>
      </c>
    </row>
    <row r="389" spans="2:65" s="190" customFormat="1">
      <c r="B389" s="191"/>
      <c r="D389" s="95" t="s">
        <v>67</v>
      </c>
      <c r="E389" s="192" t="s">
        <v>40</v>
      </c>
      <c r="F389" s="193" t="s">
        <v>453</v>
      </c>
      <c r="H389" s="192" t="s">
        <v>40</v>
      </c>
      <c r="I389" s="299"/>
      <c r="L389" s="191"/>
      <c r="M389" s="194"/>
      <c r="T389" s="195"/>
      <c r="AT389" s="192" t="s">
        <v>67</v>
      </c>
      <c r="AU389" s="192" t="s">
        <v>37</v>
      </c>
      <c r="AV389" s="190" t="s">
        <v>20</v>
      </c>
      <c r="AW389" s="190" t="s">
        <v>68</v>
      </c>
      <c r="AX389" s="190" t="s">
        <v>63</v>
      </c>
      <c r="AY389" s="192" t="s">
        <v>64</v>
      </c>
    </row>
    <row r="390" spans="2:65" s="93" customFormat="1">
      <c r="B390" s="94"/>
      <c r="D390" s="95" t="s">
        <v>67</v>
      </c>
      <c r="E390" s="96" t="s">
        <v>40</v>
      </c>
      <c r="F390" s="97" t="s">
        <v>675</v>
      </c>
      <c r="H390" s="98">
        <v>0.98</v>
      </c>
      <c r="I390" s="297"/>
      <c r="L390" s="94"/>
      <c r="M390" s="99"/>
      <c r="T390" s="100"/>
      <c r="AT390" s="96" t="s">
        <v>67</v>
      </c>
      <c r="AU390" s="96" t="s">
        <v>37</v>
      </c>
      <c r="AV390" s="93" t="s">
        <v>37</v>
      </c>
      <c r="AW390" s="93" t="s">
        <v>68</v>
      </c>
      <c r="AX390" s="93" t="s">
        <v>63</v>
      </c>
      <c r="AY390" s="96" t="s">
        <v>64</v>
      </c>
    </row>
    <row r="391" spans="2:65" s="190" customFormat="1">
      <c r="B391" s="191"/>
      <c r="D391" s="95" t="s">
        <v>67</v>
      </c>
      <c r="E391" s="192" t="s">
        <v>40</v>
      </c>
      <c r="F391" s="193" t="s">
        <v>672</v>
      </c>
      <c r="H391" s="192" t="s">
        <v>40</v>
      </c>
      <c r="I391" s="299"/>
      <c r="L391" s="191"/>
      <c r="M391" s="194"/>
      <c r="T391" s="195"/>
      <c r="AT391" s="192" t="s">
        <v>67</v>
      </c>
      <c r="AU391" s="192" t="s">
        <v>37</v>
      </c>
      <c r="AV391" s="190" t="s">
        <v>20</v>
      </c>
      <c r="AW391" s="190" t="s">
        <v>68</v>
      </c>
      <c r="AX391" s="190" t="s">
        <v>63</v>
      </c>
      <c r="AY391" s="192" t="s">
        <v>64</v>
      </c>
    </row>
    <row r="392" spans="2:65" s="93" customFormat="1">
      <c r="B392" s="94"/>
      <c r="D392" s="95" t="s">
        <v>67</v>
      </c>
      <c r="E392" s="96" t="s">
        <v>40</v>
      </c>
      <c r="F392" s="97" t="s">
        <v>676</v>
      </c>
      <c r="H392" s="98">
        <v>1.4</v>
      </c>
      <c r="I392" s="297"/>
      <c r="L392" s="94"/>
      <c r="M392" s="99"/>
      <c r="T392" s="100"/>
      <c r="AT392" s="96" t="s">
        <v>67</v>
      </c>
      <c r="AU392" s="96" t="s">
        <v>37</v>
      </c>
      <c r="AV392" s="93" t="s">
        <v>37</v>
      </c>
      <c r="AW392" s="93" t="s">
        <v>68</v>
      </c>
      <c r="AX392" s="93" t="s">
        <v>63</v>
      </c>
      <c r="AY392" s="96" t="s">
        <v>64</v>
      </c>
    </row>
    <row r="393" spans="2:65" s="101" customFormat="1">
      <c r="B393" s="102"/>
      <c r="D393" s="95" t="s">
        <v>67</v>
      </c>
      <c r="E393" s="103" t="s">
        <v>40</v>
      </c>
      <c r="F393" s="104" t="s">
        <v>70</v>
      </c>
      <c r="H393" s="105">
        <v>27.86</v>
      </c>
      <c r="I393" s="298"/>
      <c r="L393" s="102"/>
      <c r="M393" s="106"/>
      <c r="T393" s="107"/>
      <c r="AT393" s="103" t="s">
        <v>67</v>
      </c>
      <c r="AU393" s="103" t="s">
        <v>37</v>
      </c>
      <c r="AV393" s="101" t="s">
        <v>66</v>
      </c>
      <c r="AW393" s="101" t="s">
        <v>68</v>
      </c>
      <c r="AX393" s="101" t="s">
        <v>20</v>
      </c>
      <c r="AY393" s="103" t="s">
        <v>64</v>
      </c>
    </row>
    <row r="394" spans="2:65" s="46" customFormat="1" ht="16.5" customHeight="1">
      <c r="B394" s="79"/>
      <c r="C394" s="80" t="s">
        <v>91</v>
      </c>
      <c r="D394" s="80" t="s">
        <v>65</v>
      </c>
      <c r="E394" s="81" t="s">
        <v>677</v>
      </c>
      <c r="F394" s="82" t="s">
        <v>678</v>
      </c>
      <c r="G394" s="83" t="s">
        <v>7</v>
      </c>
      <c r="H394" s="84">
        <v>27.86</v>
      </c>
      <c r="I394" s="295"/>
      <c r="J394" s="85">
        <f>ROUND(I394*H394,2)</f>
        <v>0</v>
      </c>
      <c r="K394" s="128"/>
      <c r="L394" s="47"/>
      <c r="M394" s="296" t="s">
        <v>40</v>
      </c>
      <c r="N394" s="86" t="s">
        <v>45</v>
      </c>
      <c r="P394" s="87">
        <f>O394*H394</f>
        <v>0</v>
      </c>
      <c r="Q394" s="87">
        <v>4.3800000000000002E-3</v>
      </c>
      <c r="R394" s="87">
        <f>Q394*H394</f>
        <v>0.1220268</v>
      </c>
      <c r="S394" s="87">
        <v>0</v>
      </c>
      <c r="T394" s="88">
        <f>S394*H394</f>
        <v>0</v>
      </c>
      <c r="AR394" s="89" t="s">
        <v>83</v>
      </c>
      <c r="AT394" s="89" t="s">
        <v>65</v>
      </c>
      <c r="AU394" s="89" t="s">
        <v>37</v>
      </c>
      <c r="AY394" s="45" t="s">
        <v>64</v>
      </c>
      <c r="BE394" s="90">
        <f>IF(N394="základní",J394,0)</f>
        <v>0</v>
      </c>
      <c r="BF394" s="90">
        <f>IF(N394="snížená",J394,0)</f>
        <v>0</v>
      </c>
      <c r="BG394" s="90">
        <f>IF(N394="zákl. přenesená",J394,0)</f>
        <v>0</v>
      </c>
      <c r="BH394" s="90">
        <f>IF(N394="sníž. přenesená",J394,0)</f>
        <v>0</v>
      </c>
      <c r="BI394" s="90">
        <f>IF(N394="nulová",J394,0)</f>
        <v>0</v>
      </c>
      <c r="BJ394" s="45" t="s">
        <v>20</v>
      </c>
      <c r="BK394" s="90">
        <f>ROUND(I394*H394,2)</f>
        <v>0</v>
      </c>
      <c r="BL394" s="45" t="s">
        <v>83</v>
      </c>
      <c r="BM394" s="89" t="s">
        <v>679</v>
      </c>
    </row>
    <row r="395" spans="2:65" s="46" customFormat="1" ht="24.2" customHeight="1">
      <c r="B395" s="79"/>
      <c r="C395" s="80" t="s">
        <v>94</v>
      </c>
      <c r="D395" s="80" t="s">
        <v>65</v>
      </c>
      <c r="E395" s="81" t="s">
        <v>680</v>
      </c>
      <c r="F395" s="82" t="s">
        <v>681</v>
      </c>
      <c r="G395" s="83" t="s">
        <v>14</v>
      </c>
      <c r="H395" s="84">
        <v>27.86</v>
      </c>
      <c r="I395" s="295"/>
      <c r="J395" s="85">
        <f>ROUND(I395*H395,2)</f>
        <v>0</v>
      </c>
      <c r="K395" s="128"/>
      <c r="L395" s="47"/>
      <c r="M395" s="296" t="s">
        <v>40</v>
      </c>
      <c r="N395" s="86" t="s">
        <v>45</v>
      </c>
      <c r="P395" s="87">
        <f>O395*H395</f>
        <v>0</v>
      </c>
      <c r="Q395" s="87">
        <v>1E-4</v>
      </c>
      <c r="R395" s="87">
        <f>Q395*H395</f>
        <v>2.7860000000000003E-3</v>
      </c>
      <c r="S395" s="87">
        <v>0</v>
      </c>
      <c r="T395" s="88">
        <f>S395*H395</f>
        <v>0</v>
      </c>
      <c r="AR395" s="89" t="s">
        <v>83</v>
      </c>
      <c r="AT395" s="89" t="s">
        <v>65</v>
      </c>
      <c r="AU395" s="89" t="s">
        <v>37</v>
      </c>
      <c r="AY395" s="45" t="s">
        <v>64</v>
      </c>
      <c r="BE395" s="90">
        <f>IF(N395="základní",J395,0)</f>
        <v>0</v>
      </c>
      <c r="BF395" s="90">
        <f>IF(N395="snížená",J395,0)</f>
        <v>0</v>
      </c>
      <c r="BG395" s="90">
        <f>IF(N395="zákl. přenesená",J395,0)</f>
        <v>0</v>
      </c>
      <c r="BH395" s="90">
        <f>IF(N395="sníž. přenesená",J395,0)</f>
        <v>0</v>
      </c>
      <c r="BI395" s="90">
        <f>IF(N395="nulová",J395,0)</f>
        <v>0</v>
      </c>
      <c r="BJ395" s="45" t="s">
        <v>20</v>
      </c>
      <c r="BK395" s="90">
        <f>ROUND(I395*H395,2)</f>
        <v>0</v>
      </c>
      <c r="BL395" s="45" t="s">
        <v>83</v>
      </c>
      <c r="BM395" s="89" t="s">
        <v>682</v>
      </c>
    </row>
    <row r="396" spans="2:65" s="46" customFormat="1" ht="21.75" customHeight="1">
      <c r="B396" s="79"/>
      <c r="C396" s="80" t="s">
        <v>88</v>
      </c>
      <c r="D396" s="80" t="s">
        <v>65</v>
      </c>
      <c r="E396" s="81" t="s">
        <v>683</v>
      </c>
      <c r="F396" s="82" t="s">
        <v>684</v>
      </c>
      <c r="G396" s="83" t="s">
        <v>7</v>
      </c>
      <c r="H396" s="84">
        <v>36.799999999999997</v>
      </c>
      <c r="I396" s="295"/>
      <c r="J396" s="85">
        <f>ROUND(I396*H396,2)</f>
        <v>0</v>
      </c>
      <c r="K396" s="128"/>
      <c r="L396" s="47"/>
      <c r="M396" s="296" t="s">
        <v>40</v>
      </c>
      <c r="N396" s="86" t="s">
        <v>45</v>
      </c>
      <c r="P396" s="87">
        <f>O396*H396</f>
        <v>0</v>
      </c>
      <c r="Q396" s="87">
        <v>1.0000000000000001E-5</v>
      </c>
      <c r="R396" s="87">
        <f>Q396*H396</f>
        <v>3.68E-4</v>
      </c>
      <c r="S396" s="87">
        <v>0</v>
      </c>
      <c r="T396" s="88">
        <f>S396*H396</f>
        <v>0</v>
      </c>
      <c r="AR396" s="89" t="s">
        <v>83</v>
      </c>
      <c r="AT396" s="89" t="s">
        <v>65</v>
      </c>
      <c r="AU396" s="89" t="s">
        <v>37</v>
      </c>
      <c r="AY396" s="45" t="s">
        <v>64</v>
      </c>
      <c r="BE396" s="90">
        <f>IF(N396="základní",J396,0)</f>
        <v>0</v>
      </c>
      <c r="BF396" s="90">
        <f>IF(N396="snížená",J396,0)</f>
        <v>0</v>
      </c>
      <c r="BG396" s="90">
        <f>IF(N396="zákl. přenesená",J396,0)</f>
        <v>0</v>
      </c>
      <c r="BH396" s="90">
        <f>IF(N396="sníž. přenesená",J396,0)</f>
        <v>0</v>
      </c>
      <c r="BI396" s="90">
        <f>IF(N396="nulová",J396,0)</f>
        <v>0</v>
      </c>
      <c r="BJ396" s="45" t="s">
        <v>20</v>
      </c>
      <c r="BK396" s="90">
        <f>ROUND(I396*H396,2)</f>
        <v>0</v>
      </c>
      <c r="BL396" s="45" t="s">
        <v>83</v>
      </c>
      <c r="BM396" s="89" t="s">
        <v>685</v>
      </c>
    </row>
    <row r="397" spans="2:65" s="93" customFormat="1">
      <c r="B397" s="94"/>
      <c r="D397" s="95" t="s">
        <v>67</v>
      </c>
      <c r="E397" s="96" t="s">
        <v>40</v>
      </c>
      <c r="F397" s="97" t="s">
        <v>686</v>
      </c>
      <c r="H397" s="98">
        <v>34</v>
      </c>
      <c r="I397" s="297"/>
      <c r="L397" s="94"/>
      <c r="M397" s="99"/>
      <c r="T397" s="100"/>
      <c r="AT397" s="96" t="s">
        <v>67</v>
      </c>
      <c r="AU397" s="96" t="s">
        <v>37</v>
      </c>
      <c r="AV397" s="93" t="s">
        <v>37</v>
      </c>
      <c r="AW397" s="93" t="s">
        <v>68</v>
      </c>
      <c r="AX397" s="93" t="s">
        <v>63</v>
      </c>
      <c r="AY397" s="96" t="s">
        <v>64</v>
      </c>
    </row>
    <row r="398" spans="2:65" s="93" customFormat="1">
      <c r="B398" s="94"/>
      <c r="D398" s="95" t="s">
        <v>67</v>
      </c>
      <c r="E398" s="96" t="s">
        <v>40</v>
      </c>
      <c r="F398" s="97" t="s">
        <v>687</v>
      </c>
      <c r="H398" s="98">
        <v>2.8</v>
      </c>
      <c r="I398" s="297"/>
      <c r="L398" s="94"/>
      <c r="M398" s="99"/>
      <c r="T398" s="100"/>
      <c r="AT398" s="96" t="s">
        <v>67</v>
      </c>
      <c r="AU398" s="96" t="s">
        <v>37</v>
      </c>
      <c r="AV398" s="93" t="s">
        <v>37</v>
      </c>
      <c r="AW398" s="93" t="s">
        <v>68</v>
      </c>
      <c r="AX398" s="93" t="s">
        <v>63</v>
      </c>
      <c r="AY398" s="96" t="s">
        <v>64</v>
      </c>
    </row>
    <row r="399" spans="2:65" s="101" customFormat="1">
      <c r="B399" s="102"/>
      <c r="D399" s="95" t="s">
        <v>67</v>
      </c>
      <c r="E399" s="103" t="s">
        <v>40</v>
      </c>
      <c r="F399" s="104" t="s">
        <v>70</v>
      </c>
      <c r="H399" s="105">
        <v>36.799999999999997</v>
      </c>
      <c r="I399" s="298"/>
      <c r="L399" s="102"/>
      <c r="M399" s="106"/>
      <c r="T399" s="107"/>
      <c r="AT399" s="103" t="s">
        <v>67</v>
      </c>
      <c r="AU399" s="103" t="s">
        <v>37</v>
      </c>
      <c r="AV399" s="101" t="s">
        <v>66</v>
      </c>
      <c r="AW399" s="101" t="s">
        <v>68</v>
      </c>
      <c r="AX399" s="101" t="s">
        <v>20</v>
      </c>
      <c r="AY399" s="103" t="s">
        <v>64</v>
      </c>
    </row>
    <row r="400" spans="2:65" s="46" customFormat="1" ht="16.5" customHeight="1">
      <c r="B400" s="79"/>
      <c r="C400" s="80" t="s">
        <v>92</v>
      </c>
      <c r="D400" s="80" t="s">
        <v>65</v>
      </c>
      <c r="E400" s="81" t="s">
        <v>213</v>
      </c>
      <c r="F400" s="82" t="s">
        <v>688</v>
      </c>
      <c r="G400" s="83" t="s">
        <v>14</v>
      </c>
      <c r="H400" s="84">
        <v>23.48</v>
      </c>
      <c r="I400" s="295"/>
      <c r="J400" s="85">
        <f>ROUND(I400*H400,2)</f>
        <v>0</v>
      </c>
      <c r="K400" s="128"/>
      <c r="L400" s="47"/>
      <c r="M400" s="296" t="s">
        <v>40</v>
      </c>
      <c r="N400" s="86" t="s">
        <v>45</v>
      </c>
      <c r="P400" s="87">
        <f>O400*H400</f>
        <v>0</v>
      </c>
      <c r="Q400" s="87">
        <v>1E-4</v>
      </c>
      <c r="R400" s="87">
        <f>Q400*H400</f>
        <v>2.3480000000000003E-3</v>
      </c>
      <c r="S400" s="87">
        <v>0</v>
      </c>
      <c r="T400" s="88">
        <f>S400*H400</f>
        <v>0</v>
      </c>
      <c r="AR400" s="89" t="s">
        <v>83</v>
      </c>
      <c r="AT400" s="89" t="s">
        <v>65</v>
      </c>
      <c r="AU400" s="89" t="s">
        <v>37</v>
      </c>
      <c r="AY400" s="45" t="s">
        <v>64</v>
      </c>
      <c r="BE400" s="90">
        <f>IF(N400="základní",J400,0)</f>
        <v>0</v>
      </c>
      <c r="BF400" s="90">
        <f>IF(N400="snížená",J400,0)</f>
        <v>0</v>
      </c>
      <c r="BG400" s="90">
        <f>IF(N400="zákl. přenesená",J400,0)</f>
        <v>0</v>
      </c>
      <c r="BH400" s="90">
        <f>IF(N400="sníž. přenesená",J400,0)</f>
        <v>0</v>
      </c>
      <c r="BI400" s="90">
        <f>IF(N400="nulová",J400,0)</f>
        <v>0</v>
      </c>
      <c r="BJ400" s="45" t="s">
        <v>20</v>
      </c>
      <c r="BK400" s="90">
        <f>ROUND(I400*H400,2)</f>
        <v>0</v>
      </c>
      <c r="BL400" s="45" t="s">
        <v>83</v>
      </c>
      <c r="BM400" s="89" t="s">
        <v>689</v>
      </c>
    </row>
    <row r="401" spans="2:65" s="46" customFormat="1" ht="21.75" customHeight="1">
      <c r="B401" s="79"/>
      <c r="C401" s="80" t="s">
        <v>90</v>
      </c>
      <c r="D401" s="80" t="s">
        <v>65</v>
      </c>
      <c r="E401" s="81" t="s">
        <v>215</v>
      </c>
      <c r="F401" s="82" t="s">
        <v>690</v>
      </c>
      <c r="G401" s="83" t="s">
        <v>14</v>
      </c>
      <c r="H401" s="84">
        <v>23.48</v>
      </c>
      <c r="I401" s="295"/>
      <c r="J401" s="85">
        <f>ROUND(I401*H401,2)</f>
        <v>0</v>
      </c>
      <c r="K401" s="128"/>
      <c r="L401" s="47"/>
      <c r="M401" s="296" t="s">
        <v>40</v>
      </c>
      <c r="N401" s="86" t="s">
        <v>45</v>
      </c>
      <c r="P401" s="87">
        <f>O401*H401</f>
        <v>0</v>
      </c>
      <c r="Q401" s="87">
        <v>0</v>
      </c>
      <c r="R401" s="87">
        <f>Q401*H401</f>
        <v>0</v>
      </c>
      <c r="S401" s="87">
        <v>0</v>
      </c>
      <c r="T401" s="88">
        <f>S401*H401</f>
        <v>0</v>
      </c>
      <c r="AR401" s="89" t="s">
        <v>83</v>
      </c>
      <c r="AT401" s="89" t="s">
        <v>65</v>
      </c>
      <c r="AU401" s="89" t="s">
        <v>37</v>
      </c>
      <c r="AY401" s="45" t="s">
        <v>64</v>
      </c>
      <c r="BE401" s="90">
        <f>IF(N401="základní",J401,0)</f>
        <v>0</v>
      </c>
      <c r="BF401" s="90">
        <f>IF(N401="snížená",J401,0)</f>
        <v>0</v>
      </c>
      <c r="BG401" s="90">
        <f>IF(N401="zákl. přenesená",J401,0)</f>
        <v>0</v>
      </c>
      <c r="BH401" s="90">
        <f>IF(N401="sníž. přenesená",J401,0)</f>
        <v>0</v>
      </c>
      <c r="BI401" s="90">
        <f>IF(N401="nulová",J401,0)</f>
        <v>0</v>
      </c>
      <c r="BJ401" s="45" t="s">
        <v>20</v>
      </c>
      <c r="BK401" s="90">
        <f>ROUND(I401*H401,2)</f>
        <v>0</v>
      </c>
      <c r="BL401" s="45" t="s">
        <v>83</v>
      </c>
      <c r="BM401" s="89" t="s">
        <v>691</v>
      </c>
    </row>
    <row r="402" spans="2:65" s="46" customFormat="1" ht="21.75" customHeight="1">
      <c r="B402" s="79"/>
      <c r="C402" s="80" t="s">
        <v>93</v>
      </c>
      <c r="D402" s="80" t="s">
        <v>65</v>
      </c>
      <c r="E402" s="81" t="s">
        <v>692</v>
      </c>
      <c r="F402" s="82" t="s">
        <v>693</v>
      </c>
      <c r="G402" s="83" t="s">
        <v>14</v>
      </c>
      <c r="H402" s="84">
        <v>23.48</v>
      </c>
      <c r="I402" s="295"/>
      <c r="J402" s="85">
        <f>ROUND(I402*H402,2)</f>
        <v>0</v>
      </c>
      <c r="K402" s="128"/>
      <c r="L402" s="47"/>
      <c r="M402" s="296" t="s">
        <v>40</v>
      </c>
      <c r="N402" s="86" t="s">
        <v>45</v>
      </c>
      <c r="P402" s="87">
        <f>O402*H402</f>
        <v>0</v>
      </c>
      <c r="Q402" s="87">
        <v>0</v>
      </c>
      <c r="R402" s="87">
        <f>Q402*H402</f>
        <v>0</v>
      </c>
      <c r="S402" s="87">
        <v>0</v>
      </c>
      <c r="T402" s="88">
        <f>S402*H402</f>
        <v>0</v>
      </c>
      <c r="AR402" s="89" t="s">
        <v>83</v>
      </c>
      <c r="AT402" s="89" t="s">
        <v>65</v>
      </c>
      <c r="AU402" s="89" t="s">
        <v>37</v>
      </c>
      <c r="AY402" s="45" t="s">
        <v>64</v>
      </c>
      <c r="BE402" s="90">
        <f>IF(N402="základní",J402,0)</f>
        <v>0</v>
      </c>
      <c r="BF402" s="90">
        <f>IF(N402="snížená",J402,0)</f>
        <v>0</v>
      </c>
      <c r="BG402" s="90">
        <f>IF(N402="zákl. přenesená",J402,0)</f>
        <v>0</v>
      </c>
      <c r="BH402" s="90">
        <f>IF(N402="sníž. přenesená",J402,0)</f>
        <v>0</v>
      </c>
      <c r="BI402" s="90">
        <f>IF(N402="nulová",J402,0)</f>
        <v>0</v>
      </c>
      <c r="BJ402" s="45" t="s">
        <v>20</v>
      </c>
      <c r="BK402" s="90">
        <f>ROUND(I402*H402,2)</f>
        <v>0</v>
      </c>
      <c r="BL402" s="45" t="s">
        <v>83</v>
      </c>
      <c r="BM402" s="89" t="s">
        <v>694</v>
      </c>
    </row>
    <row r="403" spans="2:65" s="46" customFormat="1" ht="24.2" customHeight="1">
      <c r="B403" s="79"/>
      <c r="C403" s="80" t="s">
        <v>140</v>
      </c>
      <c r="D403" s="80" t="s">
        <v>65</v>
      </c>
      <c r="E403" s="81" t="s">
        <v>695</v>
      </c>
      <c r="F403" s="82" t="s">
        <v>696</v>
      </c>
      <c r="G403" s="83" t="s">
        <v>14</v>
      </c>
      <c r="H403" s="84">
        <v>66.492000000000004</v>
      </c>
      <c r="I403" s="295"/>
      <c r="J403" s="85">
        <f>ROUND(I403*H403,2)</f>
        <v>0</v>
      </c>
      <c r="K403" s="128"/>
      <c r="L403" s="47"/>
      <c r="M403" s="296" t="s">
        <v>40</v>
      </c>
      <c r="N403" s="86" t="s">
        <v>45</v>
      </c>
      <c r="P403" s="87">
        <f>O403*H403</f>
        <v>0</v>
      </c>
      <c r="Q403" s="87">
        <v>1.355E-2</v>
      </c>
      <c r="R403" s="87">
        <f>Q403*H403</f>
        <v>0.90096660000000006</v>
      </c>
      <c r="S403" s="87">
        <v>0</v>
      </c>
      <c r="T403" s="88">
        <f>S403*H403</f>
        <v>0</v>
      </c>
      <c r="AR403" s="89" t="s">
        <v>83</v>
      </c>
      <c r="AT403" s="89" t="s">
        <v>65</v>
      </c>
      <c r="AU403" s="89" t="s">
        <v>37</v>
      </c>
      <c r="AY403" s="45" t="s">
        <v>64</v>
      </c>
      <c r="BE403" s="90">
        <f>IF(N403="základní",J403,0)</f>
        <v>0</v>
      </c>
      <c r="BF403" s="90">
        <f>IF(N403="snížená",J403,0)</f>
        <v>0</v>
      </c>
      <c r="BG403" s="90">
        <f>IF(N403="zákl. přenesená",J403,0)</f>
        <v>0</v>
      </c>
      <c r="BH403" s="90">
        <f>IF(N403="sníž. přenesená",J403,0)</f>
        <v>0</v>
      </c>
      <c r="BI403" s="90">
        <f>IF(N403="nulová",J403,0)</f>
        <v>0</v>
      </c>
      <c r="BJ403" s="45" t="s">
        <v>20</v>
      </c>
      <c r="BK403" s="90">
        <f>ROUND(I403*H403,2)</f>
        <v>0</v>
      </c>
      <c r="BL403" s="45" t="s">
        <v>83</v>
      </c>
      <c r="BM403" s="89" t="s">
        <v>697</v>
      </c>
    </row>
    <row r="404" spans="2:65" s="190" customFormat="1">
      <c r="B404" s="191"/>
      <c r="D404" s="95" t="s">
        <v>67</v>
      </c>
      <c r="E404" s="192" t="s">
        <v>40</v>
      </c>
      <c r="F404" s="193" t="s">
        <v>647</v>
      </c>
      <c r="H404" s="192" t="s">
        <v>40</v>
      </c>
      <c r="I404" s="299"/>
      <c r="L404" s="191"/>
      <c r="M404" s="194"/>
      <c r="T404" s="195"/>
      <c r="AT404" s="192" t="s">
        <v>67</v>
      </c>
      <c r="AU404" s="192" t="s">
        <v>37</v>
      </c>
      <c r="AV404" s="190" t="s">
        <v>20</v>
      </c>
      <c r="AW404" s="190" t="s">
        <v>68</v>
      </c>
      <c r="AX404" s="190" t="s">
        <v>63</v>
      </c>
      <c r="AY404" s="192" t="s">
        <v>64</v>
      </c>
    </row>
    <row r="405" spans="2:65" s="190" customFormat="1">
      <c r="B405" s="191"/>
      <c r="D405" s="95" t="s">
        <v>67</v>
      </c>
      <c r="E405" s="192" t="s">
        <v>40</v>
      </c>
      <c r="F405" s="193" t="s">
        <v>458</v>
      </c>
      <c r="H405" s="192" t="s">
        <v>40</v>
      </c>
      <c r="I405" s="299"/>
      <c r="L405" s="191"/>
      <c r="M405" s="194"/>
      <c r="T405" s="195"/>
      <c r="AT405" s="192" t="s">
        <v>67</v>
      </c>
      <c r="AU405" s="192" t="s">
        <v>37</v>
      </c>
      <c r="AV405" s="190" t="s">
        <v>20</v>
      </c>
      <c r="AW405" s="190" t="s">
        <v>68</v>
      </c>
      <c r="AX405" s="190" t="s">
        <v>63</v>
      </c>
      <c r="AY405" s="192" t="s">
        <v>64</v>
      </c>
    </row>
    <row r="406" spans="2:65" s="93" customFormat="1">
      <c r="B406" s="94"/>
      <c r="D406" s="95" t="s">
        <v>67</v>
      </c>
      <c r="E406" s="96" t="s">
        <v>40</v>
      </c>
      <c r="F406" s="97" t="s">
        <v>698</v>
      </c>
      <c r="H406" s="98">
        <v>4.7519999999999998</v>
      </c>
      <c r="I406" s="297"/>
      <c r="L406" s="94"/>
      <c r="M406" s="99"/>
      <c r="T406" s="100"/>
      <c r="AT406" s="96" t="s">
        <v>67</v>
      </c>
      <c r="AU406" s="96" t="s">
        <v>37</v>
      </c>
      <c r="AV406" s="93" t="s">
        <v>37</v>
      </c>
      <c r="AW406" s="93" t="s">
        <v>68</v>
      </c>
      <c r="AX406" s="93" t="s">
        <v>63</v>
      </c>
      <c r="AY406" s="96" t="s">
        <v>64</v>
      </c>
    </row>
    <row r="407" spans="2:65" s="93" customFormat="1">
      <c r="B407" s="94"/>
      <c r="D407" s="95" t="s">
        <v>67</v>
      </c>
      <c r="E407" s="96" t="s">
        <v>40</v>
      </c>
      <c r="F407" s="97" t="s">
        <v>699</v>
      </c>
      <c r="H407" s="98">
        <v>0.59399999999999997</v>
      </c>
      <c r="I407" s="297"/>
      <c r="L407" s="94"/>
      <c r="M407" s="99"/>
      <c r="T407" s="100"/>
      <c r="AT407" s="96" t="s">
        <v>67</v>
      </c>
      <c r="AU407" s="96" t="s">
        <v>37</v>
      </c>
      <c r="AV407" s="93" t="s">
        <v>37</v>
      </c>
      <c r="AW407" s="93" t="s">
        <v>68</v>
      </c>
      <c r="AX407" s="93" t="s">
        <v>63</v>
      </c>
      <c r="AY407" s="96" t="s">
        <v>64</v>
      </c>
    </row>
    <row r="408" spans="2:65" s="190" customFormat="1">
      <c r="B408" s="191"/>
      <c r="D408" s="95" t="s">
        <v>67</v>
      </c>
      <c r="E408" s="192" t="s">
        <v>40</v>
      </c>
      <c r="F408" s="193" t="s">
        <v>460</v>
      </c>
      <c r="H408" s="192" t="s">
        <v>40</v>
      </c>
      <c r="I408" s="299"/>
      <c r="L408" s="191"/>
      <c r="M408" s="194"/>
      <c r="T408" s="195"/>
      <c r="AT408" s="192" t="s">
        <v>67</v>
      </c>
      <c r="AU408" s="192" t="s">
        <v>37</v>
      </c>
      <c r="AV408" s="190" t="s">
        <v>20</v>
      </c>
      <c r="AW408" s="190" t="s">
        <v>68</v>
      </c>
      <c r="AX408" s="190" t="s">
        <v>63</v>
      </c>
      <c r="AY408" s="192" t="s">
        <v>64</v>
      </c>
    </row>
    <row r="409" spans="2:65" s="93" customFormat="1">
      <c r="B409" s="94"/>
      <c r="D409" s="95" t="s">
        <v>67</v>
      </c>
      <c r="E409" s="96" t="s">
        <v>40</v>
      </c>
      <c r="F409" s="97" t="s">
        <v>700</v>
      </c>
      <c r="H409" s="98">
        <v>48.256</v>
      </c>
      <c r="I409" s="297"/>
      <c r="L409" s="94"/>
      <c r="M409" s="99"/>
      <c r="T409" s="100"/>
      <c r="AT409" s="96" t="s">
        <v>67</v>
      </c>
      <c r="AU409" s="96" t="s">
        <v>37</v>
      </c>
      <c r="AV409" s="93" t="s">
        <v>37</v>
      </c>
      <c r="AW409" s="93" t="s">
        <v>68</v>
      </c>
      <c r="AX409" s="93" t="s">
        <v>63</v>
      </c>
      <c r="AY409" s="96" t="s">
        <v>64</v>
      </c>
    </row>
    <row r="410" spans="2:65" s="93" customFormat="1">
      <c r="B410" s="94"/>
      <c r="D410" s="95" t="s">
        <v>67</v>
      </c>
      <c r="E410" s="96" t="s">
        <v>40</v>
      </c>
      <c r="F410" s="97" t="s">
        <v>701</v>
      </c>
      <c r="H410" s="98">
        <v>6.032</v>
      </c>
      <c r="I410" s="297"/>
      <c r="L410" s="94"/>
      <c r="M410" s="99"/>
      <c r="T410" s="100"/>
      <c r="AT410" s="96" t="s">
        <v>67</v>
      </c>
      <c r="AU410" s="96" t="s">
        <v>37</v>
      </c>
      <c r="AV410" s="93" t="s">
        <v>37</v>
      </c>
      <c r="AW410" s="93" t="s">
        <v>68</v>
      </c>
      <c r="AX410" s="93" t="s">
        <v>63</v>
      </c>
      <c r="AY410" s="96" t="s">
        <v>64</v>
      </c>
    </row>
    <row r="411" spans="2:65" s="190" customFormat="1">
      <c r="B411" s="191"/>
      <c r="D411" s="95" t="s">
        <v>67</v>
      </c>
      <c r="E411" s="192" t="s">
        <v>40</v>
      </c>
      <c r="F411" s="193" t="s">
        <v>453</v>
      </c>
      <c r="H411" s="192" t="s">
        <v>40</v>
      </c>
      <c r="I411" s="299"/>
      <c r="L411" s="191"/>
      <c r="M411" s="194"/>
      <c r="T411" s="195"/>
      <c r="AT411" s="192" t="s">
        <v>67</v>
      </c>
      <c r="AU411" s="192" t="s">
        <v>37</v>
      </c>
      <c r="AV411" s="190" t="s">
        <v>20</v>
      </c>
      <c r="AW411" s="190" t="s">
        <v>68</v>
      </c>
      <c r="AX411" s="190" t="s">
        <v>63</v>
      </c>
      <c r="AY411" s="192" t="s">
        <v>64</v>
      </c>
    </row>
    <row r="412" spans="2:65" s="93" customFormat="1">
      <c r="B412" s="94"/>
      <c r="D412" s="95" t="s">
        <v>67</v>
      </c>
      <c r="E412" s="96" t="s">
        <v>40</v>
      </c>
      <c r="F412" s="97" t="s">
        <v>702</v>
      </c>
      <c r="H412" s="98">
        <v>6.0960000000000001</v>
      </c>
      <c r="I412" s="297"/>
      <c r="L412" s="94"/>
      <c r="M412" s="99"/>
      <c r="T412" s="100"/>
      <c r="AT412" s="96" t="s">
        <v>67</v>
      </c>
      <c r="AU412" s="96" t="s">
        <v>37</v>
      </c>
      <c r="AV412" s="93" t="s">
        <v>37</v>
      </c>
      <c r="AW412" s="93" t="s">
        <v>68</v>
      </c>
      <c r="AX412" s="93" t="s">
        <v>63</v>
      </c>
      <c r="AY412" s="96" t="s">
        <v>64</v>
      </c>
    </row>
    <row r="413" spans="2:65" s="93" customFormat="1">
      <c r="B413" s="94"/>
      <c r="D413" s="95" t="s">
        <v>67</v>
      </c>
      <c r="E413" s="96" t="s">
        <v>40</v>
      </c>
      <c r="F413" s="97" t="s">
        <v>703</v>
      </c>
      <c r="H413" s="98">
        <v>0.76200000000000001</v>
      </c>
      <c r="I413" s="297"/>
      <c r="L413" s="94"/>
      <c r="M413" s="99"/>
      <c r="T413" s="100"/>
      <c r="AT413" s="96" t="s">
        <v>67</v>
      </c>
      <c r="AU413" s="96" t="s">
        <v>37</v>
      </c>
      <c r="AV413" s="93" t="s">
        <v>37</v>
      </c>
      <c r="AW413" s="93" t="s">
        <v>68</v>
      </c>
      <c r="AX413" s="93" t="s">
        <v>63</v>
      </c>
      <c r="AY413" s="96" t="s">
        <v>64</v>
      </c>
    </row>
    <row r="414" spans="2:65" s="101" customFormat="1">
      <c r="B414" s="102"/>
      <c r="D414" s="95" t="s">
        <v>67</v>
      </c>
      <c r="E414" s="103" t="s">
        <v>40</v>
      </c>
      <c r="F414" s="104" t="s">
        <v>70</v>
      </c>
      <c r="H414" s="105">
        <v>66.492000000000004</v>
      </c>
      <c r="I414" s="298"/>
      <c r="L414" s="102"/>
      <c r="M414" s="106"/>
      <c r="T414" s="107"/>
      <c r="AT414" s="103" t="s">
        <v>67</v>
      </c>
      <c r="AU414" s="103" t="s">
        <v>37</v>
      </c>
      <c r="AV414" s="101" t="s">
        <v>66</v>
      </c>
      <c r="AW414" s="101" t="s">
        <v>68</v>
      </c>
      <c r="AX414" s="101" t="s">
        <v>20</v>
      </c>
      <c r="AY414" s="103" t="s">
        <v>64</v>
      </c>
    </row>
    <row r="415" spans="2:65" s="46" customFormat="1" ht="16.5" customHeight="1">
      <c r="B415" s="79"/>
      <c r="C415" s="80" t="s">
        <v>139</v>
      </c>
      <c r="D415" s="80" t="s">
        <v>65</v>
      </c>
      <c r="E415" s="81" t="s">
        <v>704</v>
      </c>
      <c r="F415" s="82" t="s">
        <v>705</v>
      </c>
      <c r="G415" s="83" t="s">
        <v>14</v>
      </c>
      <c r="H415" s="84">
        <v>66.492000000000004</v>
      </c>
      <c r="I415" s="295"/>
      <c r="J415" s="85">
        <f>ROUND(I415*H415,2)</f>
        <v>0</v>
      </c>
      <c r="K415" s="128"/>
      <c r="L415" s="47"/>
      <c r="M415" s="296" t="s">
        <v>40</v>
      </c>
      <c r="N415" s="86" t="s">
        <v>45</v>
      </c>
      <c r="P415" s="87">
        <f>O415*H415</f>
        <v>0</v>
      </c>
      <c r="Q415" s="87">
        <v>1E-4</v>
      </c>
      <c r="R415" s="87">
        <f>Q415*H415</f>
        <v>6.6492000000000009E-3</v>
      </c>
      <c r="S415" s="87">
        <v>0</v>
      </c>
      <c r="T415" s="88">
        <f>S415*H415</f>
        <v>0</v>
      </c>
      <c r="AR415" s="89" t="s">
        <v>83</v>
      </c>
      <c r="AT415" s="89" t="s">
        <v>65</v>
      </c>
      <c r="AU415" s="89" t="s">
        <v>37</v>
      </c>
      <c r="AY415" s="45" t="s">
        <v>64</v>
      </c>
      <c r="BE415" s="90">
        <f>IF(N415="základní",J415,0)</f>
        <v>0</v>
      </c>
      <c r="BF415" s="90">
        <f>IF(N415="snížená",J415,0)</f>
        <v>0</v>
      </c>
      <c r="BG415" s="90">
        <f>IF(N415="zákl. přenesená",J415,0)</f>
        <v>0</v>
      </c>
      <c r="BH415" s="90">
        <f>IF(N415="sníž. přenesená",J415,0)</f>
        <v>0</v>
      </c>
      <c r="BI415" s="90">
        <f>IF(N415="nulová",J415,0)</f>
        <v>0</v>
      </c>
      <c r="BJ415" s="45" t="s">
        <v>20</v>
      </c>
      <c r="BK415" s="90">
        <f>ROUND(I415*H415,2)</f>
        <v>0</v>
      </c>
      <c r="BL415" s="45" t="s">
        <v>83</v>
      </c>
      <c r="BM415" s="89" t="s">
        <v>706</v>
      </c>
    </row>
    <row r="416" spans="2:65" s="46" customFormat="1" ht="24.2" customHeight="1">
      <c r="B416" s="79"/>
      <c r="C416" s="80" t="s">
        <v>138</v>
      </c>
      <c r="D416" s="80" t="s">
        <v>65</v>
      </c>
      <c r="E416" s="81" t="s">
        <v>707</v>
      </c>
      <c r="F416" s="82" t="s">
        <v>708</v>
      </c>
      <c r="G416" s="83" t="s">
        <v>14</v>
      </c>
      <c r="H416" s="84">
        <v>66.492000000000004</v>
      </c>
      <c r="I416" s="295"/>
      <c r="J416" s="85">
        <f>ROUND(I416*H416,2)</f>
        <v>0</v>
      </c>
      <c r="K416" s="128"/>
      <c r="L416" s="47"/>
      <c r="M416" s="296" t="s">
        <v>40</v>
      </c>
      <c r="N416" s="86" t="s">
        <v>45</v>
      </c>
      <c r="P416" s="87">
        <f>O416*H416</f>
        <v>0</v>
      </c>
      <c r="Q416" s="87">
        <v>0</v>
      </c>
      <c r="R416" s="87">
        <f>Q416*H416</f>
        <v>0</v>
      </c>
      <c r="S416" s="87">
        <v>0</v>
      </c>
      <c r="T416" s="88">
        <f>S416*H416</f>
        <v>0</v>
      </c>
      <c r="AR416" s="89" t="s">
        <v>83</v>
      </c>
      <c r="AT416" s="89" t="s">
        <v>65</v>
      </c>
      <c r="AU416" s="89" t="s">
        <v>37</v>
      </c>
      <c r="AY416" s="45" t="s">
        <v>64</v>
      </c>
      <c r="BE416" s="90">
        <f>IF(N416="základní",J416,0)</f>
        <v>0</v>
      </c>
      <c r="BF416" s="90">
        <f>IF(N416="snížená",J416,0)</f>
        <v>0</v>
      </c>
      <c r="BG416" s="90">
        <f>IF(N416="zákl. přenesená",J416,0)</f>
        <v>0</v>
      </c>
      <c r="BH416" s="90">
        <f>IF(N416="sníž. přenesená",J416,0)</f>
        <v>0</v>
      </c>
      <c r="BI416" s="90">
        <f>IF(N416="nulová",J416,0)</f>
        <v>0</v>
      </c>
      <c r="BJ416" s="45" t="s">
        <v>20</v>
      </c>
      <c r="BK416" s="90">
        <f>ROUND(I416*H416,2)</f>
        <v>0</v>
      </c>
      <c r="BL416" s="45" t="s">
        <v>83</v>
      </c>
      <c r="BM416" s="89" t="s">
        <v>709</v>
      </c>
    </row>
    <row r="417" spans="2:65" s="46" customFormat="1" ht="24.2" customHeight="1">
      <c r="B417" s="79"/>
      <c r="C417" s="80" t="s">
        <v>74</v>
      </c>
      <c r="D417" s="80" t="s">
        <v>65</v>
      </c>
      <c r="E417" s="81" t="s">
        <v>710</v>
      </c>
      <c r="F417" s="82" t="s">
        <v>711</v>
      </c>
      <c r="G417" s="83" t="s">
        <v>14</v>
      </c>
      <c r="H417" s="84">
        <v>4.84</v>
      </c>
      <c r="I417" s="295"/>
      <c r="J417" s="85">
        <f>ROUND(I417*H417,2)</f>
        <v>0</v>
      </c>
      <c r="K417" s="128"/>
      <c r="L417" s="47"/>
      <c r="M417" s="296" t="s">
        <v>40</v>
      </c>
      <c r="N417" s="86" t="s">
        <v>45</v>
      </c>
      <c r="P417" s="87">
        <f>O417*H417</f>
        <v>0</v>
      </c>
      <c r="Q417" s="87">
        <v>0</v>
      </c>
      <c r="R417" s="87">
        <f>Q417*H417</f>
        <v>0</v>
      </c>
      <c r="S417" s="87">
        <v>1.0489999999999999E-2</v>
      </c>
      <c r="T417" s="88">
        <f>S417*H417</f>
        <v>5.0771599999999993E-2</v>
      </c>
      <c r="AR417" s="89" t="s">
        <v>83</v>
      </c>
      <c r="AT417" s="89" t="s">
        <v>65</v>
      </c>
      <c r="AU417" s="89" t="s">
        <v>37</v>
      </c>
      <c r="AY417" s="45" t="s">
        <v>64</v>
      </c>
      <c r="BE417" s="90">
        <f>IF(N417="základní",J417,0)</f>
        <v>0</v>
      </c>
      <c r="BF417" s="90">
        <f>IF(N417="snížená",J417,0)</f>
        <v>0</v>
      </c>
      <c r="BG417" s="90">
        <f>IF(N417="zákl. přenesená",J417,0)</f>
        <v>0</v>
      </c>
      <c r="BH417" s="90">
        <f>IF(N417="sníž. přenesená",J417,0)</f>
        <v>0</v>
      </c>
      <c r="BI417" s="90">
        <f>IF(N417="nulová",J417,0)</f>
        <v>0</v>
      </c>
      <c r="BJ417" s="45" t="s">
        <v>20</v>
      </c>
      <c r="BK417" s="90">
        <f>ROUND(I417*H417,2)</f>
        <v>0</v>
      </c>
      <c r="BL417" s="45" t="s">
        <v>83</v>
      </c>
      <c r="BM417" s="89" t="s">
        <v>712</v>
      </c>
    </row>
    <row r="418" spans="2:65" s="190" customFormat="1">
      <c r="B418" s="191"/>
      <c r="D418" s="95" t="s">
        <v>67</v>
      </c>
      <c r="E418" s="192" t="s">
        <v>40</v>
      </c>
      <c r="F418" s="193" t="s">
        <v>458</v>
      </c>
      <c r="H418" s="192" t="s">
        <v>40</v>
      </c>
      <c r="I418" s="299"/>
      <c r="L418" s="191"/>
      <c r="M418" s="194"/>
      <c r="T418" s="195"/>
      <c r="AT418" s="192" t="s">
        <v>67</v>
      </c>
      <c r="AU418" s="192" t="s">
        <v>37</v>
      </c>
      <c r="AV418" s="190" t="s">
        <v>20</v>
      </c>
      <c r="AW418" s="190" t="s">
        <v>68</v>
      </c>
      <c r="AX418" s="190" t="s">
        <v>63</v>
      </c>
      <c r="AY418" s="192" t="s">
        <v>64</v>
      </c>
    </row>
    <row r="419" spans="2:65" s="93" customFormat="1">
      <c r="B419" s="94"/>
      <c r="D419" s="95" t="s">
        <v>67</v>
      </c>
      <c r="E419" s="96" t="s">
        <v>40</v>
      </c>
      <c r="F419" s="97" t="s">
        <v>526</v>
      </c>
      <c r="H419" s="98">
        <v>4.84</v>
      </c>
      <c r="I419" s="297"/>
      <c r="L419" s="94"/>
      <c r="M419" s="99"/>
      <c r="T419" s="100"/>
      <c r="AT419" s="96" t="s">
        <v>67</v>
      </c>
      <c r="AU419" s="96" t="s">
        <v>37</v>
      </c>
      <c r="AV419" s="93" t="s">
        <v>37</v>
      </c>
      <c r="AW419" s="93" t="s">
        <v>68</v>
      </c>
      <c r="AX419" s="93" t="s">
        <v>63</v>
      </c>
      <c r="AY419" s="96" t="s">
        <v>64</v>
      </c>
    </row>
    <row r="420" spans="2:65" s="101" customFormat="1">
      <c r="B420" s="102"/>
      <c r="D420" s="95" t="s">
        <v>67</v>
      </c>
      <c r="E420" s="103" t="s">
        <v>40</v>
      </c>
      <c r="F420" s="104" t="s">
        <v>70</v>
      </c>
      <c r="H420" s="105">
        <v>4.84</v>
      </c>
      <c r="I420" s="298"/>
      <c r="L420" s="102"/>
      <c r="M420" s="106"/>
      <c r="T420" s="107"/>
      <c r="AT420" s="103" t="s">
        <v>67</v>
      </c>
      <c r="AU420" s="103" t="s">
        <v>37</v>
      </c>
      <c r="AV420" s="101" t="s">
        <v>66</v>
      </c>
      <c r="AW420" s="101" t="s">
        <v>68</v>
      </c>
      <c r="AX420" s="101" t="s">
        <v>20</v>
      </c>
      <c r="AY420" s="103" t="s">
        <v>64</v>
      </c>
    </row>
    <row r="421" spans="2:65" s="46" customFormat="1" ht="24.2" customHeight="1">
      <c r="B421" s="79"/>
      <c r="C421" s="80" t="s">
        <v>208</v>
      </c>
      <c r="D421" s="80" t="s">
        <v>65</v>
      </c>
      <c r="E421" s="81" t="s">
        <v>713</v>
      </c>
      <c r="F421" s="82" t="s">
        <v>714</v>
      </c>
      <c r="G421" s="83" t="s">
        <v>8</v>
      </c>
      <c r="H421" s="302"/>
      <c r="I421" s="295"/>
      <c r="J421" s="85">
        <f>ROUND(I421*H421,2)</f>
        <v>0</v>
      </c>
      <c r="K421" s="128"/>
      <c r="L421" s="47"/>
      <c r="M421" s="296" t="s">
        <v>40</v>
      </c>
      <c r="N421" s="86" t="s">
        <v>45</v>
      </c>
      <c r="P421" s="87">
        <f>O421*H421</f>
        <v>0</v>
      </c>
      <c r="Q421" s="87">
        <v>0</v>
      </c>
      <c r="R421" s="87">
        <f>Q421*H421</f>
        <v>0</v>
      </c>
      <c r="S421" s="87">
        <v>0</v>
      </c>
      <c r="T421" s="88">
        <f>S421*H421</f>
        <v>0</v>
      </c>
      <c r="AR421" s="89" t="s">
        <v>83</v>
      </c>
      <c r="AT421" s="89" t="s">
        <v>65</v>
      </c>
      <c r="AU421" s="89" t="s">
        <v>37</v>
      </c>
      <c r="AY421" s="45" t="s">
        <v>64</v>
      </c>
      <c r="BE421" s="90">
        <f>IF(N421="základní",J421,0)</f>
        <v>0</v>
      </c>
      <c r="BF421" s="90">
        <f>IF(N421="snížená",J421,0)</f>
        <v>0</v>
      </c>
      <c r="BG421" s="90">
        <f>IF(N421="zákl. přenesená",J421,0)</f>
        <v>0</v>
      </c>
      <c r="BH421" s="90">
        <f>IF(N421="sníž. přenesená",J421,0)</f>
        <v>0</v>
      </c>
      <c r="BI421" s="90">
        <f>IF(N421="nulová",J421,0)</f>
        <v>0</v>
      </c>
      <c r="BJ421" s="45" t="s">
        <v>20</v>
      </c>
      <c r="BK421" s="90">
        <f>ROUND(I421*H421,2)</f>
        <v>0</v>
      </c>
      <c r="BL421" s="45" t="s">
        <v>83</v>
      </c>
      <c r="BM421" s="89" t="s">
        <v>715</v>
      </c>
    </row>
    <row r="422" spans="2:65" s="67" customFormat="1" ht="22.9" customHeight="1">
      <c r="B422" s="68"/>
      <c r="D422" s="69" t="s">
        <v>60</v>
      </c>
      <c r="E422" s="77" t="s">
        <v>228</v>
      </c>
      <c r="F422" s="77" t="s">
        <v>229</v>
      </c>
      <c r="I422" s="294"/>
      <c r="J422" s="78">
        <f>BK422</f>
        <v>0</v>
      </c>
      <c r="L422" s="68"/>
      <c r="M422" s="72"/>
      <c r="P422" s="73">
        <f>SUM(P423:P431)</f>
        <v>0</v>
      </c>
      <c r="R422" s="73">
        <f>SUM(R423:R431)</f>
        <v>0</v>
      </c>
      <c r="T422" s="74">
        <f>SUM(T423:T431)</f>
        <v>0</v>
      </c>
      <c r="AR422" s="69" t="s">
        <v>37</v>
      </c>
      <c r="AT422" s="75" t="s">
        <v>60</v>
      </c>
      <c r="AU422" s="75" t="s">
        <v>20</v>
      </c>
      <c r="AY422" s="69" t="s">
        <v>64</v>
      </c>
      <c r="BK422" s="76">
        <f>SUM(BK423:BK431)</f>
        <v>0</v>
      </c>
    </row>
    <row r="423" spans="2:65" s="46" customFormat="1" ht="49.15" customHeight="1">
      <c r="B423" s="79"/>
      <c r="C423" s="80" t="s">
        <v>150</v>
      </c>
      <c r="D423" s="80" t="s">
        <v>65</v>
      </c>
      <c r="E423" s="81" t="s">
        <v>228</v>
      </c>
      <c r="F423" s="82" t="s">
        <v>716</v>
      </c>
      <c r="G423" s="83" t="s">
        <v>717</v>
      </c>
      <c r="H423" s="84">
        <v>0</v>
      </c>
      <c r="I423" s="295"/>
      <c r="J423" s="85">
        <f t="shared" ref="J423:J428" si="0">ROUND(I423*H423,2)</f>
        <v>0</v>
      </c>
      <c r="K423" s="128"/>
      <c r="L423" s="47"/>
      <c r="M423" s="296" t="s">
        <v>40</v>
      </c>
      <c r="N423" s="86" t="s">
        <v>45</v>
      </c>
      <c r="P423" s="87">
        <f t="shared" ref="P423:P428" si="1">O423*H423</f>
        <v>0</v>
      </c>
      <c r="Q423" s="87">
        <v>1.0999999999999999E-2</v>
      </c>
      <c r="R423" s="87">
        <f t="shared" ref="R423:R428" si="2">Q423*H423</f>
        <v>0</v>
      </c>
      <c r="S423" s="87">
        <v>0</v>
      </c>
      <c r="T423" s="88">
        <f t="shared" ref="T423:T428" si="3">S423*H423</f>
        <v>0</v>
      </c>
      <c r="AR423" s="89" t="s">
        <v>83</v>
      </c>
      <c r="AT423" s="89" t="s">
        <v>65</v>
      </c>
      <c r="AU423" s="89" t="s">
        <v>37</v>
      </c>
      <c r="AY423" s="45" t="s">
        <v>64</v>
      </c>
      <c r="BE423" s="90">
        <f t="shared" ref="BE423:BE428" si="4">IF(N423="základní",J423,0)</f>
        <v>0</v>
      </c>
      <c r="BF423" s="90">
        <f t="shared" ref="BF423:BF428" si="5">IF(N423="snížená",J423,0)</f>
        <v>0</v>
      </c>
      <c r="BG423" s="90">
        <f t="shared" ref="BG423:BG428" si="6">IF(N423="zákl. přenesená",J423,0)</f>
        <v>0</v>
      </c>
      <c r="BH423" s="90">
        <f t="shared" ref="BH423:BH428" si="7">IF(N423="sníž. přenesená",J423,0)</f>
        <v>0</v>
      </c>
      <c r="BI423" s="90">
        <f t="shared" ref="BI423:BI428" si="8">IF(N423="nulová",J423,0)</f>
        <v>0</v>
      </c>
      <c r="BJ423" s="45" t="s">
        <v>20</v>
      </c>
      <c r="BK423" s="90">
        <f t="shared" ref="BK423:BK428" si="9">ROUND(I423*H423,2)</f>
        <v>0</v>
      </c>
      <c r="BL423" s="45" t="s">
        <v>83</v>
      </c>
      <c r="BM423" s="89" t="s">
        <v>718</v>
      </c>
    </row>
    <row r="424" spans="2:65" s="46" customFormat="1" ht="62.65" customHeight="1">
      <c r="B424" s="79"/>
      <c r="C424" s="80" t="s">
        <v>148</v>
      </c>
      <c r="D424" s="80" t="s">
        <v>65</v>
      </c>
      <c r="E424" s="81" t="s">
        <v>719</v>
      </c>
      <c r="F424" s="82" t="s">
        <v>720</v>
      </c>
      <c r="G424" s="83" t="s">
        <v>9</v>
      </c>
      <c r="H424" s="84">
        <v>13</v>
      </c>
      <c r="I424" s="295"/>
      <c r="J424" s="85">
        <f t="shared" si="0"/>
        <v>0</v>
      </c>
      <c r="K424" s="128"/>
      <c r="L424" s="47"/>
      <c r="M424" s="296" t="s">
        <v>40</v>
      </c>
      <c r="N424" s="86" t="s">
        <v>45</v>
      </c>
      <c r="P424" s="87">
        <f t="shared" si="1"/>
        <v>0</v>
      </c>
      <c r="Q424" s="87">
        <v>0</v>
      </c>
      <c r="R424" s="87">
        <f t="shared" si="2"/>
        <v>0</v>
      </c>
      <c r="S424" s="87">
        <v>0</v>
      </c>
      <c r="T424" s="88">
        <f t="shared" si="3"/>
        <v>0</v>
      </c>
      <c r="AR424" s="89" t="s">
        <v>83</v>
      </c>
      <c r="AT424" s="89" t="s">
        <v>65</v>
      </c>
      <c r="AU424" s="89" t="s">
        <v>37</v>
      </c>
      <c r="AY424" s="45" t="s">
        <v>64</v>
      </c>
      <c r="BE424" s="90">
        <f t="shared" si="4"/>
        <v>0</v>
      </c>
      <c r="BF424" s="90">
        <f t="shared" si="5"/>
        <v>0</v>
      </c>
      <c r="BG424" s="90">
        <f t="shared" si="6"/>
        <v>0</v>
      </c>
      <c r="BH424" s="90">
        <f t="shared" si="7"/>
        <v>0</v>
      </c>
      <c r="BI424" s="90">
        <f t="shared" si="8"/>
        <v>0</v>
      </c>
      <c r="BJ424" s="45" t="s">
        <v>20</v>
      </c>
      <c r="BK424" s="90">
        <f t="shared" si="9"/>
        <v>0</v>
      </c>
      <c r="BL424" s="45" t="s">
        <v>83</v>
      </c>
      <c r="BM424" s="89" t="s">
        <v>721</v>
      </c>
    </row>
    <row r="425" spans="2:65" s="46" customFormat="1" ht="66.75" customHeight="1">
      <c r="B425" s="79"/>
      <c r="C425" s="80" t="s">
        <v>151</v>
      </c>
      <c r="D425" s="80" t="s">
        <v>65</v>
      </c>
      <c r="E425" s="81" t="s">
        <v>722</v>
      </c>
      <c r="F425" s="82" t="s">
        <v>723</v>
      </c>
      <c r="G425" s="83" t="s">
        <v>9</v>
      </c>
      <c r="H425" s="84">
        <v>24</v>
      </c>
      <c r="I425" s="295"/>
      <c r="J425" s="85">
        <f t="shared" si="0"/>
        <v>0</v>
      </c>
      <c r="K425" s="128"/>
      <c r="L425" s="47"/>
      <c r="M425" s="296" t="s">
        <v>40</v>
      </c>
      <c r="N425" s="86" t="s">
        <v>45</v>
      </c>
      <c r="P425" s="87">
        <f t="shared" si="1"/>
        <v>0</v>
      </c>
      <c r="Q425" s="87">
        <v>0</v>
      </c>
      <c r="R425" s="87">
        <f t="shared" si="2"/>
        <v>0</v>
      </c>
      <c r="S425" s="87">
        <v>0</v>
      </c>
      <c r="T425" s="88">
        <f t="shared" si="3"/>
        <v>0</v>
      </c>
      <c r="AR425" s="89" t="s">
        <v>83</v>
      </c>
      <c r="AT425" s="89" t="s">
        <v>65</v>
      </c>
      <c r="AU425" s="89" t="s">
        <v>37</v>
      </c>
      <c r="AY425" s="45" t="s">
        <v>64</v>
      </c>
      <c r="BE425" s="90">
        <f t="shared" si="4"/>
        <v>0</v>
      </c>
      <c r="BF425" s="90">
        <f t="shared" si="5"/>
        <v>0</v>
      </c>
      <c r="BG425" s="90">
        <f t="shared" si="6"/>
        <v>0</v>
      </c>
      <c r="BH425" s="90">
        <f t="shared" si="7"/>
        <v>0</v>
      </c>
      <c r="BI425" s="90">
        <f t="shared" si="8"/>
        <v>0</v>
      </c>
      <c r="BJ425" s="45" t="s">
        <v>20</v>
      </c>
      <c r="BK425" s="90">
        <f t="shared" si="9"/>
        <v>0</v>
      </c>
      <c r="BL425" s="45" t="s">
        <v>83</v>
      </c>
      <c r="BM425" s="89" t="s">
        <v>724</v>
      </c>
    </row>
    <row r="426" spans="2:65" s="46" customFormat="1" ht="66.75" customHeight="1">
      <c r="B426" s="79"/>
      <c r="C426" s="80" t="s">
        <v>153</v>
      </c>
      <c r="D426" s="80" t="s">
        <v>65</v>
      </c>
      <c r="E426" s="81" t="s">
        <v>725</v>
      </c>
      <c r="F426" s="82" t="s">
        <v>726</v>
      </c>
      <c r="G426" s="83" t="s">
        <v>9</v>
      </c>
      <c r="H426" s="84">
        <v>5</v>
      </c>
      <c r="I426" s="295"/>
      <c r="J426" s="85">
        <f t="shared" si="0"/>
        <v>0</v>
      </c>
      <c r="K426" s="128"/>
      <c r="L426" s="47"/>
      <c r="M426" s="296" t="s">
        <v>40</v>
      </c>
      <c r="N426" s="86" t="s">
        <v>45</v>
      </c>
      <c r="P426" s="87">
        <f t="shared" si="1"/>
        <v>0</v>
      </c>
      <c r="Q426" s="87">
        <v>0</v>
      </c>
      <c r="R426" s="87">
        <f t="shared" si="2"/>
        <v>0</v>
      </c>
      <c r="S426" s="87">
        <v>0</v>
      </c>
      <c r="T426" s="88">
        <f t="shared" si="3"/>
        <v>0</v>
      </c>
      <c r="AR426" s="89" t="s">
        <v>83</v>
      </c>
      <c r="AT426" s="89" t="s">
        <v>65</v>
      </c>
      <c r="AU426" s="89" t="s">
        <v>37</v>
      </c>
      <c r="AY426" s="45" t="s">
        <v>64</v>
      </c>
      <c r="BE426" s="90">
        <f t="shared" si="4"/>
        <v>0</v>
      </c>
      <c r="BF426" s="90">
        <f t="shared" si="5"/>
        <v>0</v>
      </c>
      <c r="BG426" s="90">
        <f t="shared" si="6"/>
        <v>0</v>
      </c>
      <c r="BH426" s="90">
        <f t="shared" si="7"/>
        <v>0</v>
      </c>
      <c r="BI426" s="90">
        <f t="shared" si="8"/>
        <v>0</v>
      </c>
      <c r="BJ426" s="45" t="s">
        <v>20</v>
      </c>
      <c r="BK426" s="90">
        <f t="shared" si="9"/>
        <v>0</v>
      </c>
      <c r="BL426" s="45" t="s">
        <v>83</v>
      </c>
      <c r="BM426" s="89" t="s">
        <v>727</v>
      </c>
    </row>
    <row r="427" spans="2:65" s="46" customFormat="1" ht="66.75" customHeight="1">
      <c r="B427" s="79"/>
      <c r="C427" s="80" t="s">
        <v>154</v>
      </c>
      <c r="D427" s="80" t="s">
        <v>65</v>
      </c>
      <c r="E427" s="81" t="s">
        <v>728</v>
      </c>
      <c r="F427" s="82" t="s">
        <v>729</v>
      </c>
      <c r="G427" s="83" t="s">
        <v>9</v>
      </c>
      <c r="H427" s="84">
        <v>1</v>
      </c>
      <c r="I427" s="295"/>
      <c r="J427" s="85">
        <f t="shared" si="0"/>
        <v>0</v>
      </c>
      <c r="K427" s="128"/>
      <c r="L427" s="47"/>
      <c r="M427" s="296" t="s">
        <v>40</v>
      </c>
      <c r="N427" s="86" t="s">
        <v>45</v>
      </c>
      <c r="P427" s="87">
        <f t="shared" si="1"/>
        <v>0</v>
      </c>
      <c r="Q427" s="87">
        <v>0</v>
      </c>
      <c r="R427" s="87">
        <f t="shared" si="2"/>
        <v>0</v>
      </c>
      <c r="S427" s="87">
        <v>0</v>
      </c>
      <c r="T427" s="88">
        <f t="shared" si="3"/>
        <v>0</v>
      </c>
      <c r="AR427" s="89" t="s">
        <v>83</v>
      </c>
      <c r="AT427" s="89" t="s">
        <v>65</v>
      </c>
      <c r="AU427" s="89" t="s">
        <v>37</v>
      </c>
      <c r="AY427" s="45" t="s">
        <v>64</v>
      </c>
      <c r="BE427" s="90">
        <f t="shared" si="4"/>
        <v>0</v>
      </c>
      <c r="BF427" s="90">
        <f t="shared" si="5"/>
        <v>0</v>
      </c>
      <c r="BG427" s="90">
        <f t="shared" si="6"/>
        <v>0</v>
      </c>
      <c r="BH427" s="90">
        <f t="shared" si="7"/>
        <v>0</v>
      </c>
      <c r="BI427" s="90">
        <f t="shared" si="8"/>
        <v>0</v>
      </c>
      <c r="BJ427" s="45" t="s">
        <v>20</v>
      </c>
      <c r="BK427" s="90">
        <f t="shared" si="9"/>
        <v>0</v>
      </c>
      <c r="BL427" s="45" t="s">
        <v>83</v>
      </c>
      <c r="BM427" s="89" t="s">
        <v>730</v>
      </c>
    </row>
    <row r="428" spans="2:65" s="46" customFormat="1" ht="24.2" customHeight="1">
      <c r="B428" s="79"/>
      <c r="C428" s="80" t="s">
        <v>211</v>
      </c>
      <c r="D428" s="80" t="s">
        <v>65</v>
      </c>
      <c r="E428" s="81" t="s">
        <v>731</v>
      </c>
      <c r="F428" s="82" t="s">
        <v>732</v>
      </c>
      <c r="G428" s="83" t="s">
        <v>9</v>
      </c>
      <c r="H428" s="84">
        <v>43</v>
      </c>
      <c r="I428" s="295"/>
      <c r="J428" s="85">
        <f t="shared" si="0"/>
        <v>0</v>
      </c>
      <c r="K428" s="128"/>
      <c r="L428" s="47"/>
      <c r="M428" s="296" t="s">
        <v>40</v>
      </c>
      <c r="N428" s="86" t="s">
        <v>45</v>
      </c>
      <c r="P428" s="87">
        <f t="shared" si="1"/>
        <v>0</v>
      </c>
      <c r="Q428" s="87">
        <v>0</v>
      </c>
      <c r="R428" s="87">
        <f t="shared" si="2"/>
        <v>0</v>
      </c>
      <c r="S428" s="87">
        <v>0</v>
      </c>
      <c r="T428" s="88">
        <f t="shared" si="3"/>
        <v>0</v>
      </c>
      <c r="AR428" s="89" t="s">
        <v>83</v>
      </c>
      <c r="AT428" s="89" t="s">
        <v>65</v>
      </c>
      <c r="AU428" s="89" t="s">
        <v>37</v>
      </c>
      <c r="AY428" s="45" t="s">
        <v>64</v>
      </c>
      <c r="BE428" s="90">
        <f t="shared" si="4"/>
        <v>0</v>
      </c>
      <c r="BF428" s="90">
        <f t="shared" si="5"/>
        <v>0</v>
      </c>
      <c r="BG428" s="90">
        <f t="shared" si="6"/>
        <v>0</v>
      </c>
      <c r="BH428" s="90">
        <f t="shared" si="7"/>
        <v>0</v>
      </c>
      <c r="BI428" s="90">
        <f t="shared" si="8"/>
        <v>0</v>
      </c>
      <c r="BJ428" s="45" t="s">
        <v>20</v>
      </c>
      <c r="BK428" s="90">
        <f t="shared" si="9"/>
        <v>0</v>
      </c>
      <c r="BL428" s="45" t="s">
        <v>83</v>
      </c>
      <c r="BM428" s="89" t="s">
        <v>733</v>
      </c>
    </row>
    <row r="429" spans="2:65" s="93" customFormat="1">
      <c r="B429" s="94"/>
      <c r="D429" s="95" t="s">
        <v>67</v>
      </c>
      <c r="E429" s="96" t="s">
        <v>40</v>
      </c>
      <c r="F429" s="97" t="s">
        <v>734</v>
      </c>
      <c r="H429" s="98">
        <v>43</v>
      </c>
      <c r="I429" s="297"/>
      <c r="L429" s="94"/>
      <c r="M429" s="99"/>
      <c r="T429" s="100"/>
      <c r="AT429" s="96" t="s">
        <v>67</v>
      </c>
      <c r="AU429" s="96" t="s">
        <v>37</v>
      </c>
      <c r="AV429" s="93" t="s">
        <v>37</v>
      </c>
      <c r="AW429" s="93" t="s">
        <v>68</v>
      </c>
      <c r="AX429" s="93" t="s">
        <v>63</v>
      </c>
      <c r="AY429" s="96" t="s">
        <v>64</v>
      </c>
    </row>
    <row r="430" spans="2:65" s="101" customFormat="1">
      <c r="B430" s="102"/>
      <c r="D430" s="95" t="s">
        <v>67</v>
      </c>
      <c r="E430" s="103" t="s">
        <v>40</v>
      </c>
      <c r="F430" s="104" t="s">
        <v>70</v>
      </c>
      <c r="H430" s="105">
        <v>43</v>
      </c>
      <c r="I430" s="298"/>
      <c r="L430" s="102"/>
      <c r="M430" s="106"/>
      <c r="T430" s="107"/>
      <c r="AT430" s="103" t="s">
        <v>67</v>
      </c>
      <c r="AU430" s="103" t="s">
        <v>37</v>
      </c>
      <c r="AV430" s="101" t="s">
        <v>66</v>
      </c>
      <c r="AW430" s="101" t="s">
        <v>68</v>
      </c>
      <c r="AX430" s="101" t="s">
        <v>20</v>
      </c>
      <c r="AY430" s="103" t="s">
        <v>64</v>
      </c>
    </row>
    <row r="431" spans="2:65" s="46" customFormat="1" ht="24.2" customHeight="1">
      <c r="B431" s="79"/>
      <c r="C431" s="80" t="s">
        <v>212</v>
      </c>
      <c r="D431" s="80" t="s">
        <v>65</v>
      </c>
      <c r="E431" s="81" t="s">
        <v>735</v>
      </c>
      <c r="F431" s="82" t="s">
        <v>736</v>
      </c>
      <c r="G431" s="83" t="s">
        <v>8</v>
      </c>
      <c r="H431" s="302"/>
      <c r="I431" s="295"/>
      <c r="J431" s="85">
        <f>ROUND(I431*H431,2)</f>
        <v>0</v>
      </c>
      <c r="K431" s="128"/>
      <c r="L431" s="47"/>
      <c r="M431" s="296" t="s">
        <v>40</v>
      </c>
      <c r="N431" s="86" t="s">
        <v>45</v>
      </c>
      <c r="P431" s="87">
        <f>O431*H431</f>
        <v>0</v>
      </c>
      <c r="Q431" s="87">
        <v>0</v>
      </c>
      <c r="R431" s="87">
        <f>Q431*H431</f>
        <v>0</v>
      </c>
      <c r="S431" s="87">
        <v>0</v>
      </c>
      <c r="T431" s="88">
        <f>S431*H431</f>
        <v>0</v>
      </c>
      <c r="AR431" s="89" t="s">
        <v>83</v>
      </c>
      <c r="AT431" s="89" t="s">
        <v>65</v>
      </c>
      <c r="AU431" s="89" t="s">
        <v>37</v>
      </c>
      <c r="AY431" s="45" t="s">
        <v>64</v>
      </c>
      <c r="BE431" s="90">
        <f>IF(N431="základní",J431,0)</f>
        <v>0</v>
      </c>
      <c r="BF431" s="90">
        <f>IF(N431="snížená",J431,0)</f>
        <v>0</v>
      </c>
      <c r="BG431" s="90">
        <f>IF(N431="zákl. přenesená",J431,0)</f>
        <v>0</v>
      </c>
      <c r="BH431" s="90">
        <f>IF(N431="sníž. přenesená",J431,0)</f>
        <v>0</v>
      </c>
      <c r="BI431" s="90">
        <f>IF(N431="nulová",J431,0)</f>
        <v>0</v>
      </c>
      <c r="BJ431" s="45" t="s">
        <v>20</v>
      </c>
      <c r="BK431" s="90">
        <f>ROUND(I431*H431,2)</f>
        <v>0</v>
      </c>
      <c r="BL431" s="45" t="s">
        <v>83</v>
      </c>
      <c r="BM431" s="89" t="s">
        <v>737</v>
      </c>
    </row>
    <row r="432" spans="2:65" s="67" customFormat="1" ht="22.9" customHeight="1">
      <c r="B432" s="68"/>
      <c r="D432" s="69" t="s">
        <v>60</v>
      </c>
      <c r="E432" s="77" t="s">
        <v>230</v>
      </c>
      <c r="F432" s="77" t="s">
        <v>231</v>
      </c>
      <c r="I432" s="294"/>
      <c r="J432" s="78">
        <f>BK432</f>
        <v>0</v>
      </c>
      <c r="L432" s="68"/>
      <c r="M432" s="72"/>
      <c r="P432" s="73">
        <f>SUM(P433:P437)</f>
        <v>0</v>
      </c>
      <c r="R432" s="73">
        <f>SUM(R433:R437)</f>
        <v>6.318E-2</v>
      </c>
      <c r="T432" s="74">
        <f>SUM(T433:T437)</f>
        <v>0</v>
      </c>
      <c r="AR432" s="69" t="s">
        <v>37</v>
      </c>
      <c r="AT432" s="75" t="s">
        <v>60</v>
      </c>
      <c r="AU432" s="75" t="s">
        <v>20</v>
      </c>
      <c r="AY432" s="69" t="s">
        <v>64</v>
      </c>
      <c r="BK432" s="76">
        <f>SUM(BK433:BK437)</f>
        <v>0</v>
      </c>
    </row>
    <row r="433" spans="2:65" s="46" customFormat="1" ht="49.15" customHeight="1">
      <c r="B433" s="79"/>
      <c r="C433" s="80" t="s">
        <v>149</v>
      </c>
      <c r="D433" s="80" t="s">
        <v>65</v>
      </c>
      <c r="E433" s="81" t="s">
        <v>230</v>
      </c>
      <c r="F433" s="82" t="s">
        <v>716</v>
      </c>
      <c r="G433" s="83" t="s">
        <v>717</v>
      </c>
      <c r="H433" s="84">
        <v>0</v>
      </c>
      <c r="I433" s="295"/>
      <c r="J433" s="85">
        <f>ROUND(I433*H433,2)</f>
        <v>0</v>
      </c>
      <c r="K433" s="128"/>
      <c r="L433" s="47"/>
      <c r="M433" s="296" t="s">
        <v>40</v>
      </c>
      <c r="N433" s="86" t="s">
        <v>45</v>
      </c>
      <c r="P433" s="87">
        <f>O433*H433</f>
        <v>0</v>
      </c>
      <c r="Q433" s="87">
        <v>1.0999999999999999E-2</v>
      </c>
      <c r="R433" s="87">
        <f>Q433*H433</f>
        <v>0</v>
      </c>
      <c r="S433" s="87">
        <v>0</v>
      </c>
      <c r="T433" s="88">
        <f>S433*H433</f>
        <v>0</v>
      </c>
      <c r="AR433" s="89" t="s">
        <v>83</v>
      </c>
      <c r="AT433" s="89" t="s">
        <v>65</v>
      </c>
      <c r="AU433" s="89" t="s">
        <v>37</v>
      </c>
      <c r="AY433" s="45" t="s">
        <v>64</v>
      </c>
      <c r="BE433" s="90">
        <f>IF(N433="základní",J433,0)</f>
        <v>0</v>
      </c>
      <c r="BF433" s="90">
        <f>IF(N433="snížená",J433,0)</f>
        <v>0</v>
      </c>
      <c r="BG433" s="90">
        <f>IF(N433="zákl. přenesená",J433,0)</f>
        <v>0</v>
      </c>
      <c r="BH433" s="90">
        <f>IF(N433="sníž. přenesená",J433,0)</f>
        <v>0</v>
      </c>
      <c r="BI433" s="90">
        <f>IF(N433="nulová",J433,0)</f>
        <v>0</v>
      </c>
      <c r="BJ433" s="45" t="s">
        <v>20</v>
      </c>
      <c r="BK433" s="90">
        <f>ROUND(I433*H433,2)</f>
        <v>0</v>
      </c>
      <c r="BL433" s="45" t="s">
        <v>83</v>
      </c>
      <c r="BM433" s="89" t="s">
        <v>738</v>
      </c>
    </row>
    <row r="434" spans="2:65" s="46" customFormat="1" ht="24.2" customHeight="1">
      <c r="B434" s="79"/>
      <c r="C434" s="80" t="s">
        <v>144</v>
      </c>
      <c r="D434" s="80" t="s">
        <v>65</v>
      </c>
      <c r="E434" s="81" t="s">
        <v>739</v>
      </c>
      <c r="F434" s="82" t="s">
        <v>740</v>
      </c>
      <c r="G434" s="83" t="s">
        <v>14</v>
      </c>
      <c r="H434" s="84">
        <v>26</v>
      </c>
      <c r="I434" s="295"/>
      <c r="J434" s="85">
        <f>ROUND(I434*H434,2)</f>
        <v>0</v>
      </c>
      <c r="K434" s="128"/>
      <c r="L434" s="47"/>
      <c r="M434" s="296" t="s">
        <v>40</v>
      </c>
      <c r="N434" s="86" t="s">
        <v>45</v>
      </c>
      <c r="P434" s="87">
        <f>O434*H434</f>
        <v>0</v>
      </c>
      <c r="Q434" s="87">
        <v>1.2999999999999999E-4</v>
      </c>
      <c r="R434" s="87">
        <f>Q434*H434</f>
        <v>3.3799999999999998E-3</v>
      </c>
      <c r="S434" s="87">
        <v>0</v>
      </c>
      <c r="T434" s="88">
        <f>S434*H434</f>
        <v>0</v>
      </c>
      <c r="AR434" s="89" t="s">
        <v>83</v>
      </c>
      <c r="AT434" s="89" t="s">
        <v>65</v>
      </c>
      <c r="AU434" s="89" t="s">
        <v>37</v>
      </c>
      <c r="AY434" s="45" t="s">
        <v>64</v>
      </c>
      <c r="BE434" s="90">
        <f>IF(N434="základní",J434,0)</f>
        <v>0</v>
      </c>
      <c r="BF434" s="90">
        <f>IF(N434="snížená",J434,0)</f>
        <v>0</v>
      </c>
      <c r="BG434" s="90">
        <f>IF(N434="zákl. přenesená",J434,0)</f>
        <v>0</v>
      </c>
      <c r="BH434" s="90">
        <f>IF(N434="sníž. přenesená",J434,0)</f>
        <v>0</v>
      </c>
      <c r="BI434" s="90">
        <f>IF(N434="nulová",J434,0)</f>
        <v>0</v>
      </c>
      <c r="BJ434" s="45" t="s">
        <v>20</v>
      </c>
      <c r="BK434" s="90">
        <f>ROUND(I434*H434,2)</f>
        <v>0</v>
      </c>
      <c r="BL434" s="45" t="s">
        <v>83</v>
      </c>
      <c r="BM434" s="89" t="s">
        <v>741</v>
      </c>
    </row>
    <row r="435" spans="2:65" s="46" customFormat="1" ht="24.2" customHeight="1">
      <c r="B435" s="79"/>
      <c r="C435" s="108" t="s">
        <v>145</v>
      </c>
      <c r="D435" s="108" t="s">
        <v>75</v>
      </c>
      <c r="E435" s="109" t="s">
        <v>742</v>
      </c>
      <c r="F435" s="110" t="s">
        <v>743</v>
      </c>
      <c r="G435" s="111" t="s">
        <v>15</v>
      </c>
      <c r="H435" s="112">
        <v>26</v>
      </c>
      <c r="I435" s="300"/>
      <c r="J435" s="113">
        <f>ROUND(I435*H435,2)</f>
        <v>0</v>
      </c>
      <c r="K435" s="129"/>
      <c r="L435" s="114"/>
      <c r="M435" s="301" t="s">
        <v>40</v>
      </c>
      <c r="N435" s="115" t="s">
        <v>45</v>
      </c>
      <c r="P435" s="87">
        <f>O435*H435</f>
        <v>0</v>
      </c>
      <c r="Q435" s="87">
        <v>2.3E-3</v>
      </c>
      <c r="R435" s="87">
        <f>Q435*H435</f>
        <v>5.9799999999999999E-2</v>
      </c>
      <c r="S435" s="87">
        <v>0</v>
      </c>
      <c r="T435" s="88">
        <f>S435*H435</f>
        <v>0</v>
      </c>
      <c r="AR435" s="89" t="s">
        <v>100</v>
      </c>
      <c r="AT435" s="89" t="s">
        <v>75</v>
      </c>
      <c r="AU435" s="89" t="s">
        <v>37</v>
      </c>
      <c r="AY435" s="45" t="s">
        <v>64</v>
      </c>
      <c r="BE435" s="90">
        <f>IF(N435="základní",J435,0)</f>
        <v>0</v>
      </c>
      <c r="BF435" s="90">
        <f>IF(N435="snížená",J435,0)</f>
        <v>0</v>
      </c>
      <c r="BG435" s="90">
        <f>IF(N435="zákl. přenesená",J435,0)</f>
        <v>0</v>
      </c>
      <c r="BH435" s="90">
        <f>IF(N435="sníž. přenesená",J435,0)</f>
        <v>0</v>
      </c>
      <c r="BI435" s="90">
        <f>IF(N435="nulová",J435,0)</f>
        <v>0</v>
      </c>
      <c r="BJ435" s="45" t="s">
        <v>20</v>
      </c>
      <c r="BK435" s="90">
        <f>ROUND(I435*H435,2)</f>
        <v>0</v>
      </c>
      <c r="BL435" s="45" t="s">
        <v>83</v>
      </c>
      <c r="BM435" s="89" t="s">
        <v>744</v>
      </c>
    </row>
    <row r="436" spans="2:65" s="46" customFormat="1" ht="37.9" customHeight="1">
      <c r="B436" s="79"/>
      <c r="C436" s="80" t="s">
        <v>147</v>
      </c>
      <c r="D436" s="80" t="s">
        <v>65</v>
      </c>
      <c r="E436" s="81" t="s">
        <v>745</v>
      </c>
      <c r="F436" s="82" t="s">
        <v>746</v>
      </c>
      <c r="G436" s="83" t="s">
        <v>9</v>
      </c>
      <c r="H436" s="84">
        <v>14</v>
      </c>
      <c r="I436" s="295"/>
      <c r="J436" s="85">
        <f>ROUND(I436*H436,2)</f>
        <v>0</v>
      </c>
      <c r="K436" s="128"/>
      <c r="L436" s="47"/>
      <c r="M436" s="296" t="s">
        <v>40</v>
      </c>
      <c r="N436" s="86" t="s">
        <v>45</v>
      </c>
      <c r="P436" s="87">
        <f>O436*H436</f>
        <v>0</v>
      </c>
      <c r="Q436" s="87">
        <v>0</v>
      </c>
      <c r="R436" s="87">
        <f>Q436*H436</f>
        <v>0</v>
      </c>
      <c r="S436" s="87">
        <v>0</v>
      </c>
      <c r="T436" s="88">
        <f>S436*H436</f>
        <v>0</v>
      </c>
      <c r="AR436" s="89" t="s">
        <v>83</v>
      </c>
      <c r="AT436" s="89" t="s">
        <v>65</v>
      </c>
      <c r="AU436" s="89" t="s">
        <v>37</v>
      </c>
      <c r="AY436" s="45" t="s">
        <v>64</v>
      </c>
      <c r="BE436" s="90">
        <f>IF(N436="základní",J436,0)</f>
        <v>0</v>
      </c>
      <c r="BF436" s="90">
        <f>IF(N436="snížená",J436,0)</f>
        <v>0</v>
      </c>
      <c r="BG436" s="90">
        <f>IF(N436="zákl. přenesená",J436,0)</f>
        <v>0</v>
      </c>
      <c r="BH436" s="90">
        <f>IF(N436="sníž. přenesená",J436,0)</f>
        <v>0</v>
      </c>
      <c r="BI436" s="90">
        <f>IF(N436="nulová",J436,0)</f>
        <v>0</v>
      </c>
      <c r="BJ436" s="45" t="s">
        <v>20</v>
      </c>
      <c r="BK436" s="90">
        <f>ROUND(I436*H436,2)</f>
        <v>0</v>
      </c>
      <c r="BL436" s="45" t="s">
        <v>83</v>
      </c>
      <c r="BM436" s="89" t="s">
        <v>747</v>
      </c>
    </row>
    <row r="437" spans="2:65" s="46" customFormat="1" ht="24.2" customHeight="1">
      <c r="B437" s="79"/>
      <c r="C437" s="80" t="s">
        <v>214</v>
      </c>
      <c r="D437" s="80" t="s">
        <v>65</v>
      </c>
      <c r="E437" s="81" t="s">
        <v>748</v>
      </c>
      <c r="F437" s="82" t="s">
        <v>749</v>
      </c>
      <c r="G437" s="83" t="s">
        <v>8</v>
      </c>
      <c r="H437" s="302"/>
      <c r="I437" s="295"/>
      <c r="J437" s="85">
        <f>ROUND(I437*H437,2)</f>
        <v>0</v>
      </c>
      <c r="K437" s="128"/>
      <c r="L437" s="47"/>
      <c r="M437" s="296" t="s">
        <v>40</v>
      </c>
      <c r="N437" s="86" t="s">
        <v>45</v>
      </c>
      <c r="P437" s="87">
        <f>O437*H437</f>
        <v>0</v>
      </c>
      <c r="Q437" s="87">
        <v>0</v>
      </c>
      <c r="R437" s="87">
        <f>Q437*H437</f>
        <v>0</v>
      </c>
      <c r="S437" s="87">
        <v>0</v>
      </c>
      <c r="T437" s="88">
        <f>S437*H437</f>
        <v>0</v>
      </c>
      <c r="AR437" s="89" t="s">
        <v>83</v>
      </c>
      <c r="AT437" s="89" t="s">
        <v>65</v>
      </c>
      <c r="AU437" s="89" t="s">
        <v>37</v>
      </c>
      <c r="AY437" s="45" t="s">
        <v>64</v>
      </c>
      <c r="BE437" s="90">
        <f>IF(N437="základní",J437,0)</f>
        <v>0</v>
      </c>
      <c r="BF437" s="90">
        <f>IF(N437="snížená",J437,0)</f>
        <v>0</v>
      </c>
      <c r="BG437" s="90">
        <f>IF(N437="zákl. přenesená",J437,0)</f>
        <v>0</v>
      </c>
      <c r="BH437" s="90">
        <f>IF(N437="sníž. přenesená",J437,0)</f>
        <v>0</v>
      </c>
      <c r="BI437" s="90">
        <f>IF(N437="nulová",J437,0)</f>
        <v>0</v>
      </c>
      <c r="BJ437" s="45" t="s">
        <v>20</v>
      </c>
      <c r="BK437" s="90">
        <f>ROUND(I437*H437,2)</f>
        <v>0</v>
      </c>
      <c r="BL437" s="45" t="s">
        <v>83</v>
      </c>
      <c r="BM437" s="89" t="s">
        <v>750</v>
      </c>
    </row>
    <row r="438" spans="2:65" s="67" customFormat="1" ht="22.9" customHeight="1">
      <c r="B438" s="68"/>
      <c r="D438" s="69" t="s">
        <v>60</v>
      </c>
      <c r="E438" s="77" t="s">
        <v>232</v>
      </c>
      <c r="F438" s="77" t="s">
        <v>233</v>
      </c>
      <c r="I438" s="294"/>
      <c r="J438" s="78">
        <f>BK438</f>
        <v>0</v>
      </c>
      <c r="L438" s="68"/>
      <c r="M438" s="72"/>
      <c r="P438" s="73">
        <f>SUM(P439:P490)</f>
        <v>0</v>
      </c>
      <c r="R438" s="73">
        <f>SUM(R439:R490)</f>
        <v>4.9052600000000002</v>
      </c>
      <c r="T438" s="74">
        <f>SUM(T439:T490)</f>
        <v>0</v>
      </c>
      <c r="AR438" s="69" t="s">
        <v>37</v>
      </c>
      <c r="AT438" s="75" t="s">
        <v>60</v>
      </c>
      <c r="AU438" s="75" t="s">
        <v>20</v>
      </c>
      <c r="AY438" s="69" t="s">
        <v>64</v>
      </c>
      <c r="BK438" s="76">
        <f>SUM(BK439:BK490)</f>
        <v>0</v>
      </c>
    </row>
    <row r="439" spans="2:65" s="46" customFormat="1" ht="16.5" customHeight="1">
      <c r="B439" s="79"/>
      <c r="C439" s="80" t="s">
        <v>96</v>
      </c>
      <c r="D439" s="80" t="s">
        <v>65</v>
      </c>
      <c r="E439" s="81" t="s">
        <v>751</v>
      </c>
      <c r="F439" s="82" t="s">
        <v>752</v>
      </c>
      <c r="G439" s="83" t="s">
        <v>14</v>
      </c>
      <c r="H439" s="84">
        <v>131.85</v>
      </c>
      <c r="I439" s="295"/>
      <c r="J439" s="85">
        <f>ROUND(I439*H439,2)</f>
        <v>0</v>
      </c>
      <c r="K439" s="128"/>
      <c r="L439" s="47"/>
      <c r="M439" s="296" t="s">
        <v>40</v>
      </c>
      <c r="N439" s="86" t="s">
        <v>45</v>
      </c>
      <c r="P439" s="87">
        <f>O439*H439</f>
        <v>0</v>
      </c>
      <c r="Q439" s="87">
        <v>0</v>
      </c>
      <c r="R439" s="87">
        <f>Q439*H439</f>
        <v>0</v>
      </c>
      <c r="S439" s="87">
        <v>0</v>
      </c>
      <c r="T439" s="88">
        <f>S439*H439</f>
        <v>0</v>
      </c>
      <c r="AR439" s="89" t="s">
        <v>83</v>
      </c>
      <c r="AT439" s="89" t="s">
        <v>65</v>
      </c>
      <c r="AU439" s="89" t="s">
        <v>37</v>
      </c>
      <c r="AY439" s="45" t="s">
        <v>64</v>
      </c>
      <c r="BE439" s="90">
        <f>IF(N439="základní",J439,0)</f>
        <v>0</v>
      </c>
      <c r="BF439" s="90">
        <f>IF(N439="snížená",J439,0)</f>
        <v>0</v>
      </c>
      <c r="BG439" s="90">
        <f>IF(N439="zákl. přenesená",J439,0)</f>
        <v>0</v>
      </c>
      <c r="BH439" s="90">
        <f>IF(N439="sníž. přenesená",J439,0)</f>
        <v>0</v>
      </c>
      <c r="BI439" s="90">
        <f>IF(N439="nulová",J439,0)</f>
        <v>0</v>
      </c>
      <c r="BJ439" s="45" t="s">
        <v>20</v>
      </c>
      <c r="BK439" s="90">
        <f>ROUND(I439*H439,2)</f>
        <v>0</v>
      </c>
      <c r="BL439" s="45" t="s">
        <v>83</v>
      </c>
      <c r="BM439" s="89" t="s">
        <v>753</v>
      </c>
    </row>
    <row r="440" spans="2:65" s="93" customFormat="1">
      <c r="B440" s="94"/>
      <c r="D440" s="95" t="s">
        <v>67</v>
      </c>
      <c r="E440" s="96" t="s">
        <v>40</v>
      </c>
      <c r="F440" s="97" t="s">
        <v>754</v>
      </c>
      <c r="H440" s="98">
        <v>131.85</v>
      </c>
      <c r="I440" s="297"/>
      <c r="L440" s="94"/>
      <c r="M440" s="99"/>
      <c r="T440" s="100"/>
      <c r="AT440" s="96" t="s">
        <v>67</v>
      </c>
      <c r="AU440" s="96" t="s">
        <v>37</v>
      </c>
      <c r="AV440" s="93" t="s">
        <v>37</v>
      </c>
      <c r="AW440" s="93" t="s">
        <v>68</v>
      </c>
      <c r="AX440" s="93" t="s">
        <v>63</v>
      </c>
      <c r="AY440" s="96" t="s">
        <v>64</v>
      </c>
    </row>
    <row r="441" spans="2:65" s="101" customFormat="1">
      <c r="B441" s="102"/>
      <c r="D441" s="95" t="s">
        <v>67</v>
      </c>
      <c r="E441" s="103" t="s">
        <v>40</v>
      </c>
      <c r="F441" s="104" t="s">
        <v>70</v>
      </c>
      <c r="H441" s="105">
        <v>131.85</v>
      </c>
      <c r="I441" s="298"/>
      <c r="L441" s="102"/>
      <c r="M441" s="106"/>
      <c r="T441" s="107"/>
      <c r="AT441" s="103" t="s">
        <v>67</v>
      </c>
      <c r="AU441" s="103" t="s">
        <v>37</v>
      </c>
      <c r="AV441" s="101" t="s">
        <v>66</v>
      </c>
      <c r="AW441" s="101" t="s">
        <v>68</v>
      </c>
      <c r="AX441" s="101" t="s">
        <v>20</v>
      </c>
      <c r="AY441" s="103" t="s">
        <v>64</v>
      </c>
    </row>
    <row r="442" spans="2:65" s="46" customFormat="1" ht="16.5" customHeight="1">
      <c r="B442" s="79"/>
      <c r="C442" s="80" t="s">
        <v>97</v>
      </c>
      <c r="D442" s="80" t="s">
        <v>65</v>
      </c>
      <c r="E442" s="81" t="s">
        <v>234</v>
      </c>
      <c r="F442" s="82" t="s">
        <v>755</v>
      </c>
      <c r="G442" s="83" t="s">
        <v>14</v>
      </c>
      <c r="H442" s="84">
        <v>129.66</v>
      </c>
      <c r="I442" s="295"/>
      <c r="J442" s="85">
        <f>ROUND(I442*H442,2)</f>
        <v>0</v>
      </c>
      <c r="K442" s="128"/>
      <c r="L442" s="47"/>
      <c r="M442" s="296" t="s">
        <v>40</v>
      </c>
      <c r="N442" s="86" t="s">
        <v>45</v>
      </c>
      <c r="P442" s="87">
        <f>O442*H442</f>
        <v>0</v>
      </c>
      <c r="Q442" s="87">
        <v>2.9999999999999997E-4</v>
      </c>
      <c r="R442" s="87">
        <f>Q442*H442</f>
        <v>3.8897999999999995E-2</v>
      </c>
      <c r="S442" s="87">
        <v>0</v>
      </c>
      <c r="T442" s="88">
        <f>S442*H442</f>
        <v>0</v>
      </c>
      <c r="AR442" s="89" t="s">
        <v>83</v>
      </c>
      <c r="AT442" s="89" t="s">
        <v>65</v>
      </c>
      <c r="AU442" s="89" t="s">
        <v>37</v>
      </c>
      <c r="AY442" s="45" t="s">
        <v>64</v>
      </c>
      <c r="BE442" s="90">
        <f>IF(N442="základní",J442,0)</f>
        <v>0</v>
      </c>
      <c r="BF442" s="90">
        <f>IF(N442="snížená",J442,0)</f>
        <v>0</v>
      </c>
      <c r="BG442" s="90">
        <f>IF(N442="zákl. přenesená",J442,0)</f>
        <v>0</v>
      </c>
      <c r="BH442" s="90">
        <f>IF(N442="sníž. přenesená",J442,0)</f>
        <v>0</v>
      </c>
      <c r="BI442" s="90">
        <f>IF(N442="nulová",J442,0)</f>
        <v>0</v>
      </c>
      <c r="BJ442" s="45" t="s">
        <v>20</v>
      </c>
      <c r="BK442" s="90">
        <f>ROUND(I442*H442,2)</f>
        <v>0</v>
      </c>
      <c r="BL442" s="45" t="s">
        <v>83</v>
      </c>
      <c r="BM442" s="89" t="s">
        <v>756</v>
      </c>
    </row>
    <row r="443" spans="2:65" s="190" customFormat="1">
      <c r="B443" s="191"/>
      <c r="D443" s="95" t="s">
        <v>67</v>
      </c>
      <c r="E443" s="192" t="s">
        <v>40</v>
      </c>
      <c r="F443" s="193" t="s">
        <v>458</v>
      </c>
      <c r="H443" s="192" t="s">
        <v>40</v>
      </c>
      <c r="I443" s="299"/>
      <c r="L443" s="191"/>
      <c r="M443" s="194"/>
      <c r="T443" s="195"/>
      <c r="AT443" s="192" t="s">
        <v>67</v>
      </c>
      <c r="AU443" s="192" t="s">
        <v>37</v>
      </c>
      <c r="AV443" s="190" t="s">
        <v>20</v>
      </c>
      <c r="AW443" s="190" t="s">
        <v>68</v>
      </c>
      <c r="AX443" s="190" t="s">
        <v>63</v>
      </c>
      <c r="AY443" s="192" t="s">
        <v>64</v>
      </c>
    </row>
    <row r="444" spans="2:65" s="93" customFormat="1">
      <c r="B444" s="94"/>
      <c r="D444" s="95" t="s">
        <v>67</v>
      </c>
      <c r="E444" s="96" t="s">
        <v>40</v>
      </c>
      <c r="F444" s="97" t="s">
        <v>757</v>
      </c>
      <c r="H444" s="98">
        <v>4.32</v>
      </c>
      <c r="I444" s="297"/>
      <c r="L444" s="94"/>
      <c r="M444" s="99"/>
      <c r="T444" s="100"/>
      <c r="AT444" s="96" t="s">
        <v>67</v>
      </c>
      <c r="AU444" s="96" t="s">
        <v>37</v>
      </c>
      <c r="AV444" s="93" t="s">
        <v>37</v>
      </c>
      <c r="AW444" s="93" t="s">
        <v>68</v>
      </c>
      <c r="AX444" s="93" t="s">
        <v>63</v>
      </c>
      <c r="AY444" s="96" t="s">
        <v>64</v>
      </c>
    </row>
    <row r="445" spans="2:65" s="190" customFormat="1">
      <c r="B445" s="191"/>
      <c r="D445" s="95" t="s">
        <v>67</v>
      </c>
      <c r="E445" s="192" t="s">
        <v>40</v>
      </c>
      <c r="F445" s="193" t="s">
        <v>460</v>
      </c>
      <c r="H445" s="192" t="s">
        <v>40</v>
      </c>
      <c r="I445" s="299"/>
      <c r="L445" s="191"/>
      <c r="M445" s="194"/>
      <c r="T445" s="195"/>
      <c r="AT445" s="192" t="s">
        <v>67</v>
      </c>
      <c r="AU445" s="192" t="s">
        <v>37</v>
      </c>
      <c r="AV445" s="190" t="s">
        <v>20</v>
      </c>
      <c r="AW445" s="190" t="s">
        <v>68</v>
      </c>
      <c r="AX445" s="190" t="s">
        <v>63</v>
      </c>
      <c r="AY445" s="192" t="s">
        <v>64</v>
      </c>
    </row>
    <row r="446" spans="2:65" s="93" customFormat="1">
      <c r="B446" s="94"/>
      <c r="D446" s="95" t="s">
        <v>67</v>
      </c>
      <c r="E446" s="96" t="s">
        <v>40</v>
      </c>
      <c r="F446" s="97" t="s">
        <v>758</v>
      </c>
      <c r="H446" s="98">
        <v>103.88</v>
      </c>
      <c r="I446" s="297"/>
      <c r="L446" s="94"/>
      <c r="M446" s="99"/>
      <c r="T446" s="100"/>
      <c r="AT446" s="96" t="s">
        <v>67</v>
      </c>
      <c r="AU446" s="96" t="s">
        <v>37</v>
      </c>
      <c r="AV446" s="93" t="s">
        <v>37</v>
      </c>
      <c r="AW446" s="93" t="s">
        <v>68</v>
      </c>
      <c r="AX446" s="93" t="s">
        <v>63</v>
      </c>
      <c r="AY446" s="96" t="s">
        <v>64</v>
      </c>
    </row>
    <row r="447" spans="2:65" s="190" customFormat="1">
      <c r="B447" s="191"/>
      <c r="D447" s="95" t="s">
        <v>67</v>
      </c>
      <c r="E447" s="192" t="s">
        <v>40</v>
      </c>
      <c r="F447" s="193" t="s">
        <v>759</v>
      </c>
      <c r="H447" s="192" t="s">
        <v>40</v>
      </c>
      <c r="I447" s="299"/>
      <c r="L447" s="191"/>
      <c r="M447" s="194"/>
      <c r="T447" s="195"/>
      <c r="AT447" s="192" t="s">
        <v>67</v>
      </c>
      <c r="AU447" s="192" t="s">
        <v>37</v>
      </c>
      <c r="AV447" s="190" t="s">
        <v>20</v>
      </c>
      <c r="AW447" s="190" t="s">
        <v>68</v>
      </c>
      <c r="AX447" s="190" t="s">
        <v>63</v>
      </c>
      <c r="AY447" s="192" t="s">
        <v>64</v>
      </c>
    </row>
    <row r="448" spans="2:65" s="93" customFormat="1">
      <c r="B448" s="94"/>
      <c r="D448" s="95" t="s">
        <v>67</v>
      </c>
      <c r="E448" s="96" t="s">
        <v>40</v>
      </c>
      <c r="F448" s="97" t="s">
        <v>760</v>
      </c>
      <c r="H448" s="98">
        <v>18.88</v>
      </c>
      <c r="I448" s="297"/>
      <c r="L448" s="94"/>
      <c r="M448" s="99"/>
      <c r="T448" s="100"/>
      <c r="AT448" s="96" t="s">
        <v>67</v>
      </c>
      <c r="AU448" s="96" t="s">
        <v>37</v>
      </c>
      <c r="AV448" s="93" t="s">
        <v>37</v>
      </c>
      <c r="AW448" s="93" t="s">
        <v>68</v>
      </c>
      <c r="AX448" s="93" t="s">
        <v>63</v>
      </c>
      <c r="AY448" s="96" t="s">
        <v>64</v>
      </c>
    </row>
    <row r="449" spans="2:65" s="93" customFormat="1">
      <c r="B449" s="94"/>
      <c r="D449" s="95" t="s">
        <v>67</v>
      </c>
      <c r="E449" s="96" t="s">
        <v>40</v>
      </c>
      <c r="F449" s="97" t="s">
        <v>761</v>
      </c>
      <c r="H449" s="98">
        <v>2.58</v>
      </c>
      <c r="I449" s="297"/>
      <c r="L449" s="94"/>
      <c r="M449" s="99"/>
      <c r="T449" s="100"/>
      <c r="AT449" s="96" t="s">
        <v>67</v>
      </c>
      <c r="AU449" s="96" t="s">
        <v>37</v>
      </c>
      <c r="AV449" s="93" t="s">
        <v>37</v>
      </c>
      <c r="AW449" s="93" t="s">
        <v>68</v>
      </c>
      <c r="AX449" s="93" t="s">
        <v>63</v>
      </c>
      <c r="AY449" s="96" t="s">
        <v>64</v>
      </c>
    </row>
    <row r="450" spans="2:65" s="101" customFormat="1">
      <c r="B450" s="102"/>
      <c r="D450" s="95" t="s">
        <v>67</v>
      </c>
      <c r="E450" s="103" t="s">
        <v>40</v>
      </c>
      <c r="F450" s="104" t="s">
        <v>70</v>
      </c>
      <c r="H450" s="105">
        <v>129.66</v>
      </c>
      <c r="I450" s="298"/>
      <c r="L450" s="102"/>
      <c r="M450" s="106"/>
      <c r="T450" s="107"/>
      <c r="AT450" s="103" t="s">
        <v>67</v>
      </c>
      <c r="AU450" s="103" t="s">
        <v>37</v>
      </c>
      <c r="AV450" s="101" t="s">
        <v>66</v>
      </c>
      <c r="AW450" s="101" t="s">
        <v>68</v>
      </c>
      <c r="AX450" s="101" t="s">
        <v>20</v>
      </c>
      <c r="AY450" s="103" t="s">
        <v>64</v>
      </c>
    </row>
    <row r="451" spans="2:65" s="46" customFormat="1" ht="21.75" customHeight="1">
      <c r="B451" s="79"/>
      <c r="C451" s="80" t="s">
        <v>122</v>
      </c>
      <c r="D451" s="80" t="s">
        <v>65</v>
      </c>
      <c r="E451" s="81" t="s">
        <v>762</v>
      </c>
      <c r="F451" s="82" t="s">
        <v>763</v>
      </c>
      <c r="G451" s="83" t="s">
        <v>14</v>
      </c>
      <c r="H451" s="84">
        <v>129.66</v>
      </c>
      <c r="I451" s="295"/>
      <c r="J451" s="85">
        <f>ROUND(I451*H451,2)</f>
        <v>0</v>
      </c>
      <c r="K451" s="128"/>
      <c r="L451" s="47"/>
      <c r="M451" s="296" t="s">
        <v>40</v>
      </c>
      <c r="N451" s="86" t="s">
        <v>45</v>
      </c>
      <c r="P451" s="87">
        <f>O451*H451</f>
        <v>0</v>
      </c>
      <c r="Q451" s="87">
        <v>4.4999999999999997E-3</v>
      </c>
      <c r="R451" s="87">
        <f>Q451*H451</f>
        <v>0.58346999999999993</v>
      </c>
      <c r="S451" s="87">
        <v>0</v>
      </c>
      <c r="T451" s="88">
        <f>S451*H451</f>
        <v>0</v>
      </c>
      <c r="AR451" s="89" t="s">
        <v>83</v>
      </c>
      <c r="AT451" s="89" t="s">
        <v>65</v>
      </c>
      <c r="AU451" s="89" t="s">
        <v>37</v>
      </c>
      <c r="AY451" s="45" t="s">
        <v>64</v>
      </c>
      <c r="BE451" s="90">
        <f>IF(N451="základní",J451,0)</f>
        <v>0</v>
      </c>
      <c r="BF451" s="90">
        <f>IF(N451="snížená",J451,0)</f>
        <v>0</v>
      </c>
      <c r="BG451" s="90">
        <f>IF(N451="zákl. přenesená",J451,0)</f>
        <v>0</v>
      </c>
      <c r="BH451" s="90">
        <f>IF(N451="sníž. přenesená",J451,0)</f>
        <v>0</v>
      </c>
      <c r="BI451" s="90">
        <f>IF(N451="nulová",J451,0)</f>
        <v>0</v>
      </c>
      <c r="BJ451" s="45" t="s">
        <v>20</v>
      </c>
      <c r="BK451" s="90">
        <f>ROUND(I451*H451,2)</f>
        <v>0</v>
      </c>
      <c r="BL451" s="45" t="s">
        <v>83</v>
      </c>
      <c r="BM451" s="89" t="s">
        <v>764</v>
      </c>
    </row>
    <row r="452" spans="2:65" s="46" customFormat="1" ht="33" customHeight="1">
      <c r="B452" s="79"/>
      <c r="C452" s="80" t="s">
        <v>200</v>
      </c>
      <c r="D452" s="80" t="s">
        <v>65</v>
      </c>
      <c r="E452" s="81" t="s">
        <v>765</v>
      </c>
      <c r="F452" s="82" t="s">
        <v>766</v>
      </c>
      <c r="G452" s="83" t="s">
        <v>14</v>
      </c>
      <c r="H452" s="84">
        <v>127.08</v>
      </c>
      <c r="I452" s="295"/>
      <c r="J452" s="85">
        <f>ROUND(I452*H452,2)</f>
        <v>0</v>
      </c>
      <c r="K452" s="128"/>
      <c r="L452" s="47"/>
      <c r="M452" s="296" t="s">
        <v>40</v>
      </c>
      <c r="N452" s="86" t="s">
        <v>45</v>
      </c>
      <c r="P452" s="87">
        <f>O452*H452</f>
        <v>0</v>
      </c>
      <c r="Q452" s="87">
        <v>8.9999999999999993E-3</v>
      </c>
      <c r="R452" s="87">
        <f>Q452*H452</f>
        <v>1.1437199999999998</v>
      </c>
      <c r="S452" s="87">
        <v>0</v>
      </c>
      <c r="T452" s="88">
        <f>S452*H452</f>
        <v>0</v>
      </c>
      <c r="AR452" s="89" t="s">
        <v>83</v>
      </c>
      <c r="AT452" s="89" t="s">
        <v>65</v>
      </c>
      <c r="AU452" s="89" t="s">
        <v>37</v>
      </c>
      <c r="AY452" s="45" t="s">
        <v>64</v>
      </c>
      <c r="BE452" s="90">
        <f>IF(N452="základní",J452,0)</f>
        <v>0</v>
      </c>
      <c r="BF452" s="90">
        <f>IF(N452="snížená",J452,0)</f>
        <v>0</v>
      </c>
      <c r="BG452" s="90">
        <f>IF(N452="zákl. přenesená",J452,0)</f>
        <v>0</v>
      </c>
      <c r="BH452" s="90">
        <f>IF(N452="sníž. přenesená",J452,0)</f>
        <v>0</v>
      </c>
      <c r="BI452" s="90">
        <f>IF(N452="nulová",J452,0)</f>
        <v>0</v>
      </c>
      <c r="BJ452" s="45" t="s">
        <v>20</v>
      </c>
      <c r="BK452" s="90">
        <f>ROUND(I452*H452,2)</f>
        <v>0</v>
      </c>
      <c r="BL452" s="45" t="s">
        <v>83</v>
      </c>
      <c r="BM452" s="89" t="s">
        <v>767</v>
      </c>
    </row>
    <row r="453" spans="2:65" s="190" customFormat="1" ht="22.5">
      <c r="B453" s="191"/>
      <c r="D453" s="95" t="s">
        <v>67</v>
      </c>
      <c r="E453" s="192" t="s">
        <v>40</v>
      </c>
      <c r="F453" s="193" t="s">
        <v>768</v>
      </c>
      <c r="H453" s="192" t="s">
        <v>40</v>
      </c>
      <c r="I453" s="299"/>
      <c r="L453" s="191"/>
      <c r="M453" s="194"/>
      <c r="T453" s="195"/>
      <c r="AT453" s="192" t="s">
        <v>67</v>
      </c>
      <c r="AU453" s="192" t="s">
        <v>37</v>
      </c>
      <c r="AV453" s="190" t="s">
        <v>20</v>
      </c>
      <c r="AW453" s="190" t="s">
        <v>68</v>
      </c>
      <c r="AX453" s="190" t="s">
        <v>63</v>
      </c>
      <c r="AY453" s="192" t="s">
        <v>64</v>
      </c>
    </row>
    <row r="454" spans="2:65" s="190" customFormat="1">
      <c r="B454" s="191"/>
      <c r="D454" s="95" t="s">
        <v>67</v>
      </c>
      <c r="E454" s="192" t="s">
        <v>40</v>
      </c>
      <c r="F454" s="193" t="s">
        <v>458</v>
      </c>
      <c r="H454" s="192" t="s">
        <v>40</v>
      </c>
      <c r="I454" s="299"/>
      <c r="L454" s="191"/>
      <c r="M454" s="194"/>
      <c r="T454" s="195"/>
      <c r="AT454" s="192" t="s">
        <v>67</v>
      </c>
      <c r="AU454" s="192" t="s">
        <v>37</v>
      </c>
      <c r="AV454" s="190" t="s">
        <v>20</v>
      </c>
      <c r="AW454" s="190" t="s">
        <v>68</v>
      </c>
      <c r="AX454" s="190" t="s">
        <v>63</v>
      </c>
      <c r="AY454" s="192" t="s">
        <v>64</v>
      </c>
    </row>
    <row r="455" spans="2:65" s="93" customFormat="1">
      <c r="B455" s="94"/>
      <c r="D455" s="95" t="s">
        <v>67</v>
      </c>
      <c r="E455" s="96" t="s">
        <v>40</v>
      </c>
      <c r="F455" s="97" t="s">
        <v>757</v>
      </c>
      <c r="H455" s="98">
        <v>4.32</v>
      </c>
      <c r="I455" s="297"/>
      <c r="L455" s="94"/>
      <c r="M455" s="99"/>
      <c r="T455" s="100"/>
      <c r="AT455" s="96" t="s">
        <v>67</v>
      </c>
      <c r="AU455" s="96" t="s">
        <v>37</v>
      </c>
      <c r="AV455" s="93" t="s">
        <v>37</v>
      </c>
      <c r="AW455" s="93" t="s">
        <v>68</v>
      </c>
      <c r="AX455" s="93" t="s">
        <v>63</v>
      </c>
      <c r="AY455" s="96" t="s">
        <v>64</v>
      </c>
    </row>
    <row r="456" spans="2:65" s="190" customFormat="1">
      <c r="B456" s="191"/>
      <c r="D456" s="95" t="s">
        <v>67</v>
      </c>
      <c r="E456" s="192" t="s">
        <v>40</v>
      </c>
      <c r="F456" s="193" t="s">
        <v>460</v>
      </c>
      <c r="H456" s="192" t="s">
        <v>40</v>
      </c>
      <c r="I456" s="299"/>
      <c r="L456" s="191"/>
      <c r="M456" s="194"/>
      <c r="T456" s="195"/>
      <c r="AT456" s="192" t="s">
        <v>67</v>
      </c>
      <c r="AU456" s="192" t="s">
        <v>37</v>
      </c>
      <c r="AV456" s="190" t="s">
        <v>20</v>
      </c>
      <c r="AW456" s="190" t="s">
        <v>68</v>
      </c>
      <c r="AX456" s="190" t="s">
        <v>63</v>
      </c>
      <c r="AY456" s="192" t="s">
        <v>64</v>
      </c>
    </row>
    <row r="457" spans="2:65" s="93" customFormat="1">
      <c r="B457" s="94"/>
      <c r="D457" s="95" t="s">
        <v>67</v>
      </c>
      <c r="E457" s="96" t="s">
        <v>40</v>
      </c>
      <c r="F457" s="97" t="s">
        <v>758</v>
      </c>
      <c r="H457" s="98">
        <v>103.88</v>
      </c>
      <c r="I457" s="297"/>
      <c r="L457" s="94"/>
      <c r="M457" s="99"/>
      <c r="T457" s="100"/>
      <c r="AT457" s="96" t="s">
        <v>67</v>
      </c>
      <c r="AU457" s="96" t="s">
        <v>37</v>
      </c>
      <c r="AV457" s="93" t="s">
        <v>37</v>
      </c>
      <c r="AW457" s="93" t="s">
        <v>68</v>
      </c>
      <c r="AX457" s="93" t="s">
        <v>63</v>
      </c>
      <c r="AY457" s="96" t="s">
        <v>64</v>
      </c>
    </row>
    <row r="458" spans="2:65" s="190" customFormat="1">
      <c r="B458" s="191"/>
      <c r="D458" s="95" t="s">
        <v>67</v>
      </c>
      <c r="E458" s="192" t="s">
        <v>40</v>
      </c>
      <c r="F458" s="193" t="s">
        <v>453</v>
      </c>
      <c r="H458" s="192" t="s">
        <v>40</v>
      </c>
      <c r="I458" s="299"/>
      <c r="L458" s="191"/>
      <c r="M458" s="194"/>
      <c r="T458" s="195"/>
      <c r="AT458" s="192" t="s">
        <v>67</v>
      </c>
      <c r="AU458" s="192" t="s">
        <v>37</v>
      </c>
      <c r="AV458" s="190" t="s">
        <v>20</v>
      </c>
      <c r="AW458" s="190" t="s">
        <v>68</v>
      </c>
      <c r="AX458" s="190" t="s">
        <v>63</v>
      </c>
      <c r="AY458" s="192" t="s">
        <v>64</v>
      </c>
    </row>
    <row r="459" spans="2:65" s="93" customFormat="1">
      <c r="B459" s="94"/>
      <c r="D459" s="95" t="s">
        <v>67</v>
      </c>
      <c r="E459" s="96" t="s">
        <v>40</v>
      </c>
      <c r="F459" s="97" t="s">
        <v>760</v>
      </c>
      <c r="H459" s="98">
        <v>18.88</v>
      </c>
      <c r="I459" s="297"/>
      <c r="L459" s="94"/>
      <c r="M459" s="99"/>
      <c r="T459" s="100"/>
      <c r="AT459" s="96" t="s">
        <v>67</v>
      </c>
      <c r="AU459" s="96" t="s">
        <v>37</v>
      </c>
      <c r="AV459" s="93" t="s">
        <v>37</v>
      </c>
      <c r="AW459" s="93" t="s">
        <v>68</v>
      </c>
      <c r="AX459" s="93" t="s">
        <v>63</v>
      </c>
      <c r="AY459" s="96" t="s">
        <v>64</v>
      </c>
    </row>
    <row r="460" spans="2:65" s="101" customFormat="1">
      <c r="B460" s="102"/>
      <c r="D460" s="95" t="s">
        <v>67</v>
      </c>
      <c r="E460" s="103" t="s">
        <v>40</v>
      </c>
      <c r="F460" s="104" t="s">
        <v>70</v>
      </c>
      <c r="H460" s="105">
        <v>127.08</v>
      </c>
      <c r="I460" s="298"/>
      <c r="L460" s="102"/>
      <c r="M460" s="106"/>
      <c r="T460" s="107"/>
      <c r="AT460" s="103" t="s">
        <v>67</v>
      </c>
      <c r="AU460" s="103" t="s">
        <v>37</v>
      </c>
      <c r="AV460" s="101" t="s">
        <v>66</v>
      </c>
      <c r="AW460" s="101" t="s">
        <v>68</v>
      </c>
      <c r="AX460" s="101" t="s">
        <v>20</v>
      </c>
      <c r="AY460" s="103" t="s">
        <v>64</v>
      </c>
    </row>
    <row r="461" spans="2:65" s="190" customFormat="1" ht="33.75">
      <c r="B461" s="191"/>
      <c r="D461" s="95" t="s">
        <v>67</v>
      </c>
      <c r="E461" s="192" t="s">
        <v>40</v>
      </c>
      <c r="F461" s="193" t="s">
        <v>769</v>
      </c>
      <c r="H461" s="192" t="s">
        <v>40</v>
      </c>
      <c r="I461" s="299"/>
      <c r="L461" s="191"/>
      <c r="M461" s="194"/>
      <c r="T461" s="195"/>
      <c r="AT461" s="192" t="s">
        <v>67</v>
      </c>
      <c r="AU461" s="192" t="s">
        <v>37</v>
      </c>
      <c r="AV461" s="190" t="s">
        <v>20</v>
      </c>
      <c r="AW461" s="190" t="s">
        <v>68</v>
      </c>
      <c r="AX461" s="190" t="s">
        <v>63</v>
      </c>
      <c r="AY461" s="192" t="s">
        <v>64</v>
      </c>
    </row>
    <row r="462" spans="2:65" s="46" customFormat="1" ht="33" customHeight="1">
      <c r="B462" s="79"/>
      <c r="C462" s="108" t="s">
        <v>126</v>
      </c>
      <c r="D462" s="108" t="s">
        <v>75</v>
      </c>
      <c r="E462" s="109" t="s">
        <v>770</v>
      </c>
      <c r="F462" s="110" t="s">
        <v>771</v>
      </c>
      <c r="G462" s="111" t="s">
        <v>14</v>
      </c>
      <c r="H462" s="112">
        <v>146.142</v>
      </c>
      <c r="I462" s="300"/>
      <c r="J462" s="113">
        <f>ROUND(I462*H462,2)</f>
        <v>0</v>
      </c>
      <c r="K462" s="129"/>
      <c r="L462" s="114"/>
      <c r="M462" s="301" t="s">
        <v>40</v>
      </c>
      <c r="N462" s="115" t="s">
        <v>45</v>
      </c>
      <c r="P462" s="87">
        <f>O462*H462</f>
        <v>0</v>
      </c>
      <c r="Q462" s="87">
        <v>2.1000000000000001E-2</v>
      </c>
      <c r="R462" s="87">
        <f>Q462*H462</f>
        <v>3.0689820000000001</v>
      </c>
      <c r="S462" s="87">
        <v>0</v>
      </c>
      <c r="T462" s="88">
        <f>S462*H462</f>
        <v>0</v>
      </c>
      <c r="AR462" s="89" t="s">
        <v>100</v>
      </c>
      <c r="AT462" s="89" t="s">
        <v>75</v>
      </c>
      <c r="AU462" s="89" t="s">
        <v>37</v>
      </c>
      <c r="AY462" s="45" t="s">
        <v>64</v>
      </c>
      <c r="BE462" s="90">
        <f>IF(N462="základní",J462,0)</f>
        <v>0</v>
      </c>
      <c r="BF462" s="90">
        <f>IF(N462="snížená",J462,0)</f>
        <v>0</v>
      </c>
      <c r="BG462" s="90">
        <f>IF(N462="zákl. přenesená",J462,0)</f>
        <v>0</v>
      </c>
      <c r="BH462" s="90">
        <f>IF(N462="sníž. přenesená",J462,0)</f>
        <v>0</v>
      </c>
      <c r="BI462" s="90">
        <f>IF(N462="nulová",J462,0)</f>
        <v>0</v>
      </c>
      <c r="BJ462" s="45" t="s">
        <v>20</v>
      </c>
      <c r="BK462" s="90">
        <f>ROUND(I462*H462,2)</f>
        <v>0</v>
      </c>
      <c r="BL462" s="45" t="s">
        <v>83</v>
      </c>
      <c r="BM462" s="89" t="s">
        <v>772</v>
      </c>
    </row>
    <row r="463" spans="2:65" s="93" customFormat="1">
      <c r="B463" s="94"/>
      <c r="D463" s="95" t="s">
        <v>67</v>
      </c>
      <c r="E463" s="96" t="s">
        <v>40</v>
      </c>
      <c r="F463" s="97" t="s">
        <v>773</v>
      </c>
      <c r="H463" s="98">
        <v>127.08</v>
      </c>
      <c r="I463" s="297"/>
      <c r="L463" s="94"/>
      <c r="M463" s="99"/>
      <c r="T463" s="100"/>
      <c r="AT463" s="96" t="s">
        <v>67</v>
      </c>
      <c r="AU463" s="96" t="s">
        <v>37</v>
      </c>
      <c r="AV463" s="93" t="s">
        <v>37</v>
      </c>
      <c r="AW463" s="93" t="s">
        <v>68</v>
      </c>
      <c r="AX463" s="93" t="s">
        <v>63</v>
      </c>
      <c r="AY463" s="96" t="s">
        <v>64</v>
      </c>
    </row>
    <row r="464" spans="2:65" s="101" customFormat="1">
      <c r="B464" s="102"/>
      <c r="D464" s="95" t="s">
        <v>67</v>
      </c>
      <c r="E464" s="103" t="s">
        <v>40</v>
      </c>
      <c r="F464" s="104" t="s">
        <v>70</v>
      </c>
      <c r="H464" s="105">
        <v>127.08</v>
      </c>
      <c r="I464" s="298"/>
      <c r="L464" s="102"/>
      <c r="M464" s="106"/>
      <c r="T464" s="107"/>
      <c r="AT464" s="103" t="s">
        <v>67</v>
      </c>
      <c r="AU464" s="103" t="s">
        <v>37</v>
      </c>
      <c r="AV464" s="101" t="s">
        <v>66</v>
      </c>
      <c r="AW464" s="101" t="s">
        <v>68</v>
      </c>
      <c r="AX464" s="101" t="s">
        <v>20</v>
      </c>
      <c r="AY464" s="103" t="s">
        <v>64</v>
      </c>
    </row>
    <row r="465" spans="2:65" s="93" customFormat="1">
      <c r="B465" s="94"/>
      <c r="D465" s="95" t="s">
        <v>67</v>
      </c>
      <c r="F465" s="97" t="s">
        <v>774</v>
      </c>
      <c r="H465" s="98">
        <v>146.142</v>
      </c>
      <c r="I465" s="297"/>
      <c r="L465" s="94"/>
      <c r="M465" s="99"/>
      <c r="T465" s="100"/>
      <c r="AT465" s="96" t="s">
        <v>67</v>
      </c>
      <c r="AU465" s="96" t="s">
        <v>37</v>
      </c>
      <c r="AV465" s="93" t="s">
        <v>37</v>
      </c>
      <c r="AW465" s="93" t="s">
        <v>38</v>
      </c>
      <c r="AX465" s="93" t="s">
        <v>20</v>
      </c>
      <c r="AY465" s="96" t="s">
        <v>64</v>
      </c>
    </row>
    <row r="466" spans="2:65" s="46" customFormat="1" ht="24.2" customHeight="1">
      <c r="B466" s="79"/>
      <c r="C466" s="80" t="s">
        <v>108</v>
      </c>
      <c r="D466" s="80" t="s">
        <v>65</v>
      </c>
      <c r="E466" s="81" t="s">
        <v>24</v>
      </c>
      <c r="F466" s="82" t="s">
        <v>775</v>
      </c>
      <c r="G466" s="83" t="s">
        <v>14</v>
      </c>
      <c r="H466" s="84">
        <v>127.08</v>
      </c>
      <c r="I466" s="295"/>
      <c r="J466" s="85">
        <f>ROUND(I466*H466,2)</f>
        <v>0</v>
      </c>
      <c r="K466" s="128"/>
      <c r="L466" s="47"/>
      <c r="M466" s="296" t="s">
        <v>40</v>
      </c>
      <c r="N466" s="86" t="s">
        <v>45</v>
      </c>
      <c r="P466" s="87">
        <f>O466*H466</f>
        <v>0</v>
      </c>
      <c r="Q466" s="87">
        <v>0</v>
      </c>
      <c r="R466" s="87">
        <f>Q466*H466</f>
        <v>0</v>
      </c>
      <c r="S466" s="87">
        <v>0</v>
      </c>
      <c r="T466" s="88">
        <f>S466*H466</f>
        <v>0</v>
      </c>
      <c r="AR466" s="89" t="s">
        <v>83</v>
      </c>
      <c r="AT466" s="89" t="s">
        <v>65</v>
      </c>
      <c r="AU466" s="89" t="s">
        <v>37</v>
      </c>
      <c r="AY466" s="45" t="s">
        <v>64</v>
      </c>
      <c r="BE466" s="90">
        <f>IF(N466="základní",J466,0)</f>
        <v>0</v>
      </c>
      <c r="BF466" s="90">
        <f>IF(N466="snížená",J466,0)</f>
        <v>0</v>
      </c>
      <c r="BG466" s="90">
        <f>IF(N466="zákl. přenesená",J466,0)</f>
        <v>0</v>
      </c>
      <c r="BH466" s="90">
        <f>IF(N466="sníž. přenesená",J466,0)</f>
        <v>0</v>
      </c>
      <c r="BI466" s="90">
        <f>IF(N466="nulová",J466,0)</f>
        <v>0</v>
      </c>
      <c r="BJ466" s="45" t="s">
        <v>20</v>
      </c>
      <c r="BK466" s="90">
        <f>ROUND(I466*H466,2)</f>
        <v>0</v>
      </c>
      <c r="BL466" s="45" t="s">
        <v>83</v>
      </c>
      <c r="BM466" s="89" t="s">
        <v>776</v>
      </c>
    </row>
    <row r="467" spans="2:65" s="46" customFormat="1" ht="24.2" customHeight="1">
      <c r="B467" s="79"/>
      <c r="C467" s="80" t="s">
        <v>129</v>
      </c>
      <c r="D467" s="80" t="s">
        <v>65</v>
      </c>
      <c r="E467" s="81" t="s">
        <v>777</v>
      </c>
      <c r="F467" s="82" t="s">
        <v>778</v>
      </c>
      <c r="G467" s="83" t="s">
        <v>14</v>
      </c>
      <c r="H467" s="84">
        <v>2.58</v>
      </c>
      <c r="I467" s="295"/>
      <c r="J467" s="85">
        <f>ROUND(I467*H467,2)</f>
        <v>0</v>
      </c>
      <c r="K467" s="128"/>
      <c r="L467" s="47"/>
      <c r="M467" s="296" t="s">
        <v>40</v>
      </c>
      <c r="N467" s="86" t="s">
        <v>45</v>
      </c>
      <c r="P467" s="87">
        <f>O467*H467</f>
        <v>0</v>
      </c>
      <c r="Q467" s="87">
        <v>2.8E-3</v>
      </c>
      <c r="R467" s="87">
        <f>Q467*H467</f>
        <v>7.2240000000000004E-3</v>
      </c>
      <c r="S467" s="87">
        <v>0</v>
      </c>
      <c r="T467" s="88">
        <f>S467*H467</f>
        <v>0</v>
      </c>
      <c r="AR467" s="89" t="s">
        <v>83</v>
      </c>
      <c r="AT467" s="89" t="s">
        <v>65</v>
      </c>
      <c r="AU467" s="89" t="s">
        <v>37</v>
      </c>
      <c r="AY467" s="45" t="s">
        <v>64</v>
      </c>
      <c r="BE467" s="90">
        <f>IF(N467="základní",J467,0)</f>
        <v>0</v>
      </c>
      <c r="BF467" s="90">
        <f>IF(N467="snížená",J467,0)</f>
        <v>0</v>
      </c>
      <c r="BG467" s="90">
        <f>IF(N467="zákl. přenesená",J467,0)</f>
        <v>0</v>
      </c>
      <c r="BH467" s="90">
        <f>IF(N467="sníž. přenesená",J467,0)</f>
        <v>0</v>
      </c>
      <c r="BI467" s="90">
        <f>IF(N467="nulová",J467,0)</f>
        <v>0</v>
      </c>
      <c r="BJ467" s="45" t="s">
        <v>20</v>
      </c>
      <c r="BK467" s="90">
        <f>ROUND(I467*H467,2)</f>
        <v>0</v>
      </c>
      <c r="BL467" s="45" t="s">
        <v>83</v>
      </c>
      <c r="BM467" s="89" t="s">
        <v>779</v>
      </c>
    </row>
    <row r="468" spans="2:65" s="190" customFormat="1">
      <c r="B468" s="191"/>
      <c r="D468" s="95" t="s">
        <v>67</v>
      </c>
      <c r="E468" s="192" t="s">
        <v>40</v>
      </c>
      <c r="F468" s="193" t="s">
        <v>453</v>
      </c>
      <c r="H468" s="192" t="s">
        <v>40</v>
      </c>
      <c r="I468" s="299"/>
      <c r="L468" s="191"/>
      <c r="M468" s="194"/>
      <c r="T468" s="195"/>
      <c r="AT468" s="192" t="s">
        <v>67</v>
      </c>
      <c r="AU468" s="192" t="s">
        <v>37</v>
      </c>
      <c r="AV468" s="190" t="s">
        <v>20</v>
      </c>
      <c r="AW468" s="190" t="s">
        <v>68</v>
      </c>
      <c r="AX468" s="190" t="s">
        <v>63</v>
      </c>
      <c r="AY468" s="192" t="s">
        <v>64</v>
      </c>
    </row>
    <row r="469" spans="2:65" s="93" customFormat="1">
      <c r="B469" s="94"/>
      <c r="D469" s="95" t="s">
        <v>67</v>
      </c>
      <c r="E469" s="96" t="s">
        <v>40</v>
      </c>
      <c r="F469" s="97" t="s">
        <v>761</v>
      </c>
      <c r="H469" s="98">
        <v>2.58</v>
      </c>
      <c r="I469" s="297"/>
      <c r="L469" s="94"/>
      <c r="M469" s="99"/>
      <c r="T469" s="100"/>
      <c r="AT469" s="96" t="s">
        <v>67</v>
      </c>
      <c r="AU469" s="96" t="s">
        <v>37</v>
      </c>
      <c r="AV469" s="93" t="s">
        <v>37</v>
      </c>
      <c r="AW469" s="93" t="s">
        <v>68</v>
      </c>
      <c r="AX469" s="93" t="s">
        <v>63</v>
      </c>
      <c r="AY469" s="96" t="s">
        <v>64</v>
      </c>
    </row>
    <row r="470" spans="2:65" s="101" customFormat="1">
      <c r="B470" s="102"/>
      <c r="D470" s="95" t="s">
        <v>67</v>
      </c>
      <c r="E470" s="103" t="s">
        <v>40</v>
      </c>
      <c r="F470" s="104" t="s">
        <v>70</v>
      </c>
      <c r="H470" s="105">
        <v>2.58</v>
      </c>
      <c r="I470" s="298"/>
      <c r="L470" s="102"/>
      <c r="M470" s="106"/>
      <c r="T470" s="107"/>
      <c r="AT470" s="103" t="s">
        <v>67</v>
      </c>
      <c r="AU470" s="103" t="s">
        <v>37</v>
      </c>
      <c r="AV470" s="101" t="s">
        <v>66</v>
      </c>
      <c r="AW470" s="101" t="s">
        <v>68</v>
      </c>
      <c r="AX470" s="101" t="s">
        <v>20</v>
      </c>
      <c r="AY470" s="103" t="s">
        <v>64</v>
      </c>
    </row>
    <row r="471" spans="2:65" s="190" customFormat="1" ht="22.5">
      <c r="B471" s="191"/>
      <c r="D471" s="95" t="s">
        <v>67</v>
      </c>
      <c r="E471" s="192" t="s">
        <v>40</v>
      </c>
      <c r="F471" s="193" t="s">
        <v>768</v>
      </c>
      <c r="H471" s="192" t="s">
        <v>40</v>
      </c>
      <c r="I471" s="299"/>
      <c r="L471" s="191"/>
      <c r="M471" s="194"/>
      <c r="T471" s="195"/>
      <c r="AT471" s="192" t="s">
        <v>67</v>
      </c>
      <c r="AU471" s="192" t="s">
        <v>37</v>
      </c>
      <c r="AV471" s="190" t="s">
        <v>20</v>
      </c>
      <c r="AW471" s="190" t="s">
        <v>68</v>
      </c>
      <c r="AX471" s="190" t="s">
        <v>63</v>
      </c>
      <c r="AY471" s="192" t="s">
        <v>64</v>
      </c>
    </row>
    <row r="472" spans="2:65" s="190" customFormat="1" ht="33.75">
      <c r="B472" s="191"/>
      <c r="D472" s="95" t="s">
        <v>67</v>
      </c>
      <c r="E472" s="192" t="s">
        <v>40</v>
      </c>
      <c r="F472" s="193" t="s">
        <v>769</v>
      </c>
      <c r="H472" s="192" t="s">
        <v>40</v>
      </c>
      <c r="I472" s="299"/>
      <c r="L472" s="191"/>
      <c r="M472" s="194"/>
      <c r="T472" s="195"/>
      <c r="AT472" s="192" t="s">
        <v>67</v>
      </c>
      <c r="AU472" s="192" t="s">
        <v>37</v>
      </c>
      <c r="AV472" s="190" t="s">
        <v>20</v>
      </c>
      <c r="AW472" s="190" t="s">
        <v>68</v>
      </c>
      <c r="AX472" s="190" t="s">
        <v>63</v>
      </c>
      <c r="AY472" s="192" t="s">
        <v>64</v>
      </c>
    </row>
    <row r="473" spans="2:65" s="46" customFormat="1" ht="37.9" customHeight="1">
      <c r="B473" s="79"/>
      <c r="C473" s="108" t="s">
        <v>130</v>
      </c>
      <c r="D473" s="108" t="s">
        <v>75</v>
      </c>
      <c r="E473" s="109" t="s">
        <v>780</v>
      </c>
      <c r="F473" s="110" t="s">
        <v>781</v>
      </c>
      <c r="G473" s="111" t="s">
        <v>15</v>
      </c>
      <c r="H473" s="112">
        <v>29</v>
      </c>
      <c r="I473" s="300"/>
      <c r="J473" s="113">
        <f>ROUND(I473*H473,2)</f>
        <v>0</v>
      </c>
      <c r="K473" s="129"/>
      <c r="L473" s="114"/>
      <c r="M473" s="301" t="s">
        <v>40</v>
      </c>
      <c r="N473" s="115" t="s">
        <v>45</v>
      </c>
      <c r="P473" s="87">
        <f>O473*H473</f>
        <v>0</v>
      </c>
      <c r="Q473" s="87">
        <v>1.9300000000000001E-3</v>
      </c>
      <c r="R473" s="87">
        <f>Q473*H473</f>
        <v>5.5969999999999999E-2</v>
      </c>
      <c r="S473" s="87">
        <v>0</v>
      </c>
      <c r="T473" s="88">
        <f>S473*H473</f>
        <v>0</v>
      </c>
      <c r="AR473" s="89" t="s">
        <v>100</v>
      </c>
      <c r="AT473" s="89" t="s">
        <v>75</v>
      </c>
      <c r="AU473" s="89" t="s">
        <v>37</v>
      </c>
      <c r="AY473" s="45" t="s">
        <v>64</v>
      </c>
      <c r="BE473" s="90">
        <f>IF(N473="základní",J473,0)</f>
        <v>0</v>
      </c>
      <c r="BF473" s="90">
        <f>IF(N473="snížená",J473,0)</f>
        <v>0</v>
      </c>
      <c r="BG473" s="90">
        <f>IF(N473="zákl. přenesená",J473,0)</f>
        <v>0</v>
      </c>
      <c r="BH473" s="90">
        <f>IF(N473="sníž. přenesená",J473,0)</f>
        <v>0</v>
      </c>
      <c r="BI473" s="90">
        <f>IF(N473="nulová",J473,0)</f>
        <v>0</v>
      </c>
      <c r="BJ473" s="45" t="s">
        <v>20</v>
      </c>
      <c r="BK473" s="90">
        <f>ROUND(I473*H473,2)</f>
        <v>0</v>
      </c>
      <c r="BL473" s="45" t="s">
        <v>83</v>
      </c>
      <c r="BM473" s="89" t="s">
        <v>782</v>
      </c>
    </row>
    <row r="474" spans="2:65" s="93" customFormat="1">
      <c r="B474" s="94"/>
      <c r="D474" s="95" t="s">
        <v>67</v>
      </c>
      <c r="E474" s="96" t="s">
        <v>40</v>
      </c>
      <c r="F474" s="97" t="s">
        <v>783</v>
      </c>
      <c r="H474" s="98">
        <v>29</v>
      </c>
      <c r="I474" s="297"/>
      <c r="L474" s="94"/>
      <c r="M474" s="99"/>
      <c r="T474" s="100"/>
      <c r="AT474" s="96" t="s">
        <v>67</v>
      </c>
      <c r="AU474" s="96" t="s">
        <v>37</v>
      </c>
      <c r="AV474" s="93" t="s">
        <v>37</v>
      </c>
      <c r="AW474" s="93" t="s">
        <v>68</v>
      </c>
      <c r="AX474" s="93" t="s">
        <v>63</v>
      </c>
      <c r="AY474" s="96" t="s">
        <v>64</v>
      </c>
    </row>
    <row r="475" spans="2:65" s="101" customFormat="1">
      <c r="B475" s="102"/>
      <c r="D475" s="95" t="s">
        <v>67</v>
      </c>
      <c r="E475" s="103" t="s">
        <v>40</v>
      </c>
      <c r="F475" s="104" t="s">
        <v>70</v>
      </c>
      <c r="H475" s="105">
        <v>29</v>
      </c>
      <c r="I475" s="298"/>
      <c r="L475" s="102"/>
      <c r="M475" s="106"/>
      <c r="T475" s="107"/>
      <c r="AT475" s="103" t="s">
        <v>67</v>
      </c>
      <c r="AU475" s="103" t="s">
        <v>37</v>
      </c>
      <c r="AV475" s="101" t="s">
        <v>66</v>
      </c>
      <c r="AW475" s="101" t="s">
        <v>68</v>
      </c>
      <c r="AX475" s="101" t="s">
        <v>20</v>
      </c>
      <c r="AY475" s="103" t="s">
        <v>64</v>
      </c>
    </row>
    <row r="476" spans="2:65" s="46" customFormat="1" ht="21.75" customHeight="1">
      <c r="B476" s="79"/>
      <c r="C476" s="80" t="s">
        <v>132</v>
      </c>
      <c r="D476" s="80" t="s">
        <v>65</v>
      </c>
      <c r="E476" s="81" t="s">
        <v>784</v>
      </c>
      <c r="F476" s="82" t="s">
        <v>785</v>
      </c>
      <c r="G476" s="83" t="s">
        <v>14</v>
      </c>
      <c r="H476" s="84">
        <v>2.58</v>
      </c>
      <c r="I476" s="295"/>
      <c r="J476" s="85">
        <f>ROUND(I476*H476,2)</f>
        <v>0</v>
      </c>
      <c r="K476" s="128"/>
      <c r="L476" s="47"/>
      <c r="M476" s="296" t="s">
        <v>40</v>
      </c>
      <c r="N476" s="86" t="s">
        <v>45</v>
      </c>
      <c r="P476" s="87">
        <f>O476*H476</f>
        <v>0</v>
      </c>
      <c r="Q476" s="87">
        <v>0</v>
      </c>
      <c r="R476" s="87">
        <f>Q476*H476</f>
        <v>0</v>
      </c>
      <c r="S476" s="87">
        <v>0</v>
      </c>
      <c r="T476" s="88">
        <f>S476*H476</f>
        <v>0</v>
      </c>
      <c r="AR476" s="89" t="s">
        <v>83</v>
      </c>
      <c r="AT476" s="89" t="s">
        <v>65</v>
      </c>
      <c r="AU476" s="89" t="s">
        <v>37</v>
      </c>
      <c r="AY476" s="45" t="s">
        <v>64</v>
      </c>
      <c r="BE476" s="90">
        <f>IF(N476="základní",J476,0)</f>
        <v>0</v>
      </c>
      <c r="BF476" s="90">
        <f>IF(N476="snížená",J476,0)</f>
        <v>0</v>
      </c>
      <c r="BG476" s="90">
        <f>IF(N476="zákl. přenesená",J476,0)</f>
        <v>0</v>
      </c>
      <c r="BH476" s="90">
        <f>IF(N476="sníž. přenesená",J476,0)</f>
        <v>0</v>
      </c>
      <c r="BI476" s="90">
        <f>IF(N476="nulová",J476,0)</f>
        <v>0</v>
      </c>
      <c r="BJ476" s="45" t="s">
        <v>20</v>
      </c>
      <c r="BK476" s="90">
        <f>ROUND(I476*H476,2)</f>
        <v>0</v>
      </c>
      <c r="BL476" s="45" t="s">
        <v>83</v>
      </c>
      <c r="BM476" s="89" t="s">
        <v>786</v>
      </c>
    </row>
    <row r="477" spans="2:65" s="46" customFormat="1" ht="21.75" customHeight="1">
      <c r="B477" s="79"/>
      <c r="C477" s="80" t="s">
        <v>110</v>
      </c>
      <c r="D477" s="80" t="s">
        <v>65</v>
      </c>
      <c r="E477" s="81" t="s">
        <v>787</v>
      </c>
      <c r="F477" s="82" t="s">
        <v>788</v>
      </c>
      <c r="G477" s="83" t="s">
        <v>14</v>
      </c>
      <c r="H477" s="84">
        <v>2.58</v>
      </c>
      <c r="I477" s="295"/>
      <c r="J477" s="85">
        <f>ROUND(I477*H477,2)</f>
        <v>0</v>
      </c>
      <c r="K477" s="128"/>
      <c r="L477" s="47"/>
      <c r="M477" s="296" t="s">
        <v>40</v>
      </c>
      <c r="N477" s="86" t="s">
        <v>45</v>
      </c>
      <c r="P477" s="87">
        <f>O477*H477</f>
        <v>0</v>
      </c>
      <c r="Q477" s="87">
        <v>1.5E-3</v>
      </c>
      <c r="R477" s="87">
        <f>Q477*H477</f>
        <v>3.8700000000000002E-3</v>
      </c>
      <c r="S477" s="87">
        <v>0</v>
      </c>
      <c r="T477" s="88">
        <f>S477*H477</f>
        <v>0</v>
      </c>
      <c r="AR477" s="89" t="s">
        <v>83</v>
      </c>
      <c r="AT477" s="89" t="s">
        <v>65</v>
      </c>
      <c r="AU477" s="89" t="s">
        <v>37</v>
      </c>
      <c r="AY477" s="45" t="s">
        <v>64</v>
      </c>
      <c r="BE477" s="90">
        <f>IF(N477="základní",J477,0)</f>
        <v>0</v>
      </c>
      <c r="BF477" s="90">
        <f>IF(N477="snížená",J477,0)</f>
        <v>0</v>
      </c>
      <c r="BG477" s="90">
        <f>IF(N477="zákl. přenesená",J477,0)</f>
        <v>0</v>
      </c>
      <c r="BH477" s="90">
        <f>IF(N477="sníž. přenesená",J477,0)</f>
        <v>0</v>
      </c>
      <c r="BI477" s="90">
        <f>IF(N477="nulová",J477,0)</f>
        <v>0</v>
      </c>
      <c r="BJ477" s="45" t="s">
        <v>20</v>
      </c>
      <c r="BK477" s="90">
        <f>ROUND(I477*H477,2)</f>
        <v>0</v>
      </c>
      <c r="BL477" s="45" t="s">
        <v>83</v>
      </c>
      <c r="BM477" s="89" t="s">
        <v>789</v>
      </c>
    </row>
    <row r="478" spans="2:65" s="190" customFormat="1">
      <c r="B478" s="191"/>
      <c r="D478" s="95" t="s">
        <v>67</v>
      </c>
      <c r="E478" s="192" t="s">
        <v>40</v>
      </c>
      <c r="F478" s="193" t="s">
        <v>453</v>
      </c>
      <c r="H478" s="192" t="s">
        <v>40</v>
      </c>
      <c r="I478" s="299"/>
      <c r="L478" s="191"/>
      <c r="M478" s="194"/>
      <c r="T478" s="195"/>
      <c r="AT478" s="192" t="s">
        <v>67</v>
      </c>
      <c r="AU478" s="192" t="s">
        <v>37</v>
      </c>
      <c r="AV478" s="190" t="s">
        <v>20</v>
      </c>
      <c r="AW478" s="190" t="s">
        <v>68</v>
      </c>
      <c r="AX478" s="190" t="s">
        <v>63</v>
      </c>
      <c r="AY478" s="192" t="s">
        <v>64</v>
      </c>
    </row>
    <row r="479" spans="2:65" s="93" customFormat="1">
      <c r="B479" s="94"/>
      <c r="D479" s="95" t="s">
        <v>67</v>
      </c>
      <c r="E479" s="96" t="s">
        <v>40</v>
      </c>
      <c r="F479" s="97" t="s">
        <v>761</v>
      </c>
      <c r="H479" s="98">
        <v>2.58</v>
      </c>
      <c r="I479" s="297"/>
      <c r="L479" s="94"/>
      <c r="M479" s="99"/>
      <c r="T479" s="100"/>
      <c r="AT479" s="96" t="s">
        <v>67</v>
      </c>
      <c r="AU479" s="96" t="s">
        <v>37</v>
      </c>
      <c r="AV479" s="93" t="s">
        <v>37</v>
      </c>
      <c r="AW479" s="93" t="s">
        <v>68</v>
      </c>
      <c r="AX479" s="93" t="s">
        <v>63</v>
      </c>
      <c r="AY479" s="96" t="s">
        <v>64</v>
      </c>
    </row>
    <row r="480" spans="2:65" s="101" customFormat="1">
      <c r="B480" s="102"/>
      <c r="D480" s="95" t="s">
        <v>67</v>
      </c>
      <c r="E480" s="103" t="s">
        <v>40</v>
      </c>
      <c r="F480" s="104" t="s">
        <v>70</v>
      </c>
      <c r="H480" s="105">
        <v>2.58</v>
      </c>
      <c r="I480" s="298"/>
      <c r="L480" s="102"/>
      <c r="M480" s="106"/>
      <c r="T480" s="107"/>
      <c r="AT480" s="103" t="s">
        <v>67</v>
      </c>
      <c r="AU480" s="103" t="s">
        <v>37</v>
      </c>
      <c r="AV480" s="101" t="s">
        <v>66</v>
      </c>
      <c r="AW480" s="101" t="s">
        <v>68</v>
      </c>
      <c r="AX480" s="101" t="s">
        <v>20</v>
      </c>
      <c r="AY480" s="103" t="s">
        <v>64</v>
      </c>
    </row>
    <row r="481" spans="2:65" s="46" customFormat="1" ht="21.75" customHeight="1">
      <c r="B481" s="79"/>
      <c r="C481" s="80" t="s">
        <v>111</v>
      </c>
      <c r="D481" s="80" t="s">
        <v>65</v>
      </c>
      <c r="E481" s="81" t="s">
        <v>790</v>
      </c>
      <c r="F481" s="82" t="s">
        <v>791</v>
      </c>
      <c r="G481" s="83" t="s">
        <v>7</v>
      </c>
      <c r="H481" s="84">
        <v>14</v>
      </c>
      <c r="I481" s="295"/>
      <c r="J481" s="85">
        <f>ROUND(I481*H481,2)</f>
        <v>0</v>
      </c>
      <c r="K481" s="128"/>
      <c r="L481" s="47"/>
      <c r="M481" s="296" t="s">
        <v>40</v>
      </c>
      <c r="N481" s="86" t="s">
        <v>45</v>
      </c>
      <c r="P481" s="87">
        <f>O481*H481</f>
        <v>0</v>
      </c>
      <c r="Q481" s="87">
        <v>0</v>
      </c>
      <c r="R481" s="87">
        <f>Q481*H481</f>
        <v>0</v>
      </c>
      <c r="S481" s="87">
        <v>0</v>
      </c>
      <c r="T481" s="88">
        <f>S481*H481</f>
        <v>0</v>
      </c>
      <c r="AR481" s="89" t="s">
        <v>83</v>
      </c>
      <c r="AT481" s="89" t="s">
        <v>65</v>
      </c>
      <c r="AU481" s="89" t="s">
        <v>37</v>
      </c>
      <c r="AY481" s="45" t="s">
        <v>64</v>
      </c>
      <c r="BE481" s="90">
        <f>IF(N481="základní",J481,0)</f>
        <v>0</v>
      </c>
      <c r="BF481" s="90">
        <f>IF(N481="snížená",J481,0)</f>
        <v>0</v>
      </c>
      <c r="BG481" s="90">
        <f>IF(N481="zákl. přenesená",J481,0)</f>
        <v>0</v>
      </c>
      <c r="BH481" s="90">
        <f>IF(N481="sníž. přenesená",J481,0)</f>
        <v>0</v>
      </c>
      <c r="BI481" s="90">
        <f>IF(N481="nulová",J481,0)</f>
        <v>0</v>
      </c>
      <c r="BJ481" s="45" t="s">
        <v>20</v>
      </c>
      <c r="BK481" s="90">
        <f>ROUND(I481*H481,2)</f>
        <v>0</v>
      </c>
      <c r="BL481" s="45" t="s">
        <v>83</v>
      </c>
      <c r="BM481" s="89" t="s">
        <v>792</v>
      </c>
    </row>
    <row r="482" spans="2:65" s="93" customFormat="1">
      <c r="B482" s="94"/>
      <c r="D482" s="95" t="s">
        <v>67</v>
      </c>
      <c r="E482" s="96" t="s">
        <v>40</v>
      </c>
      <c r="F482" s="97" t="s">
        <v>509</v>
      </c>
      <c r="H482" s="98">
        <v>14</v>
      </c>
      <c r="I482" s="297"/>
      <c r="L482" s="94"/>
      <c r="M482" s="99"/>
      <c r="T482" s="100"/>
      <c r="AT482" s="96" t="s">
        <v>67</v>
      </c>
      <c r="AU482" s="96" t="s">
        <v>37</v>
      </c>
      <c r="AV482" s="93" t="s">
        <v>37</v>
      </c>
      <c r="AW482" s="93" t="s">
        <v>68</v>
      </c>
      <c r="AX482" s="93" t="s">
        <v>63</v>
      </c>
      <c r="AY482" s="96" t="s">
        <v>64</v>
      </c>
    </row>
    <row r="483" spans="2:65" s="101" customFormat="1">
      <c r="B483" s="102"/>
      <c r="D483" s="95" t="s">
        <v>67</v>
      </c>
      <c r="E483" s="103" t="s">
        <v>40</v>
      </c>
      <c r="F483" s="104" t="s">
        <v>70</v>
      </c>
      <c r="H483" s="105">
        <v>14</v>
      </c>
      <c r="I483" s="298"/>
      <c r="L483" s="102"/>
      <c r="M483" s="106"/>
      <c r="T483" s="107"/>
      <c r="AT483" s="103" t="s">
        <v>67</v>
      </c>
      <c r="AU483" s="103" t="s">
        <v>37</v>
      </c>
      <c r="AV483" s="101" t="s">
        <v>66</v>
      </c>
      <c r="AW483" s="101" t="s">
        <v>68</v>
      </c>
      <c r="AX483" s="101" t="s">
        <v>20</v>
      </c>
      <c r="AY483" s="103" t="s">
        <v>64</v>
      </c>
    </row>
    <row r="484" spans="2:65" s="46" customFormat="1" ht="21.75" customHeight="1">
      <c r="B484" s="79"/>
      <c r="C484" s="108" t="s">
        <v>112</v>
      </c>
      <c r="D484" s="108" t="s">
        <v>75</v>
      </c>
      <c r="E484" s="109" t="s">
        <v>793</v>
      </c>
      <c r="F484" s="110" t="s">
        <v>794</v>
      </c>
      <c r="G484" s="111" t="s">
        <v>7</v>
      </c>
      <c r="H484" s="112">
        <v>16.100000000000001</v>
      </c>
      <c r="I484" s="300"/>
      <c r="J484" s="113">
        <f>ROUND(I484*H484,2)</f>
        <v>0</v>
      </c>
      <c r="K484" s="129"/>
      <c r="L484" s="114"/>
      <c r="M484" s="301" t="s">
        <v>40</v>
      </c>
      <c r="N484" s="115" t="s">
        <v>45</v>
      </c>
      <c r="P484" s="87">
        <f>O484*H484</f>
        <v>0</v>
      </c>
      <c r="Q484" s="87">
        <v>1.6000000000000001E-4</v>
      </c>
      <c r="R484" s="87">
        <f>Q484*H484</f>
        <v>2.5760000000000006E-3</v>
      </c>
      <c r="S484" s="87">
        <v>0</v>
      </c>
      <c r="T484" s="88">
        <f>S484*H484</f>
        <v>0</v>
      </c>
      <c r="AR484" s="89" t="s">
        <v>100</v>
      </c>
      <c r="AT484" s="89" t="s">
        <v>75</v>
      </c>
      <c r="AU484" s="89" t="s">
        <v>37</v>
      </c>
      <c r="AY484" s="45" t="s">
        <v>64</v>
      </c>
      <c r="BE484" s="90">
        <f>IF(N484="základní",J484,0)</f>
        <v>0</v>
      </c>
      <c r="BF484" s="90">
        <f>IF(N484="snížená",J484,0)</f>
        <v>0</v>
      </c>
      <c r="BG484" s="90">
        <f>IF(N484="zákl. přenesená",J484,0)</f>
        <v>0</v>
      </c>
      <c r="BH484" s="90">
        <f>IF(N484="sníž. přenesená",J484,0)</f>
        <v>0</v>
      </c>
      <c r="BI484" s="90">
        <f>IF(N484="nulová",J484,0)</f>
        <v>0</v>
      </c>
      <c r="BJ484" s="45" t="s">
        <v>20</v>
      </c>
      <c r="BK484" s="90">
        <f>ROUND(I484*H484,2)</f>
        <v>0</v>
      </c>
      <c r="BL484" s="45" t="s">
        <v>83</v>
      </c>
      <c r="BM484" s="89" t="s">
        <v>795</v>
      </c>
    </row>
    <row r="485" spans="2:65" s="93" customFormat="1">
      <c r="B485" s="94"/>
      <c r="D485" s="95" t="s">
        <v>67</v>
      </c>
      <c r="F485" s="97" t="s">
        <v>796</v>
      </c>
      <c r="H485" s="98">
        <v>16.100000000000001</v>
      </c>
      <c r="I485" s="297"/>
      <c r="L485" s="94"/>
      <c r="M485" s="99"/>
      <c r="T485" s="100"/>
      <c r="AT485" s="96" t="s">
        <v>67</v>
      </c>
      <c r="AU485" s="96" t="s">
        <v>37</v>
      </c>
      <c r="AV485" s="93" t="s">
        <v>37</v>
      </c>
      <c r="AW485" s="93" t="s">
        <v>38</v>
      </c>
      <c r="AX485" s="93" t="s">
        <v>20</v>
      </c>
      <c r="AY485" s="96" t="s">
        <v>64</v>
      </c>
    </row>
    <row r="486" spans="2:65" s="46" customFormat="1" ht="16.5" customHeight="1">
      <c r="B486" s="79"/>
      <c r="C486" s="80" t="s">
        <v>127</v>
      </c>
      <c r="D486" s="80" t="s">
        <v>65</v>
      </c>
      <c r="E486" s="81" t="s">
        <v>235</v>
      </c>
      <c r="F486" s="82" t="s">
        <v>797</v>
      </c>
      <c r="G486" s="83" t="s">
        <v>7</v>
      </c>
      <c r="H486" s="84">
        <v>5</v>
      </c>
      <c r="I486" s="295"/>
      <c r="J486" s="85">
        <f>ROUND(I486*H486,2)</f>
        <v>0</v>
      </c>
      <c r="K486" s="128"/>
      <c r="L486" s="47"/>
      <c r="M486" s="296" t="s">
        <v>40</v>
      </c>
      <c r="N486" s="86" t="s">
        <v>45</v>
      </c>
      <c r="P486" s="87">
        <f>O486*H486</f>
        <v>0</v>
      </c>
      <c r="Q486" s="87">
        <v>0</v>
      </c>
      <c r="R486" s="87">
        <f>Q486*H486</f>
        <v>0</v>
      </c>
      <c r="S486" s="87">
        <v>0</v>
      </c>
      <c r="T486" s="88">
        <f>S486*H486</f>
        <v>0</v>
      </c>
      <c r="AR486" s="89" t="s">
        <v>83</v>
      </c>
      <c r="AT486" s="89" t="s">
        <v>65</v>
      </c>
      <c r="AU486" s="89" t="s">
        <v>37</v>
      </c>
      <c r="AY486" s="45" t="s">
        <v>64</v>
      </c>
      <c r="BE486" s="90">
        <f>IF(N486="základní",J486,0)</f>
        <v>0</v>
      </c>
      <c r="BF486" s="90">
        <f>IF(N486="snížená",J486,0)</f>
        <v>0</v>
      </c>
      <c r="BG486" s="90">
        <f>IF(N486="zákl. přenesená",J486,0)</f>
        <v>0</v>
      </c>
      <c r="BH486" s="90">
        <f>IF(N486="sníž. přenesená",J486,0)</f>
        <v>0</v>
      </c>
      <c r="BI486" s="90">
        <f>IF(N486="nulová",J486,0)</f>
        <v>0</v>
      </c>
      <c r="BJ486" s="45" t="s">
        <v>20</v>
      </c>
      <c r="BK486" s="90">
        <f>ROUND(I486*H486,2)</f>
        <v>0</v>
      </c>
      <c r="BL486" s="45" t="s">
        <v>83</v>
      </c>
      <c r="BM486" s="89" t="s">
        <v>798</v>
      </c>
    </row>
    <row r="487" spans="2:65" s="46" customFormat="1" ht="16.5" customHeight="1">
      <c r="B487" s="79"/>
      <c r="C487" s="108" t="s">
        <v>128</v>
      </c>
      <c r="D487" s="108" t="s">
        <v>75</v>
      </c>
      <c r="E487" s="109" t="s">
        <v>799</v>
      </c>
      <c r="F487" s="110" t="s">
        <v>800</v>
      </c>
      <c r="G487" s="111" t="s">
        <v>7</v>
      </c>
      <c r="H487" s="112">
        <v>5.5</v>
      </c>
      <c r="I487" s="300"/>
      <c r="J487" s="113">
        <f>ROUND(I487*H487,2)</f>
        <v>0</v>
      </c>
      <c r="K487" s="129"/>
      <c r="L487" s="114"/>
      <c r="M487" s="301" t="s">
        <v>40</v>
      </c>
      <c r="N487" s="115" t="s">
        <v>45</v>
      </c>
      <c r="P487" s="87">
        <f>O487*H487</f>
        <v>0</v>
      </c>
      <c r="Q487" s="87">
        <v>1E-4</v>
      </c>
      <c r="R487" s="87">
        <f>Q487*H487</f>
        <v>5.5000000000000003E-4</v>
      </c>
      <c r="S487" s="87">
        <v>0</v>
      </c>
      <c r="T487" s="88">
        <f>S487*H487</f>
        <v>0</v>
      </c>
      <c r="AR487" s="89" t="s">
        <v>100</v>
      </c>
      <c r="AT487" s="89" t="s">
        <v>75</v>
      </c>
      <c r="AU487" s="89" t="s">
        <v>37</v>
      </c>
      <c r="AY487" s="45" t="s">
        <v>64</v>
      </c>
      <c r="BE487" s="90">
        <f>IF(N487="základní",J487,0)</f>
        <v>0</v>
      </c>
      <c r="BF487" s="90">
        <f>IF(N487="snížená",J487,0)</f>
        <v>0</v>
      </c>
      <c r="BG487" s="90">
        <f>IF(N487="zákl. přenesená",J487,0)</f>
        <v>0</v>
      </c>
      <c r="BH487" s="90">
        <f>IF(N487="sníž. přenesená",J487,0)</f>
        <v>0</v>
      </c>
      <c r="BI487" s="90">
        <f>IF(N487="nulová",J487,0)</f>
        <v>0</v>
      </c>
      <c r="BJ487" s="45" t="s">
        <v>20</v>
      </c>
      <c r="BK487" s="90">
        <f>ROUND(I487*H487,2)</f>
        <v>0</v>
      </c>
      <c r="BL487" s="45" t="s">
        <v>83</v>
      </c>
      <c r="BM487" s="89" t="s">
        <v>801</v>
      </c>
    </row>
    <row r="488" spans="2:65" s="46" customFormat="1" ht="19.5">
      <c r="B488" s="47"/>
      <c r="D488" s="95" t="s">
        <v>80</v>
      </c>
      <c r="F488" s="116" t="s">
        <v>802</v>
      </c>
      <c r="I488" s="303"/>
      <c r="L488" s="47"/>
      <c r="M488" s="91"/>
      <c r="T488" s="92"/>
      <c r="AT488" s="45" t="s">
        <v>80</v>
      </c>
      <c r="AU488" s="45" t="s">
        <v>37</v>
      </c>
    </row>
    <row r="489" spans="2:65" s="93" customFormat="1">
      <c r="B489" s="94"/>
      <c r="D489" s="95" t="s">
        <v>67</v>
      </c>
      <c r="F489" s="97" t="s">
        <v>803</v>
      </c>
      <c r="H489" s="98">
        <v>5.5</v>
      </c>
      <c r="I489" s="297"/>
      <c r="L489" s="94"/>
      <c r="M489" s="99"/>
      <c r="T489" s="100"/>
      <c r="AT489" s="96" t="s">
        <v>67</v>
      </c>
      <c r="AU489" s="96" t="s">
        <v>37</v>
      </c>
      <c r="AV489" s="93" t="s">
        <v>37</v>
      </c>
      <c r="AW489" s="93" t="s">
        <v>38</v>
      </c>
      <c r="AX489" s="93" t="s">
        <v>20</v>
      </c>
      <c r="AY489" s="96" t="s">
        <v>64</v>
      </c>
    </row>
    <row r="490" spans="2:65" s="46" customFormat="1" ht="24.2" customHeight="1">
      <c r="B490" s="79"/>
      <c r="C490" s="80" t="s">
        <v>216</v>
      </c>
      <c r="D490" s="80" t="s">
        <v>65</v>
      </c>
      <c r="E490" s="81" t="s">
        <v>804</v>
      </c>
      <c r="F490" s="82" t="s">
        <v>805</v>
      </c>
      <c r="G490" s="83" t="s">
        <v>8</v>
      </c>
      <c r="H490" s="302"/>
      <c r="I490" s="295"/>
      <c r="J490" s="85">
        <f>ROUND(I490*H490,2)</f>
        <v>0</v>
      </c>
      <c r="K490" s="128"/>
      <c r="L490" s="47"/>
      <c r="M490" s="296" t="s">
        <v>40</v>
      </c>
      <c r="N490" s="86" t="s">
        <v>45</v>
      </c>
      <c r="P490" s="87">
        <f>O490*H490</f>
        <v>0</v>
      </c>
      <c r="Q490" s="87">
        <v>0</v>
      </c>
      <c r="R490" s="87">
        <f>Q490*H490</f>
        <v>0</v>
      </c>
      <c r="S490" s="87">
        <v>0</v>
      </c>
      <c r="T490" s="88">
        <f>S490*H490</f>
        <v>0</v>
      </c>
      <c r="AR490" s="89" t="s">
        <v>83</v>
      </c>
      <c r="AT490" s="89" t="s">
        <v>65</v>
      </c>
      <c r="AU490" s="89" t="s">
        <v>37</v>
      </c>
      <c r="AY490" s="45" t="s">
        <v>64</v>
      </c>
      <c r="BE490" s="90">
        <f>IF(N490="základní",J490,0)</f>
        <v>0</v>
      </c>
      <c r="BF490" s="90">
        <f>IF(N490="snížená",J490,0)</f>
        <v>0</v>
      </c>
      <c r="BG490" s="90">
        <f>IF(N490="zákl. přenesená",J490,0)</f>
        <v>0</v>
      </c>
      <c r="BH490" s="90">
        <f>IF(N490="sníž. přenesená",J490,0)</f>
        <v>0</v>
      </c>
      <c r="BI490" s="90">
        <f>IF(N490="nulová",J490,0)</f>
        <v>0</v>
      </c>
      <c r="BJ490" s="45" t="s">
        <v>20</v>
      </c>
      <c r="BK490" s="90">
        <f>ROUND(I490*H490,2)</f>
        <v>0</v>
      </c>
      <c r="BL490" s="45" t="s">
        <v>83</v>
      </c>
      <c r="BM490" s="89" t="s">
        <v>806</v>
      </c>
    </row>
    <row r="491" spans="2:65" s="67" customFormat="1" ht="22.9" customHeight="1">
      <c r="B491" s="68"/>
      <c r="D491" s="69" t="s">
        <v>60</v>
      </c>
      <c r="E491" s="77" t="s">
        <v>236</v>
      </c>
      <c r="F491" s="77" t="s">
        <v>237</v>
      </c>
      <c r="I491" s="294"/>
      <c r="J491" s="78">
        <f>BK491</f>
        <v>0</v>
      </c>
      <c r="L491" s="68"/>
      <c r="M491" s="72"/>
      <c r="P491" s="73">
        <f>SUM(P492:P571)</f>
        <v>0</v>
      </c>
      <c r="R491" s="73">
        <f>SUM(R492:R571)</f>
        <v>24.510172000000001</v>
      </c>
      <c r="T491" s="74">
        <f>SUM(T492:T571)</f>
        <v>0</v>
      </c>
      <c r="AR491" s="69" t="s">
        <v>37</v>
      </c>
      <c r="AT491" s="75" t="s">
        <v>60</v>
      </c>
      <c r="AU491" s="75" t="s">
        <v>20</v>
      </c>
      <c r="AY491" s="69" t="s">
        <v>64</v>
      </c>
      <c r="BK491" s="76">
        <f>SUM(BK492:BK571)</f>
        <v>0</v>
      </c>
    </row>
    <row r="492" spans="2:65" s="46" customFormat="1" ht="16.5" customHeight="1">
      <c r="B492" s="79"/>
      <c r="C492" s="80" t="s">
        <v>189</v>
      </c>
      <c r="D492" s="80" t="s">
        <v>65</v>
      </c>
      <c r="E492" s="81" t="s">
        <v>807</v>
      </c>
      <c r="F492" s="82" t="s">
        <v>808</v>
      </c>
      <c r="G492" s="83" t="s">
        <v>14</v>
      </c>
      <c r="H492" s="84">
        <v>635.75</v>
      </c>
      <c r="I492" s="295"/>
      <c r="J492" s="85">
        <f>ROUND(I492*H492,2)</f>
        <v>0</v>
      </c>
      <c r="K492" s="128"/>
      <c r="L492" s="47"/>
      <c r="M492" s="296" t="s">
        <v>40</v>
      </c>
      <c r="N492" s="86" t="s">
        <v>45</v>
      </c>
      <c r="P492" s="87">
        <f>O492*H492</f>
        <v>0</v>
      </c>
      <c r="Q492" s="87">
        <v>0</v>
      </c>
      <c r="R492" s="87">
        <f>Q492*H492</f>
        <v>0</v>
      </c>
      <c r="S492" s="87">
        <v>0</v>
      </c>
      <c r="T492" s="88">
        <f>S492*H492</f>
        <v>0</v>
      </c>
      <c r="AR492" s="89" t="s">
        <v>83</v>
      </c>
      <c r="AT492" s="89" t="s">
        <v>65</v>
      </c>
      <c r="AU492" s="89" t="s">
        <v>37</v>
      </c>
      <c r="AY492" s="45" t="s">
        <v>64</v>
      </c>
      <c r="BE492" s="90">
        <f>IF(N492="základní",J492,0)</f>
        <v>0</v>
      </c>
      <c r="BF492" s="90">
        <f>IF(N492="snížená",J492,0)</f>
        <v>0</v>
      </c>
      <c r="BG492" s="90">
        <f>IF(N492="zákl. přenesená",J492,0)</f>
        <v>0</v>
      </c>
      <c r="BH492" s="90">
        <f>IF(N492="sníž. přenesená",J492,0)</f>
        <v>0</v>
      </c>
      <c r="BI492" s="90">
        <f>IF(N492="nulová",J492,0)</f>
        <v>0</v>
      </c>
      <c r="BJ492" s="45" t="s">
        <v>20</v>
      </c>
      <c r="BK492" s="90">
        <f>ROUND(I492*H492,2)</f>
        <v>0</v>
      </c>
      <c r="BL492" s="45" t="s">
        <v>83</v>
      </c>
      <c r="BM492" s="89" t="s">
        <v>809</v>
      </c>
    </row>
    <row r="493" spans="2:65" s="46" customFormat="1" ht="16.5" customHeight="1">
      <c r="B493" s="79"/>
      <c r="C493" s="80" t="s">
        <v>190</v>
      </c>
      <c r="D493" s="80" t="s">
        <v>65</v>
      </c>
      <c r="E493" s="81" t="s">
        <v>238</v>
      </c>
      <c r="F493" s="82" t="s">
        <v>810</v>
      </c>
      <c r="G493" s="83" t="s">
        <v>14</v>
      </c>
      <c r="H493" s="84">
        <v>635.75</v>
      </c>
      <c r="I493" s="295"/>
      <c r="J493" s="85">
        <f>ROUND(I493*H493,2)</f>
        <v>0</v>
      </c>
      <c r="K493" s="128"/>
      <c r="L493" s="47"/>
      <c r="M493" s="296" t="s">
        <v>40</v>
      </c>
      <c r="N493" s="86" t="s">
        <v>45</v>
      </c>
      <c r="P493" s="87">
        <f>O493*H493</f>
        <v>0</v>
      </c>
      <c r="Q493" s="87">
        <v>2.9999999999999997E-4</v>
      </c>
      <c r="R493" s="87">
        <f>Q493*H493</f>
        <v>0.19072499999999998</v>
      </c>
      <c r="S493" s="87">
        <v>0</v>
      </c>
      <c r="T493" s="88">
        <f>S493*H493</f>
        <v>0</v>
      </c>
      <c r="AR493" s="89" t="s">
        <v>83</v>
      </c>
      <c r="AT493" s="89" t="s">
        <v>65</v>
      </c>
      <c r="AU493" s="89" t="s">
        <v>37</v>
      </c>
      <c r="AY493" s="45" t="s">
        <v>64</v>
      </c>
      <c r="BE493" s="90">
        <f>IF(N493="základní",J493,0)</f>
        <v>0</v>
      </c>
      <c r="BF493" s="90">
        <f>IF(N493="snížená",J493,0)</f>
        <v>0</v>
      </c>
      <c r="BG493" s="90">
        <f>IF(N493="zákl. přenesená",J493,0)</f>
        <v>0</v>
      </c>
      <c r="BH493" s="90">
        <f>IF(N493="sníž. přenesená",J493,0)</f>
        <v>0</v>
      </c>
      <c r="BI493" s="90">
        <f>IF(N493="nulová",J493,0)</f>
        <v>0</v>
      </c>
      <c r="BJ493" s="45" t="s">
        <v>20</v>
      </c>
      <c r="BK493" s="90">
        <f>ROUND(I493*H493,2)</f>
        <v>0</v>
      </c>
      <c r="BL493" s="45" t="s">
        <v>83</v>
      </c>
      <c r="BM493" s="89" t="s">
        <v>811</v>
      </c>
    </row>
    <row r="494" spans="2:65" s="93" customFormat="1">
      <c r="B494" s="94"/>
      <c r="D494" s="95" t="s">
        <v>67</v>
      </c>
      <c r="E494" s="96" t="s">
        <v>40</v>
      </c>
      <c r="F494" s="97" t="s">
        <v>812</v>
      </c>
      <c r="H494" s="98">
        <v>635.75</v>
      </c>
      <c r="I494" s="297"/>
      <c r="L494" s="94"/>
      <c r="M494" s="99"/>
      <c r="T494" s="100"/>
      <c r="AT494" s="96" t="s">
        <v>67</v>
      </c>
      <c r="AU494" s="96" t="s">
        <v>37</v>
      </c>
      <c r="AV494" s="93" t="s">
        <v>37</v>
      </c>
      <c r="AW494" s="93" t="s">
        <v>68</v>
      </c>
      <c r="AX494" s="93" t="s">
        <v>63</v>
      </c>
      <c r="AY494" s="96" t="s">
        <v>64</v>
      </c>
    </row>
    <row r="495" spans="2:65" s="101" customFormat="1">
      <c r="B495" s="102"/>
      <c r="D495" s="95" t="s">
        <v>67</v>
      </c>
      <c r="E495" s="103" t="s">
        <v>40</v>
      </c>
      <c r="F495" s="104" t="s">
        <v>70</v>
      </c>
      <c r="H495" s="105">
        <v>635.75</v>
      </c>
      <c r="I495" s="298"/>
      <c r="L495" s="102"/>
      <c r="M495" s="106"/>
      <c r="T495" s="107"/>
      <c r="AT495" s="103" t="s">
        <v>67</v>
      </c>
      <c r="AU495" s="103" t="s">
        <v>37</v>
      </c>
      <c r="AV495" s="101" t="s">
        <v>66</v>
      </c>
      <c r="AW495" s="101" t="s">
        <v>68</v>
      </c>
      <c r="AX495" s="101" t="s">
        <v>20</v>
      </c>
      <c r="AY495" s="103" t="s">
        <v>64</v>
      </c>
    </row>
    <row r="496" spans="2:65" s="46" customFormat="1" ht="16.5" customHeight="1">
      <c r="B496" s="79"/>
      <c r="C496" s="80" t="s">
        <v>191</v>
      </c>
      <c r="D496" s="80" t="s">
        <v>65</v>
      </c>
      <c r="E496" s="81" t="s">
        <v>813</v>
      </c>
      <c r="F496" s="82" t="s">
        <v>814</v>
      </c>
      <c r="G496" s="83" t="s">
        <v>14</v>
      </c>
      <c r="H496" s="84">
        <v>635.75</v>
      </c>
      <c r="I496" s="295"/>
      <c r="J496" s="85">
        <f>ROUND(I496*H496,2)</f>
        <v>0</v>
      </c>
      <c r="K496" s="128"/>
      <c r="L496" s="47"/>
      <c r="M496" s="296" t="s">
        <v>40</v>
      </c>
      <c r="N496" s="86" t="s">
        <v>45</v>
      </c>
      <c r="P496" s="87">
        <f>O496*H496</f>
        <v>0</v>
      </c>
      <c r="Q496" s="87">
        <v>4.4999999999999997E-3</v>
      </c>
      <c r="R496" s="87">
        <f>Q496*H496</f>
        <v>2.8608749999999996</v>
      </c>
      <c r="S496" s="87">
        <v>0</v>
      </c>
      <c r="T496" s="88">
        <f>S496*H496</f>
        <v>0</v>
      </c>
      <c r="AR496" s="89" t="s">
        <v>83</v>
      </c>
      <c r="AT496" s="89" t="s">
        <v>65</v>
      </c>
      <c r="AU496" s="89" t="s">
        <v>37</v>
      </c>
      <c r="AY496" s="45" t="s">
        <v>64</v>
      </c>
      <c r="BE496" s="90">
        <f>IF(N496="základní",J496,0)</f>
        <v>0</v>
      </c>
      <c r="BF496" s="90">
        <f>IF(N496="snížená",J496,0)</f>
        <v>0</v>
      </c>
      <c r="BG496" s="90">
        <f>IF(N496="zákl. přenesená",J496,0)</f>
        <v>0</v>
      </c>
      <c r="BH496" s="90">
        <f>IF(N496="sníž. přenesená",J496,0)</f>
        <v>0</v>
      </c>
      <c r="BI496" s="90">
        <f>IF(N496="nulová",J496,0)</f>
        <v>0</v>
      </c>
      <c r="BJ496" s="45" t="s">
        <v>20</v>
      </c>
      <c r="BK496" s="90">
        <f>ROUND(I496*H496,2)</f>
        <v>0</v>
      </c>
      <c r="BL496" s="45" t="s">
        <v>83</v>
      </c>
      <c r="BM496" s="89" t="s">
        <v>815</v>
      </c>
    </row>
    <row r="497" spans="2:65" s="46" customFormat="1" ht="37.9" customHeight="1">
      <c r="B497" s="79"/>
      <c r="C497" s="80" t="s">
        <v>198</v>
      </c>
      <c r="D497" s="80" t="s">
        <v>65</v>
      </c>
      <c r="E497" s="81" t="s">
        <v>816</v>
      </c>
      <c r="F497" s="82" t="s">
        <v>817</v>
      </c>
      <c r="G497" s="83" t="s">
        <v>14</v>
      </c>
      <c r="H497" s="84">
        <v>614.97</v>
      </c>
      <c r="I497" s="295"/>
      <c r="J497" s="85">
        <f>ROUND(I497*H497,2)</f>
        <v>0</v>
      </c>
      <c r="K497" s="128"/>
      <c r="L497" s="47"/>
      <c r="M497" s="296" t="s">
        <v>40</v>
      </c>
      <c r="N497" s="86" t="s">
        <v>45</v>
      </c>
      <c r="P497" s="87">
        <f>O497*H497</f>
        <v>0</v>
      </c>
      <c r="Q497" s="87">
        <v>8.9999999999999993E-3</v>
      </c>
      <c r="R497" s="87">
        <f>Q497*H497</f>
        <v>5.5347299999999997</v>
      </c>
      <c r="S497" s="87">
        <v>0</v>
      </c>
      <c r="T497" s="88">
        <f>S497*H497</f>
        <v>0</v>
      </c>
      <c r="AR497" s="89" t="s">
        <v>83</v>
      </c>
      <c r="AT497" s="89" t="s">
        <v>65</v>
      </c>
      <c r="AU497" s="89" t="s">
        <v>37</v>
      </c>
      <c r="AY497" s="45" t="s">
        <v>64</v>
      </c>
      <c r="BE497" s="90">
        <f>IF(N497="základní",J497,0)</f>
        <v>0</v>
      </c>
      <c r="BF497" s="90">
        <f>IF(N497="snížená",J497,0)</f>
        <v>0</v>
      </c>
      <c r="BG497" s="90">
        <f>IF(N497="zákl. přenesená",J497,0)</f>
        <v>0</v>
      </c>
      <c r="BH497" s="90">
        <f>IF(N497="sníž. přenesená",J497,0)</f>
        <v>0</v>
      </c>
      <c r="BI497" s="90">
        <f>IF(N497="nulová",J497,0)</f>
        <v>0</v>
      </c>
      <c r="BJ497" s="45" t="s">
        <v>20</v>
      </c>
      <c r="BK497" s="90">
        <f>ROUND(I497*H497,2)</f>
        <v>0</v>
      </c>
      <c r="BL497" s="45" t="s">
        <v>83</v>
      </c>
      <c r="BM497" s="89" t="s">
        <v>818</v>
      </c>
    </row>
    <row r="498" spans="2:65" s="190" customFormat="1">
      <c r="B498" s="191"/>
      <c r="D498" s="95" t="s">
        <v>67</v>
      </c>
      <c r="E498" s="192" t="s">
        <v>40</v>
      </c>
      <c r="F498" s="193" t="s">
        <v>819</v>
      </c>
      <c r="H498" s="192" t="s">
        <v>40</v>
      </c>
      <c r="I498" s="299"/>
      <c r="L498" s="191"/>
      <c r="M498" s="194"/>
      <c r="T498" s="195"/>
      <c r="AT498" s="192" t="s">
        <v>67</v>
      </c>
      <c r="AU498" s="192" t="s">
        <v>37</v>
      </c>
      <c r="AV498" s="190" t="s">
        <v>20</v>
      </c>
      <c r="AW498" s="190" t="s">
        <v>68</v>
      </c>
      <c r="AX498" s="190" t="s">
        <v>63</v>
      </c>
      <c r="AY498" s="192" t="s">
        <v>64</v>
      </c>
    </row>
    <row r="499" spans="2:65" s="190" customFormat="1">
      <c r="B499" s="191"/>
      <c r="D499" s="95" t="s">
        <v>67</v>
      </c>
      <c r="E499" s="192" t="s">
        <v>40</v>
      </c>
      <c r="F499" s="193" t="s">
        <v>458</v>
      </c>
      <c r="H499" s="192" t="s">
        <v>40</v>
      </c>
      <c r="I499" s="299"/>
      <c r="L499" s="191"/>
      <c r="M499" s="194"/>
      <c r="T499" s="195"/>
      <c r="AT499" s="192" t="s">
        <v>67</v>
      </c>
      <c r="AU499" s="192" t="s">
        <v>37</v>
      </c>
      <c r="AV499" s="190" t="s">
        <v>20</v>
      </c>
      <c r="AW499" s="190" t="s">
        <v>68</v>
      </c>
      <c r="AX499" s="190" t="s">
        <v>63</v>
      </c>
      <c r="AY499" s="192" t="s">
        <v>64</v>
      </c>
    </row>
    <row r="500" spans="2:65" s="93" customFormat="1">
      <c r="B500" s="94"/>
      <c r="D500" s="95" t="s">
        <v>67</v>
      </c>
      <c r="E500" s="96" t="s">
        <v>40</v>
      </c>
      <c r="F500" s="97" t="s">
        <v>820</v>
      </c>
      <c r="H500" s="98">
        <v>29.6</v>
      </c>
      <c r="I500" s="297"/>
      <c r="L500" s="94"/>
      <c r="M500" s="99"/>
      <c r="T500" s="100"/>
      <c r="AT500" s="96" t="s">
        <v>67</v>
      </c>
      <c r="AU500" s="96" t="s">
        <v>37</v>
      </c>
      <c r="AV500" s="93" t="s">
        <v>37</v>
      </c>
      <c r="AW500" s="93" t="s">
        <v>68</v>
      </c>
      <c r="AX500" s="93" t="s">
        <v>63</v>
      </c>
      <c r="AY500" s="96" t="s">
        <v>64</v>
      </c>
    </row>
    <row r="501" spans="2:65" s="93" customFormat="1">
      <c r="B501" s="94"/>
      <c r="D501" s="95" t="s">
        <v>67</v>
      </c>
      <c r="E501" s="96" t="s">
        <v>40</v>
      </c>
      <c r="F501" s="97" t="s">
        <v>821</v>
      </c>
      <c r="H501" s="98">
        <v>5.28</v>
      </c>
      <c r="I501" s="297"/>
      <c r="L501" s="94"/>
      <c r="M501" s="99"/>
      <c r="T501" s="100"/>
      <c r="AT501" s="96" t="s">
        <v>67</v>
      </c>
      <c r="AU501" s="96" t="s">
        <v>37</v>
      </c>
      <c r="AV501" s="93" t="s">
        <v>37</v>
      </c>
      <c r="AW501" s="93" t="s">
        <v>68</v>
      </c>
      <c r="AX501" s="93" t="s">
        <v>63</v>
      </c>
      <c r="AY501" s="96" t="s">
        <v>64</v>
      </c>
    </row>
    <row r="502" spans="2:65" s="190" customFormat="1">
      <c r="B502" s="191"/>
      <c r="D502" s="95" t="s">
        <v>67</v>
      </c>
      <c r="E502" s="192" t="s">
        <v>40</v>
      </c>
      <c r="F502" s="193" t="s">
        <v>460</v>
      </c>
      <c r="H502" s="192" t="s">
        <v>40</v>
      </c>
      <c r="I502" s="299"/>
      <c r="L502" s="191"/>
      <c r="M502" s="194"/>
      <c r="T502" s="195"/>
      <c r="AT502" s="192" t="s">
        <v>67</v>
      </c>
      <c r="AU502" s="192" t="s">
        <v>37</v>
      </c>
      <c r="AV502" s="190" t="s">
        <v>20</v>
      </c>
      <c r="AW502" s="190" t="s">
        <v>68</v>
      </c>
      <c r="AX502" s="190" t="s">
        <v>63</v>
      </c>
      <c r="AY502" s="192" t="s">
        <v>64</v>
      </c>
    </row>
    <row r="503" spans="2:65" s="93" customFormat="1">
      <c r="B503" s="94"/>
      <c r="D503" s="95" t="s">
        <v>67</v>
      </c>
      <c r="E503" s="96" t="s">
        <v>40</v>
      </c>
      <c r="F503" s="97" t="s">
        <v>822</v>
      </c>
      <c r="H503" s="98">
        <v>411.76</v>
      </c>
      <c r="I503" s="297"/>
      <c r="L503" s="94"/>
      <c r="M503" s="99"/>
      <c r="T503" s="100"/>
      <c r="AT503" s="96" t="s">
        <v>67</v>
      </c>
      <c r="AU503" s="96" t="s">
        <v>37</v>
      </c>
      <c r="AV503" s="93" t="s">
        <v>37</v>
      </c>
      <c r="AW503" s="93" t="s">
        <v>68</v>
      </c>
      <c r="AX503" s="93" t="s">
        <v>63</v>
      </c>
      <c r="AY503" s="96" t="s">
        <v>64</v>
      </c>
    </row>
    <row r="504" spans="2:65" s="93" customFormat="1">
      <c r="B504" s="94"/>
      <c r="D504" s="95" t="s">
        <v>67</v>
      </c>
      <c r="E504" s="96" t="s">
        <v>40</v>
      </c>
      <c r="F504" s="97" t="s">
        <v>823</v>
      </c>
      <c r="H504" s="98">
        <v>68.92</v>
      </c>
      <c r="I504" s="297"/>
      <c r="L504" s="94"/>
      <c r="M504" s="99"/>
      <c r="T504" s="100"/>
      <c r="AT504" s="96" t="s">
        <v>67</v>
      </c>
      <c r="AU504" s="96" t="s">
        <v>37</v>
      </c>
      <c r="AV504" s="93" t="s">
        <v>37</v>
      </c>
      <c r="AW504" s="93" t="s">
        <v>68</v>
      </c>
      <c r="AX504" s="93" t="s">
        <v>63</v>
      </c>
      <c r="AY504" s="96" t="s">
        <v>64</v>
      </c>
    </row>
    <row r="505" spans="2:65" s="190" customFormat="1">
      <c r="B505" s="191"/>
      <c r="D505" s="95" t="s">
        <v>67</v>
      </c>
      <c r="E505" s="192" t="s">
        <v>40</v>
      </c>
      <c r="F505" s="193" t="s">
        <v>453</v>
      </c>
      <c r="H505" s="192" t="s">
        <v>40</v>
      </c>
      <c r="I505" s="299"/>
      <c r="L505" s="191"/>
      <c r="M505" s="194"/>
      <c r="T505" s="195"/>
      <c r="AT505" s="192" t="s">
        <v>67</v>
      </c>
      <c r="AU505" s="192" t="s">
        <v>37</v>
      </c>
      <c r="AV505" s="190" t="s">
        <v>20</v>
      </c>
      <c r="AW505" s="190" t="s">
        <v>68</v>
      </c>
      <c r="AX505" s="190" t="s">
        <v>63</v>
      </c>
      <c r="AY505" s="192" t="s">
        <v>64</v>
      </c>
    </row>
    <row r="506" spans="2:65" s="93" customFormat="1">
      <c r="B506" s="94"/>
      <c r="D506" s="95" t="s">
        <v>67</v>
      </c>
      <c r="E506" s="96" t="s">
        <v>40</v>
      </c>
      <c r="F506" s="97" t="s">
        <v>824</v>
      </c>
      <c r="H506" s="98">
        <v>86.22</v>
      </c>
      <c r="I506" s="297"/>
      <c r="L506" s="94"/>
      <c r="M506" s="99"/>
      <c r="T506" s="100"/>
      <c r="AT506" s="96" t="s">
        <v>67</v>
      </c>
      <c r="AU506" s="96" t="s">
        <v>37</v>
      </c>
      <c r="AV506" s="93" t="s">
        <v>37</v>
      </c>
      <c r="AW506" s="93" t="s">
        <v>68</v>
      </c>
      <c r="AX506" s="93" t="s">
        <v>63</v>
      </c>
      <c r="AY506" s="96" t="s">
        <v>64</v>
      </c>
    </row>
    <row r="507" spans="2:65" s="93" customFormat="1">
      <c r="B507" s="94"/>
      <c r="D507" s="95" t="s">
        <v>67</v>
      </c>
      <c r="E507" s="96" t="s">
        <v>40</v>
      </c>
      <c r="F507" s="97" t="s">
        <v>825</v>
      </c>
      <c r="H507" s="98">
        <v>13.19</v>
      </c>
      <c r="I507" s="297"/>
      <c r="L507" s="94"/>
      <c r="M507" s="99"/>
      <c r="T507" s="100"/>
      <c r="AT507" s="96" t="s">
        <v>67</v>
      </c>
      <c r="AU507" s="96" t="s">
        <v>37</v>
      </c>
      <c r="AV507" s="93" t="s">
        <v>37</v>
      </c>
      <c r="AW507" s="93" t="s">
        <v>68</v>
      </c>
      <c r="AX507" s="93" t="s">
        <v>63</v>
      </c>
      <c r="AY507" s="96" t="s">
        <v>64</v>
      </c>
    </row>
    <row r="508" spans="2:65" s="101" customFormat="1">
      <c r="B508" s="102"/>
      <c r="D508" s="95" t="s">
        <v>67</v>
      </c>
      <c r="E508" s="103" t="s">
        <v>40</v>
      </c>
      <c r="F508" s="104" t="s">
        <v>70</v>
      </c>
      <c r="H508" s="105">
        <v>614.97</v>
      </c>
      <c r="I508" s="298"/>
      <c r="L508" s="102"/>
      <c r="M508" s="106"/>
      <c r="T508" s="107"/>
      <c r="AT508" s="103" t="s">
        <v>67</v>
      </c>
      <c r="AU508" s="103" t="s">
        <v>37</v>
      </c>
      <c r="AV508" s="101" t="s">
        <v>66</v>
      </c>
      <c r="AW508" s="101" t="s">
        <v>68</v>
      </c>
      <c r="AX508" s="101" t="s">
        <v>20</v>
      </c>
      <c r="AY508" s="103" t="s">
        <v>64</v>
      </c>
    </row>
    <row r="509" spans="2:65" s="46" customFormat="1" ht="24.2" customHeight="1">
      <c r="B509" s="79"/>
      <c r="C509" s="108" t="s">
        <v>199</v>
      </c>
      <c r="D509" s="108" t="s">
        <v>75</v>
      </c>
      <c r="E509" s="109" t="s">
        <v>826</v>
      </c>
      <c r="F509" s="110" t="s">
        <v>827</v>
      </c>
      <c r="G509" s="111" t="s">
        <v>14</v>
      </c>
      <c r="H509" s="112">
        <v>630.62300000000005</v>
      </c>
      <c r="I509" s="300"/>
      <c r="J509" s="113">
        <f>ROUND(I509*H509,2)</f>
        <v>0</v>
      </c>
      <c r="K509" s="129"/>
      <c r="L509" s="114"/>
      <c r="M509" s="301" t="s">
        <v>40</v>
      </c>
      <c r="N509" s="115" t="s">
        <v>45</v>
      </c>
      <c r="P509" s="87">
        <f>O509*H509</f>
        <v>0</v>
      </c>
      <c r="Q509" s="87">
        <v>0.02</v>
      </c>
      <c r="R509" s="87">
        <f>Q509*H509</f>
        <v>12.61246</v>
      </c>
      <c r="S509" s="87">
        <v>0</v>
      </c>
      <c r="T509" s="88">
        <f>S509*H509</f>
        <v>0</v>
      </c>
      <c r="AR509" s="89" t="s">
        <v>100</v>
      </c>
      <c r="AT509" s="89" t="s">
        <v>75</v>
      </c>
      <c r="AU509" s="89" t="s">
        <v>37</v>
      </c>
      <c r="AY509" s="45" t="s">
        <v>64</v>
      </c>
      <c r="BE509" s="90">
        <f>IF(N509="základní",J509,0)</f>
        <v>0</v>
      </c>
      <c r="BF509" s="90">
        <f>IF(N509="snížená",J509,0)</f>
        <v>0</v>
      </c>
      <c r="BG509" s="90">
        <f>IF(N509="zákl. přenesená",J509,0)</f>
        <v>0</v>
      </c>
      <c r="BH509" s="90">
        <f>IF(N509="sníž. přenesená",J509,0)</f>
        <v>0</v>
      </c>
      <c r="BI509" s="90">
        <f>IF(N509="nulová",J509,0)</f>
        <v>0</v>
      </c>
      <c r="BJ509" s="45" t="s">
        <v>20</v>
      </c>
      <c r="BK509" s="90">
        <f>ROUND(I509*H509,2)</f>
        <v>0</v>
      </c>
      <c r="BL509" s="45" t="s">
        <v>83</v>
      </c>
      <c r="BM509" s="89" t="s">
        <v>828</v>
      </c>
    </row>
    <row r="510" spans="2:65" s="190" customFormat="1">
      <c r="B510" s="191"/>
      <c r="D510" s="95" t="s">
        <v>67</v>
      </c>
      <c r="E510" s="192" t="s">
        <v>40</v>
      </c>
      <c r="F510" s="193" t="s">
        <v>829</v>
      </c>
      <c r="H510" s="192" t="s">
        <v>40</v>
      </c>
      <c r="I510" s="299"/>
      <c r="L510" s="191"/>
      <c r="M510" s="194"/>
      <c r="T510" s="195"/>
      <c r="AT510" s="192" t="s">
        <v>67</v>
      </c>
      <c r="AU510" s="192" t="s">
        <v>37</v>
      </c>
      <c r="AV510" s="190" t="s">
        <v>20</v>
      </c>
      <c r="AW510" s="190" t="s">
        <v>68</v>
      </c>
      <c r="AX510" s="190" t="s">
        <v>63</v>
      </c>
      <c r="AY510" s="192" t="s">
        <v>64</v>
      </c>
    </row>
    <row r="511" spans="2:65" s="190" customFormat="1">
      <c r="B511" s="191"/>
      <c r="D511" s="95" t="s">
        <v>67</v>
      </c>
      <c r="E511" s="192" t="s">
        <v>40</v>
      </c>
      <c r="F511" s="193" t="s">
        <v>458</v>
      </c>
      <c r="H511" s="192" t="s">
        <v>40</v>
      </c>
      <c r="I511" s="299"/>
      <c r="L511" s="191"/>
      <c r="M511" s="194"/>
      <c r="T511" s="195"/>
      <c r="AT511" s="192" t="s">
        <v>67</v>
      </c>
      <c r="AU511" s="192" t="s">
        <v>37</v>
      </c>
      <c r="AV511" s="190" t="s">
        <v>20</v>
      </c>
      <c r="AW511" s="190" t="s">
        <v>68</v>
      </c>
      <c r="AX511" s="190" t="s">
        <v>63</v>
      </c>
      <c r="AY511" s="192" t="s">
        <v>64</v>
      </c>
    </row>
    <row r="512" spans="2:65" s="93" customFormat="1">
      <c r="B512" s="94"/>
      <c r="D512" s="95" t="s">
        <v>67</v>
      </c>
      <c r="E512" s="96" t="s">
        <v>40</v>
      </c>
      <c r="F512" s="97" t="s">
        <v>820</v>
      </c>
      <c r="H512" s="98">
        <v>29.6</v>
      </c>
      <c r="I512" s="297"/>
      <c r="L512" s="94"/>
      <c r="M512" s="99"/>
      <c r="T512" s="100"/>
      <c r="AT512" s="96" t="s">
        <v>67</v>
      </c>
      <c r="AU512" s="96" t="s">
        <v>37</v>
      </c>
      <c r="AV512" s="93" t="s">
        <v>37</v>
      </c>
      <c r="AW512" s="93" t="s">
        <v>68</v>
      </c>
      <c r="AX512" s="93" t="s">
        <v>63</v>
      </c>
      <c r="AY512" s="96" t="s">
        <v>64</v>
      </c>
    </row>
    <row r="513" spans="2:65" s="190" customFormat="1">
      <c r="B513" s="191"/>
      <c r="D513" s="95" t="s">
        <v>67</v>
      </c>
      <c r="E513" s="192" t="s">
        <v>40</v>
      </c>
      <c r="F513" s="193" t="s">
        <v>460</v>
      </c>
      <c r="H513" s="192" t="s">
        <v>40</v>
      </c>
      <c r="I513" s="299"/>
      <c r="L513" s="191"/>
      <c r="M513" s="194"/>
      <c r="T513" s="195"/>
      <c r="AT513" s="192" t="s">
        <v>67</v>
      </c>
      <c r="AU513" s="192" t="s">
        <v>37</v>
      </c>
      <c r="AV513" s="190" t="s">
        <v>20</v>
      </c>
      <c r="AW513" s="190" t="s">
        <v>68</v>
      </c>
      <c r="AX513" s="190" t="s">
        <v>63</v>
      </c>
      <c r="AY513" s="192" t="s">
        <v>64</v>
      </c>
    </row>
    <row r="514" spans="2:65" s="93" customFormat="1">
      <c r="B514" s="94"/>
      <c r="D514" s="95" t="s">
        <v>67</v>
      </c>
      <c r="E514" s="96" t="s">
        <v>40</v>
      </c>
      <c r="F514" s="97" t="s">
        <v>822</v>
      </c>
      <c r="H514" s="98">
        <v>411.76</v>
      </c>
      <c r="I514" s="297"/>
      <c r="L514" s="94"/>
      <c r="M514" s="99"/>
      <c r="T514" s="100"/>
      <c r="AT514" s="96" t="s">
        <v>67</v>
      </c>
      <c r="AU514" s="96" t="s">
        <v>37</v>
      </c>
      <c r="AV514" s="93" t="s">
        <v>37</v>
      </c>
      <c r="AW514" s="93" t="s">
        <v>68</v>
      </c>
      <c r="AX514" s="93" t="s">
        <v>63</v>
      </c>
      <c r="AY514" s="96" t="s">
        <v>64</v>
      </c>
    </row>
    <row r="515" spans="2:65" s="190" customFormat="1">
      <c r="B515" s="191"/>
      <c r="D515" s="95" t="s">
        <v>67</v>
      </c>
      <c r="E515" s="192" t="s">
        <v>40</v>
      </c>
      <c r="F515" s="193" t="s">
        <v>453</v>
      </c>
      <c r="H515" s="192" t="s">
        <v>40</v>
      </c>
      <c r="I515" s="299"/>
      <c r="L515" s="191"/>
      <c r="M515" s="194"/>
      <c r="T515" s="195"/>
      <c r="AT515" s="192" t="s">
        <v>67</v>
      </c>
      <c r="AU515" s="192" t="s">
        <v>37</v>
      </c>
      <c r="AV515" s="190" t="s">
        <v>20</v>
      </c>
      <c r="AW515" s="190" t="s">
        <v>68</v>
      </c>
      <c r="AX515" s="190" t="s">
        <v>63</v>
      </c>
      <c r="AY515" s="192" t="s">
        <v>64</v>
      </c>
    </row>
    <row r="516" spans="2:65" s="93" customFormat="1">
      <c r="B516" s="94"/>
      <c r="D516" s="95" t="s">
        <v>67</v>
      </c>
      <c r="E516" s="96" t="s">
        <v>40</v>
      </c>
      <c r="F516" s="97" t="s">
        <v>824</v>
      </c>
      <c r="H516" s="98">
        <v>86.22</v>
      </c>
      <c r="I516" s="297"/>
      <c r="L516" s="94"/>
      <c r="M516" s="99"/>
      <c r="T516" s="100"/>
      <c r="AT516" s="96" t="s">
        <v>67</v>
      </c>
      <c r="AU516" s="96" t="s">
        <v>37</v>
      </c>
      <c r="AV516" s="93" t="s">
        <v>37</v>
      </c>
      <c r="AW516" s="93" t="s">
        <v>68</v>
      </c>
      <c r="AX516" s="93" t="s">
        <v>63</v>
      </c>
      <c r="AY516" s="96" t="s">
        <v>64</v>
      </c>
    </row>
    <row r="517" spans="2:65" s="117" customFormat="1">
      <c r="B517" s="118"/>
      <c r="D517" s="95" t="s">
        <v>67</v>
      </c>
      <c r="E517" s="119" t="s">
        <v>40</v>
      </c>
      <c r="F517" s="120" t="s">
        <v>830</v>
      </c>
      <c r="H517" s="121">
        <v>527.58000000000004</v>
      </c>
      <c r="I517" s="304"/>
      <c r="L517" s="118"/>
      <c r="M517" s="122"/>
      <c r="T517" s="123"/>
      <c r="AT517" s="119" t="s">
        <v>67</v>
      </c>
      <c r="AU517" s="119" t="s">
        <v>37</v>
      </c>
      <c r="AV517" s="117" t="s">
        <v>39</v>
      </c>
      <c r="AW517" s="117" t="s">
        <v>68</v>
      </c>
      <c r="AX517" s="117" t="s">
        <v>63</v>
      </c>
      <c r="AY517" s="119" t="s">
        <v>64</v>
      </c>
    </row>
    <row r="518" spans="2:65" s="93" customFormat="1">
      <c r="B518" s="94"/>
      <c r="D518" s="95" t="s">
        <v>67</v>
      </c>
      <c r="E518" s="96" t="s">
        <v>40</v>
      </c>
      <c r="F518" s="97" t="s">
        <v>831</v>
      </c>
      <c r="H518" s="98">
        <v>13.4</v>
      </c>
      <c r="I518" s="297"/>
      <c r="L518" s="94"/>
      <c r="M518" s="99"/>
      <c r="T518" s="100"/>
      <c r="AT518" s="96" t="s">
        <v>67</v>
      </c>
      <c r="AU518" s="96" t="s">
        <v>37</v>
      </c>
      <c r="AV518" s="93" t="s">
        <v>37</v>
      </c>
      <c r="AW518" s="93" t="s">
        <v>68</v>
      </c>
      <c r="AX518" s="93" t="s">
        <v>63</v>
      </c>
      <c r="AY518" s="96" t="s">
        <v>64</v>
      </c>
    </row>
    <row r="519" spans="2:65" s="93" customFormat="1">
      <c r="B519" s="94"/>
      <c r="D519" s="95" t="s">
        <v>67</v>
      </c>
      <c r="E519" s="96" t="s">
        <v>40</v>
      </c>
      <c r="F519" s="97" t="s">
        <v>832</v>
      </c>
      <c r="H519" s="98">
        <v>7.3879999999999999</v>
      </c>
      <c r="I519" s="297"/>
      <c r="L519" s="94"/>
      <c r="M519" s="99"/>
      <c r="T519" s="100"/>
      <c r="AT519" s="96" t="s">
        <v>67</v>
      </c>
      <c r="AU519" s="96" t="s">
        <v>37</v>
      </c>
      <c r="AV519" s="93" t="s">
        <v>37</v>
      </c>
      <c r="AW519" s="93" t="s">
        <v>68</v>
      </c>
      <c r="AX519" s="93" t="s">
        <v>63</v>
      </c>
      <c r="AY519" s="96" t="s">
        <v>64</v>
      </c>
    </row>
    <row r="520" spans="2:65" s="101" customFormat="1">
      <c r="B520" s="102"/>
      <c r="D520" s="95" t="s">
        <v>67</v>
      </c>
      <c r="E520" s="103" t="s">
        <v>40</v>
      </c>
      <c r="F520" s="104" t="s">
        <v>70</v>
      </c>
      <c r="H520" s="105">
        <v>548.36800000000005</v>
      </c>
      <c r="I520" s="298"/>
      <c r="L520" s="102"/>
      <c r="M520" s="106"/>
      <c r="T520" s="107"/>
      <c r="AT520" s="103" t="s">
        <v>67</v>
      </c>
      <c r="AU520" s="103" t="s">
        <v>37</v>
      </c>
      <c r="AV520" s="101" t="s">
        <v>66</v>
      </c>
      <c r="AW520" s="101" t="s">
        <v>68</v>
      </c>
      <c r="AX520" s="101" t="s">
        <v>20</v>
      </c>
      <c r="AY520" s="103" t="s">
        <v>64</v>
      </c>
    </row>
    <row r="521" spans="2:65" s="93" customFormat="1">
      <c r="B521" s="94"/>
      <c r="D521" s="95" t="s">
        <v>67</v>
      </c>
      <c r="F521" s="97" t="s">
        <v>833</v>
      </c>
      <c r="H521" s="98">
        <v>630.62300000000005</v>
      </c>
      <c r="I521" s="297"/>
      <c r="L521" s="94"/>
      <c r="M521" s="99"/>
      <c r="T521" s="100"/>
      <c r="AT521" s="96" t="s">
        <v>67</v>
      </c>
      <c r="AU521" s="96" t="s">
        <v>37</v>
      </c>
      <c r="AV521" s="93" t="s">
        <v>37</v>
      </c>
      <c r="AW521" s="93" t="s">
        <v>38</v>
      </c>
      <c r="AX521" s="93" t="s">
        <v>20</v>
      </c>
      <c r="AY521" s="96" t="s">
        <v>64</v>
      </c>
    </row>
    <row r="522" spans="2:65" s="46" customFormat="1" ht="24.2" customHeight="1">
      <c r="B522" s="79"/>
      <c r="C522" s="108" t="s">
        <v>201</v>
      </c>
      <c r="D522" s="108" t="s">
        <v>75</v>
      </c>
      <c r="E522" s="109" t="s">
        <v>834</v>
      </c>
      <c r="F522" s="110" t="s">
        <v>835</v>
      </c>
      <c r="G522" s="111" t="s">
        <v>14</v>
      </c>
      <c r="H522" s="112">
        <v>100.499</v>
      </c>
      <c r="I522" s="300"/>
      <c r="J522" s="113">
        <f>ROUND(I522*H522,2)</f>
        <v>0</v>
      </c>
      <c r="K522" s="129"/>
      <c r="L522" s="114"/>
      <c r="M522" s="301" t="s">
        <v>40</v>
      </c>
      <c r="N522" s="115" t="s">
        <v>45</v>
      </c>
      <c r="P522" s="87">
        <f>O522*H522</f>
        <v>0</v>
      </c>
      <c r="Q522" s="87">
        <v>0.02</v>
      </c>
      <c r="R522" s="87">
        <f>Q522*H522</f>
        <v>2.0099800000000001</v>
      </c>
      <c r="S522" s="87">
        <v>0</v>
      </c>
      <c r="T522" s="88">
        <f>S522*H522</f>
        <v>0</v>
      </c>
      <c r="AR522" s="89" t="s">
        <v>100</v>
      </c>
      <c r="AT522" s="89" t="s">
        <v>75</v>
      </c>
      <c r="AU522" s="89" t="s">
        <v>37</v>
      </c>
      <c r="AY522" s="45" t="s">
        <v>64</v>
      </c>
      <c r="BE522" s="90">
        <f>IF(N522="základní",J522,0)</f>
        <v>0</v>
      </c>
      <c r="BF522" s="90">
        <f>IF(N522="snížená",J522,0)</f>
        <v>0</v>
      </c>
      <c r="BG522" s="90">
        <f>IF(N522="zákl. přenesená",J522,0)</f>
        <v>0</v>
      </c>
      <c r="BH522" s="90">
        <f>IF(N522="sníž. přenesená",J522,0)</f>
        <v>0</v>
      </c>
      <c r="BI522" s="90">
        <f>IF(N522="nulová",J522,0)</f>
        <v>0</v>
      </c>
      <c r="BJ522" s="45" t="s">
        <v>20</v>
      </c>
      <c r="BK522" s="90">
        <f>ROUND(I522*H522,2)</f>
        <v>0</v>
      </c>
      <c r="BL522" s="45" t="s">
        <v>83</v>
      </c>
      <c r="BM522" s="89" t="s">
        <v>836</v>
      </c>
    </row>
    <row r="523" spans="2:65" s="190" customFormat="1">
      <c r="B523" s="191"/>
      <c r="D523" s="95" t="s">
        <v>67</v>
      </c>
      <c r="E523" s="192" t="s">
        <v>40</v>
      </c>
      <c r="F523" s="193" t="s">
        <v>819</v>
      </c>
      <c r="H523" s="192" t="s">
        <v>40</v>
      </c>
      <c r="I523" s="299"/>
      <c r="L523" s="191"/>
      <c r="M523" s="194"/>
      <c r="T523" s="195"/>
      <c r="AT523" s="192" t="s">
        <v>67</v>
      </c>
      <c r="AU523" s="192" t="s">
        <v>37</v>
      </c>
      <c r="AV523" s="190" t="s">
        <v>20</v>
      </c>
      <c r="AW523" s="190" t="s">
        <v>68</v>
      </c>
      <c r="AX523" s="190" t="s">
        <v>63</v>
      </c>
      <c r="AY523" s="192" t="s">
        <v>64</v>
      </c>
    </row>
    <row r="524" spans="2:65" s="190" customFormat="1">
      <c r="B524" s="191"/>
      <c r="D524" s="95" t="s">
        <v>67</v>
      </c>
      <c r="E524" s="192" t="s">
        <v>40</v>
      </c>
      <c r="F524" s="193" t="s">
        <v>458</v>
      </c>
      <c r="H524" s="192" t="s">
        <v>40</v>
      </c>
      <c r="I524" s="299"/>
      <c r="L524" s="191"/>
      <c r="M524" s="194"/>
      <c r="T524" s="195"/>
      <c r="AT524" s="192" t="s">
        <v>67</v>
      </c>
      <c r="AU524" s="192" t="s">
        <v>37</v>
      </c>
      <c r="AV524" s="190" t="s">
        <v>20</v>
      </c>
      <c r="AW524" s="190" t="s">
        <v>68</v>
      </c>
      <c r="AX524" s="190" t="s">
        <v>63</v>
      </c>
      <c r="AY524" s="192" t="s">
        <v>64</v>
      </c>
    </row>
    <row r="525" spans="2:65" s="93" customFormat="1">
      <c r="B525" s="94"/>
      <c r="D525" s="95" t="s">
        <v>67</v>
      </c>
      <c r="E525" s="96" t="s">
        <v>40</v>
      </c>
      <c r="F525" s="97" t="s">
        <v>821</v>
      </c>
      <c r="H525" s="98">
        <v>5.28</v>
      </c>
      <c r="I525" s="297"/>
      <c r="L525" s="94"/>
      <c r="M525" s="99"/>
      <c r="T525" s="100"/>
      <c r="AT525" s="96" t="s">
        <v>67</v>
      </c>
      <c r="AU525" s="96" t="s">
        <v>37</v>
      </c>
      <c r="AV525" s="93" t="s">
        <v>37</v>
      </c>
      <c r="AW525" s="93" t="s">
        <v>68</v>
      </c>
      <c r="AX525" s="93" t="s">
        <v>63</v>
      </c>
      <c r="AY525" s="96" t="s">
        <v>64</v>
      </c>
    </row>
    <row r="526" spans="2:65" s="190" customFormat="1">
      <c r="B526" s="191"/>
      <c r="D526" s="95" t="s">
        <v>67</v>
      </c>
      <c r="E526" s="192" t="s">
        <v>40</v>
      </c>
      <c r="F526" s="193" t="s">
        <v>460</v>
      </c>
      <c r="H526" s="192" t="s">
        <v>40</v>
      </c>
      <c r="I526" s="299"/>
      <c r="L526" s="191"/>
      <c r="M526" s="194"/>
      <c r="T526" s="195"/>
      <c r="AT526" s="192" t="s">
        <v>67</v>
      </c>
      <c r="AU526" s="192" t="s">
        <v>37</v>
      </c>
      <c r="AV526" s="190" t="s">
        <v>20</v>
      </c>
      <c r="AW526" s="190" t="s">
        <v>68</v>
      </c>
      <c r="AX526" s="190" t="s">
        <v>63</v>
      </c>
      <c r="AY526" s="192" t="s">
        <v>64</v>
      </c>
    </row>
    <row r="527" spans="2:65" s="93" customFormat="1">
      <c r="B527" s="94"/>
      <c r="D527" s="95" t="s">
        <v>67</v>
      </c>
      <c r="E527" s="96" t="s">
        <v>40</v>
      </c>
      <c r="F527" s="97" t="s">
        <v>823</v>
      </c>
      <c r="H527" s="98">
        <v>68.92</v>
      </c>
      <c r="I527" s="297"/>
      <c r="L527" s="94"/>
      <c r="M527" s="99"/>
      <c r="T527" s="100"/>
      <c r="AT527" s="96" t="s">
        <v>67</v>
      </c>
      <c r="AU527" s="96" t="s">
        <v>37</v>
      </c>
      <c r="AV527" s="93" t="s">
        <v>37</v>
      </c>
      <c r="AW527" s="93" t="s">
        <v>68</v>
      </c>
      <c r="AX527" s="93" t="s">
        <v>63</v>
      </c>
      <c r="AY527" s="96" t="s">
        <v>64</v>
      </c>
    </row>
    <row r="528" spans="2:65" s="190" customFormat="1">
      <c r="B528" s="191"/>
      <c r="D528" s="95" t="s">
        <v>67</v>
      </c>
      <c r="E528" s="192" t="s">
        <v>40</v>
      </c>
      <c r="F528" s="193" t="s">
        <v>453</v>
      </c>
      <c r="H528" s="192" t="s">
        <v>40</v>
      </c>
      <c r="I528" s="299"/>
      <c r="L528" s="191"/>
      <c r="M528" s="194"/>
      <c r="T528" s="195"/>
      <c r="AT528" s="192" t="s">
        <v>67</v>
      </c>
      <c r="AU528" s="192" t="s">
        <v>37</v>
      </c>
      <c r="AV528" s="190" t="s">
        <v>20</v>
      </c>
      <c r="AW528" s="190" t="s">
        <v>68</v>
      </c>
      <c r="AX528" s="190" t="s">
        <v>63</v>
      </c>
      <c r="AY528" s="192" t="s">
        <v>64</v>
      </c>
    </row>
    <row r="529" spans="2:65" s="93" customFormat="1">
      <c r="B529" s="94"/>
      <c r="D529" s="95" t="s">
        <v>67</v>
      </c>
      <c r="E529" s="96" t="s">
        <v>40</v>
      </c>
      <c r="F529" s="97" t="s">
        <v>825</v>
      </c>
      <c r="H529" s="98">
        <v>13.19</v>
      </c>
      <c r="I529" s="297"/>
      <c r="L529" s="94"/>
      <c r="M529" s="99"/>
      <c r="T529" s="100"/>
      <c r="AT529" s="96" t="s">
        <v>67</v>
      </c>
      <c r="AU529" s="96" t="s">
        <v>37</v>
      </c>
      <c r="AV529" s="93" t="s">
        <v>37</v>
      </c>
      <c r="AW529" s="93" t="s">
        <v>68</v>
      </c>
      <c r="AX529" s="93" t="s">
        <v>63</v>
      </c>
      <c r="AY529" s="96" t="s">
        <v>64</v>
      </c>
    </row>
    <row r="530" spans="2:65" s="117" customFormat="1">
      <c r="B530" s="118"/>
      <c r="D530" s="95" t="s">
        <v>67</v>
      </c>
      <c r="E530" s="119" t="s">
        <v>40</v>
      </c>
      <c r="F530" s="120" t="s">
        <v>830</v>
      </c>
      <c r="H530" s="121">
        <v>87.39</v>
      </c>
      <c r="I530" s="304"/>
      <c r="L530" s="118"/>
      <c r="M530" s="122"/>
      <c r="T530" s="123"/>
      <c r="AT530" s="119" t="s">
        <v>67</v>
      </c>
      <c r="AU530" s="119" t="s">
        <v>37</v>
      </c>
      <c r="AV530" s="117" t="s">
        <v>39</v>
      </c>
      <c r="AW530" s="117" t="s">
        <v>68</v>
      </c>
      <c r="AX530" s="117" t="s">
        <v>63</v>
      </c>
      <c r="AY530" s="119" t="s">
        <v>64</v>
      </c>
    </row>
    <row r="531" spans="2:65" s="101" customFormat="1">
      <c r="B531" s="102"/>
      <c r="D531" s="95" t="s">
        <v>67</v>
      </c>
      <c r="E531" s="103" t="s">
        <v>40</v>
      </c>
      <c r="F531" s="104" t="s">
        <v>70</v>
      </c>
      <c r="H531" s="105">
        <v>87.39</v>
      </c>
      <c r="I531" s="298"/>
      <c r="L531" s="102"/>
      <c r="M531" s="106"/>
      <c r="T531" s="107"/>
      <c r="AT531" s="103" t="s">
        <v>67</v>
      </c>
      <c r="AU531" s="103" t="s">
        <v>37</v>
      </c>
      <c r="AV531" s="101" t="s">
        <v>66</v>
      </c>
      <c r="AW531" s="101" t="s">
        <v>68</v>
      </c>
      <c r="AX531" s="101" t="s">
        <v>20</v>
      </c>
      <c r="AY531" s="103" t="s">
        <v>64</v>
      </c>
    </row>
    <row r="532" spans="2:65" s="93" customFormat="1">
      <c r="B532" s="94"/>
      <c r="D532" s="95" t="s">
        <v>67</v>
      </c>
      <c r="F532" s="97" t="s">
        <v>837</v>
      </c>
      <c r="H532" s="98">
        <v>100.499</v>
      </c>
      <c r="I532" s="297"/>
      <c r="L532" s="94"/>
      <c r="M532" s="99"/>
      <c r="T532" s="100"/>
      <c r="AT532" s="96" t="s">
        <v>67</v>
      </c>
      <c r="AU532" s="96" t="s">
        <v>37</v>
      </c>
      <c r="AV532" s="93" t="s">
        <v>37</v>
      </c>
      <c r="AW532" s="93" t="s">
        <v>38</v>
      </c>
      <c r="AX532" s="93" t="s">
        <v>20</v>
      </c>
      <c r="AY532" s="96" t="s">
        <v>64</v>
      </c>
    </row>
    <row r="533" spans="2:65" s="46" customFormat="1" ht="24.2" customHeight="1">
      <c r="B533" s="79"/>
      <c r="C533" s="80" t="s">
        <v>192</v>
      </c>
      <c r="D533" s="80" t="s">
        <v>65</v>
      </c>
      <c r="E533" s="81" t="s">
        <v>25</v>
      </c>
      <c r="F533" s="82" t="s">
        <v>838</v>
      </c>
      <c r="G533" s="83" t="s">
        <v>14</v>
      </c>
      <c r="H533" s="84">
        <v>635.75</v>
      </c>
      <c r="I533" s="295"/>
      <c r="J533" s="85">
        <f>ROUND(I533*H533,2)</f>
        <v>0</v>
      </c>
      <c r="K533" s="128"/>
      <c r="L533" s="47"/>
      <c r="M533" s="296" t="s">
        <v>40</v>
      </c>
      <c r="N533" s="86" t="s">
        <v>45</v>
      </c>
      <c r="P533" s="87">
        <f>O533*H533</f>
        <v>0</v>
      </c>
      <c r="Q533" s="87">
        <v>0</v>
      </c>
      <c r="R533" s="87">
        <f>Q533*H533</f>
        <v>0</v>
      </c>
      <c r="S533" s="87">
        <v>0</v>
      </c>
      <c r="T533" s="88">
        <f>S533*H533</f>
        <v>0</v>
      </c>
      <c r="AR533" s="89" t="s">
        <v>83</v>
      </c>
      <c r="AT533" s="89" t="s">
        <v>65</v>
      </c>
      <c r="AU533" s="89" t="s">
        <v>37</v>
      </c>
      <c r="AY533" s="45" t="s">
        <v>64</v>
      </c>
      <c r="BE533" s="90">
        <f>IF(N533="základní",J533,0)</f>
        <v>0</v>
      </c>
      <c r="BF533" s="90">
        <f>IF(N533="snížená",J533,0)</f>
        <v>0</v>
      </c>
      <c r="BG533" s="90">
        <f>IF(N533="zákl. přenesená",J533,0)</f>
        <v>0</v>
      </c>
      <c r="BH533" s="90">
        <f>IF(N533="sníž. přenesená",J533,0)</f>
        <v>0</v>
      </c>
      <c r="BI533" s="90">
        <f>IF(N533="nulová",J533,0)</f>
        <v>0</v>
      </c>
      <c r="BJ533" s="45" t="s">
        <v>20</v>
      </c>
      <c r="BK533" s="90">
        <f>ROUND(I533*H533,2)</f>
        <v>0</v>
      </c>
      <c r="BL533" s="45" t="s">
        <v>83</v>
      </c>
      <c r="BM533" s="89" t="s">
        <v>839</v>
      </c>
    </row>
    <row r="534" spans="2:65" s="46" customFormat="1" ht="24.2" customHeight="1">
      <c r="B534" s="79"/>
      <c r="C534" s="80" t="s">
        <v>193</v>
      </c>
      <c r="D534" s="80" t="s">
        <v>65</v>
      </c>
      <c r="E534" s="81" t="s">
        <v>840</v>
      </c>
      <c r="F534" s="82" t="s">
        <v>841</v>
      </c>
      <c r="G534" s="83" t="s">
        <v>7</v>
      </c>
      <c r="H534" s="84">
        <v>136.476</v>
      </c>
      <c r="I534" s="295"/>
      <c r="J534" s="85">
        <f>ROUND(I534*H534,2)</f>
        <v>0</v>
      </c>
      <c r="K534" s="128"/>
      <c r="L534" s="47"/>
      <c r="M534" s="296" t="s">
        <v>40</v>
      </c>
      <c r="N534" s="86" t="s">
        <v>45</v>
      </c>
      <c r="P534" s="87">
        <f>O534*H534</f>
        <v>0</v>
      </c>
      <c r="Q534" s="87">
        <v>5.5000000000000003E-4</v>
      </c>
      <c r="R534" s="87">
        <f>Q534*H534</f>
        <v>7.5061799999999998E-2</v>
      </c>
      <c r="S534" s="87">
        <v>0</v>
      </c>
      <c r="T534" s="88">
        <f>S534*H534</f>
        <v>0</v>
      </c>
      <c r="AR534" s="89" t="s">
        <v>83</v>
      </c>
      <c r="AT534" s="89" t="s">
        <v>65</v>
      </c>
      <c r="AU534" s="89" t="s">
        <v>37</v>
      </c>
      <c r="AY534" s="45" t="s">
        <v>64</v>
      </c>
      <c r="BE534" s="90">
        <f>IF(N534="základní",J534,0)</f>
        <v>0</v>
      </c>
      <c r="BF534" s="90">
        <f>IF(N534="snížená",J534,0)</f>
        <v>0</v>
      </c>
      <c r="BG534" s="90">
        <f>IF(N534="zákl. přenesená",J534,0)</f>
        <v>0</v>
      </c>
      <c r="BH534" s="90">
        <f>IF(N534="sníž. přenesená",J534,0)</f>
        <v>0</v>
      </c>
      <c r="BI534" s="90">
        <f>IF(N534="nulová",J534,0)</f>
        <v>0</v>
      </c>
      <c r="BJ534" s="45" t="s">
        <v>20</v>
      </c>
      <c r="BK534" s="90">
        <f>ROUND(I534*H534,2)</f>
        <v>0</v>
      </c>
      <c r="BL534" s="45" t="s">
        <v>83</v>
      </c>
      <c r="BM534" s="89" t="s">
        <v>842</v>
      </c>
    </row>
    <row r="535" spans="2:65" s="93" customFormat="1">
      <c r="B535" s="94"/>
      <c r="D535" s="95" t="s">
        <v>67</v>
      </c>
      <c r="E535" s="96" t="s">
        <v>40</v>
      </c>
      <c r="F535" s="97" t="s">
        <v>843</v>
      </c>
      <c r="H535" s="98">
        <v>60.04</v>
      </c>
      <c r="I535" s="297"/>
      <c r="L535" s="94"/>
      <c r="M535" s="99"/>
      <c r="T535" s="100"/>
      <c r="AT535" s="96" t="s">
        <v>67</v>
      </c>
      <c r="AU535" s="96" t="s">
        <v>37</v>
      </c>
      <c r="AV535" s="93" t="s">
        <v>37</v>
      </c>
      <c r="AW535" s="93" t="s">
        <v>68</v>
      </c>
      <c r="AX535" s="93" t="s">
        <v>63</v>
      </c>
      <c r="AY535" s="96" t="s">
        <v>64</v>
      </c>
    </row>
    <row r="536" spans="2:65" s="93" customFormat="1">
      <c r="B536" s="94"/>
      <c r="D536" s="95" t="s">
        <v>67</v>
      </c>
      <c r="E536" s="96" t="s">
        <v>40</v>
      </c>
      <c r="F536" s="97" t="s">
        <v>844</v>
      </c>
      <c r="H536" s="98">
        <v>55.25</v>
      </c>
      <c r="I536" s="297"/>
      <c r="L536" s="94"/>
      <c r="M536" s="99"/>
      <c r="T536" s="100"/>
      <c r="AT536" s="96" t="s">
        <v>67</v>
      </c>
      <c r="AU536" s="96" t="s">
        <v>37</v>
      </c>
      <c r="AV536" s="93" t="s">
        <v>37</v>
      </c>
      <c r="AW536" s="93" t="s">
        <v>68</v>
      </c>
      <c r="AX536" s="93" t="s">
        <v>63</v>
      </c>
      <c r="AY536" s="96" t="s">
        <v>64</v>
      </c>
    </row>
    <row r="537" spans="2:65" s="93" customFormat="1">
      <c r="B537" s="94"/>
      <c r="D537" s="95" t="s">
        <v>67</v>
      </c>
      <c r="E537" s="96" t="s">
        <v>40</v>
      </c>
      <c r="F537" s="97" t="s">
        <v>845</v>
      </c>
      <c r="H537" s="98">
        <v>9.4559999999999995</v>
      </c>
      <c r="I537" s="297"/>
      <c r="L537" s="94"/>
      <c r="M537" s="99"/>
      <c r="T537" s="100"/>
      <c r="AT537" s="96" t="s">
        <v>67</v>
      </c>
      <c r="AU537" s="96" t="s">
        <v>37</v>
      </c>
      <c r="AV537" s="93" t="s">
        <v>37</v>
      </c>
      <c r="AW537" s="93" t="s">
        <v>68</v>
      </c>
      <c r="AX537" s="93" t="s">
        <v>63</v>
      </c>
      <c r="AY537" s="96" t="s">
        <v>64</v>
      </c>
    </row>
    <row r="538" spans="2:65" s="93" customFormat="1">
      <c r="B538" s="94"/>
      <c r="D538" s="95" t="s">
        <v>67</v>
      </c>
      <c r="E538" s="96" t="s">
        <v>40</v>
      </c>
      <c r="F538" s="97" t="s">
        <v>846</v>
      </c>
      <c r="H538" s="98">
        <v>11.73</v>
      </c>
      <c r="I538" s="297"/>
      <c r="L538" s="94"/>
      <c r="M538" s="99"/>
      <c r="T538" s="100"/>
      <c r="AT538" s="96" t="s">
        <v>67</v>
      </c>
      <c r="AU538" s="96" t="s">
        <v>37</v>
      </c>
      <c r="AV538" s="93" t="s">
        <v>37</v>
      </c>
      <c r="AW538" s="93" t="s">
        <v>68</v>
      </c>
      <c r="AX538" s="93" t="s">
        <v>63</v>
      </c>
      <c r="AY538" s="96" t="s">
        <v>64</v>
      </c>
    </row>
    <row r="539" spans="2:65" s="101" customFormat="1">
      <c r="B539" s="102"/>
      <c r="D539" s="95" t="s">
        <v>67</v>
      </c>
      <c r="E539" s="103" t="s">
        <v>40</v>
      </c>
      <c r="F539" s="104" t="s">
        <v>70</v>
      </c>
      <c r="H539" s="105">
        <v>136.476</v>
      </c>
      <c r="I539" s="298"/>
      <c r="L539" s="102"/>
      <c r="M539" s="106"/>
      <c r="T539" s="107"/>
      <c r="AT539" s="103" t="s">
        <v>67</v>
      </c>
      <c r="AU539" s="103" t="s">
        <v>37</v>
      </c>
      <c r="AV539" s="101" t="s">
        <v>66</v>
      </c>
      <c r="AW539" s="101" t="s">
        <v>68</v>
      </c>
      <c r="AX539" s="101" t="s">
        <v>20</v>
      </c>
      <c r="AY539" s="103" t="s">
        <v>64</v>
      </c>
    </row>
    <row r="540" spans="2:65" s="46" customFormat="1" ht="24.2" customHeight="1">
      <c r="B540" s="79"/>
      <c r="C540" s="80" t="s">
        <v>194</v>
      </c>
      <c r="D540" s="80" t="s">
        <v>65</v>
      </c>
      <c r="E540" s="81" t="s">
        <v>847</v>
      </c>
      <c r="F540" s="82" t="s">
        <v>848</v>
      </c>
      <c r="G540" s="83" t="s">
        <v>7</v>
      </c>
      <c r="H540" s="84">
        <v>51.5</v>
      </c>
      <c r="I540" s="295"/>
      <c r="J540" s="85">
        <f>ROUND(I540*H540,2)</f>
        <v>0</v>
      </c>
      <c r="K540" s="128"/>
      <c r="L540" s="47"/>
      <c r="M540" s="296" t="s">
        <v>40</v>
      </c>
      <c r="N540" s="86" t="s">
        <v>45</v>
      </c>
      <c r="P540" s="87">
        <f>O540*H540</f>
        <v>0</v>
      </c>
      <c r="Q540" s="87">
        <v>9.5E-4</v>
      </c>
      <c r="R540" s="87">
        <f>Q540*H540</f>
        <v>4.8925000000000003E-2</v>
      </c>
      <c r="S540" s="87">
        <v>0</v>
      </c>
      <c r="T540" s="88">
        <f>S540*H540</f>
        <v>0</v>
      </c>
      <c r="AR540" s="89" t="s">
        <v>83</v>
      </c>
      <c r="AT540" s="89" t="s">
        <v>65</v>
      </c>
      <c r="AU540" s="89" t="s">
        <v>37</v>
      </c>
      <c r="AY540" s="45" t="s">
        <v>64</v>
      </c>
      <c r="BE540" s="90">
        <f>IF(N540="základní",J540,0)</f>
        <v>0</v>
      </c>
      <c r="BF540" s="90">
        <f>IF(N540="snížená",J540,0)</f>
        <v>0</v>
      </c>
      <c r="BG540" s="90">
        <f>IF(N540="zákl. přenesená",J540,0)</f>
        <v>0</v>
      </c>
      <c r="BH540" s="90">
        <f>IF(N540="sníž. přenesená",J540,0)</f>
        <v>0</v>
      </c>
      <c r="BI540" s="90">
        <f>IF(N540="nulová",J540,0)</f>
        <v>0</v>
      </c>
      <c r="BJ540" s="45" t="s">
        <v>20</v>
      </c>
      <c r="BK540" s="90">
        <f>ROUND(I540*H540,2)</f>
        <v>0</v>
      </c>
      <c r="BL540" s="45" t="s">
        <v>83</v>
      </c>
      <c r="BM540" s="89" t="s">
        <v>849</v>
      </c>
    </row>
    <row r="541" spans="2:65" s="93" customFormat="1">
      <c r="B541" s="94"/>
      <c r="D541" s="95" t="s">
        <v>67</v>
      </c>
      <c r="E541" s="96" t="s">
        <v>40</v>
      </c>
      <c r="F541" s="97" t="s">
        <v>850</v>
      </c>
      <c r="H541" s="98">
        <v>23.25</v>
      </c>
      <c r="I541" s="297"/>
      <c r="L541" s="94"/>
      <c r="M541" s="99"/>
      <c r="T541" s="100"/>
      <c r="AT541" s="96" t="s">
        <v>67</v>
      </c>
      <c r="AU541" s="96" t="s">
        <v>37</v>
      </c>
      <c r="AV541" s="93" t="s">
        <v>37</v>
      </c>
      <c r="AW541" s="93" t="s">
        <v>68</v>
      </c>
      <c r="AX541" s="93" t="s">
        <v>63</v>
      </c>
      <c r="AY541" s="96" t="s">
        <v>64</v>
      </c>
    </row>
    <row r="542" spans="2:65" s="93" customFormat="1">
      <c r="B542" s="94"/>
      <c r="D542" s="95" t="s">
        <v>67</v>
      </c>
      <c r="E542" s="96" t="s">
        <v>40</v>
      </c>
      <c r="F542" s="97" t="s">
        <v>851</v>
      </c>
      <c r="H542" s="98">
        <v>28.25</v>
      </c>
      <c r="I542" s="297"/>
      <c r="L542" s="94"/>
      <c r="M542" s="99"/>
      <c r="T542" s="100"/>
      <c r="AT542" s="96" t="s">
        <v>67</v>
      </c>
      <c r="AU542" s="96" t="s">
        <v>37</v>
      </c>
      <c r="AV542" s="93" t="s">
        <v>37</v>
      </c>
      <c r="AW542" s="93" t="s">
        <v>68</v>
      </c>
      <c r="AX542" s="93" t="s">
        <v>63</v>
      </c>
      <c r="AY542" s="96" t="s">
        <v>64</v>
      </c>
    </row>
    <row r="543" spans="2:65" s="101" customFormat="1">
      <c r="B543" s="102"/>
      <c r="D543" s="95" t="s">
        <v>67</v>
      </c>
      <c r="E543" s="103" t="s">
        <v>40</v>
      </c>
      <c r="F543" s="104" t="s">
        <v>70</v>
      </c>
      <c r="H543" s="105">
        <v>51.5</v>
      </c>
      <c r="I543" s="298"/>
      <c r="L543" s="102"/>
      <c r="M543" s="106"/>
      <c r="T543" s="107"/>
      <c r="AT543" s="103" t="s">
        <v>67</v>
      </c>
      <c r="AU543" s="103" t="s">
        <v>37</v>
      </c>
      <c r="AV543" s="101" t="s">
        <v>66</v>
      </c>
      <c r="AW543" s="101" t="s">
        <v>68</v>
      </c>
      <c r="AX543" s="101" t="s">
        <v>20</v>
      </c>
      <c r="AY543" s="103" t="s">
        <v>64</v>
      </c>
    </row>
    <row r="544" spans="2:65" s="46" customFormat="1" ht="33" customHeight="1">
      <c r="B544" s="79"/>
      <c r="C544" s="80" t="s">
        <v>195</v>
      </c>
      <c r="D544" s="80" t="s">
        <v>65</v>
      </c>
      <c r="E544" s="81" t="s">
        <v>852</v>
      </c>
      <c r="F544" s="82" t="s">
        <v>853</v>
      </c>
      <c r="G544" s="83" t="s">
        <v>7</v>
      </c>
      <c r="H544" s="84">
        <v>52.44</v>
      </c>
      <c r="I544" s="295"/>
      <c r="J544" s="85">
        <f>ROUND(I544*H544,2)</f>
        <v>0</v>
      </c>
      <c r="K544" s="128"/>
      <c r="L544" s="47"/>
      <c r="M544" s="296" t="s">
        <v>40</v>
      </c>
      <c r="N544" s="86" t="s">
        <v>45</v>
      </c>
      <c r="P544" s="87">
        <f>O544*H544</f>
        <v>0</v>
      </c>
      <c r="Q544" s="87">
        <v>9.7999999999999997E-4</v>
      </c>
      <c r="R544" s="87">
        <f>Q544*H544</f>
        <v>5.1391199999999998E-2</v>
      </c>
      <c r="S544" s="87">
        <v>0</v>
      </c>
      <c r="T544" s="88">
        <f>S544*H544</f>
        <v>0</v>
      </c>
      <c r="AR544" s="89" t="s">
        <v>83</v>
      </c>
      <c r="AT544" s="89" t="s">
        <v>65</v>
      </c>
      <c r="AU544" s="89" t="s">
        <v>37</v>
      </c>
      <c r="AY544" s="45" t="s">
        <v>64</v>
      </c>
      <c r="BE544" s="90">
        <f>IF(N544="základní",J544,0)</f>
        <v>0</v>
      </c>
      <c r="BF544" s="90">
        <f>IF(N544="snížená",J544,0)</f>
        <v>0</v>
      </c>
      <c r="BG544" s="90">
        <f>IF(N544="zákl. přenesená",J544,0)</f>
        <v>0</v>
      </c>
      <c r="BH544" s="90">
        <f>IF(N544="sníž. přenesená",J544,0)</f>
        <v>0</v>
      </c>
      <c r="BI544" s="90">
        <f>IF(N544="nulová",J544,0)</f>
        <v>0</v>
      </c>
      <c r="BJ544" s="45" t="s">
        <v>20</v>
      </c>
      <c r="BK544" s="90">
        <f>ROUND(I544*H544,2)</f>
        <v>0</v>
      </c>
      <c r="BL544" s="45" t="s">
        <v>83</v>
      </c>
      <c r="BM544" s="89" t="s">
        <v>854</v>
      </c>
    </row>
    <row r="545" spans="2:65" s="93" customFormat="1">
      <c r="B545" s="94"/>
      <c r="D545" s="95" t="s">
        <v>67</v>
      </c>
      <c r="E545" s="96" t="s">
        <v>40</v>
      </c>
      <c r="F545" s="97" t="s">
        <v>855</v>
      </c>
      <c r="H545" s="98">
        <v>15.5</v>
      </c>
      <c r="I545" s="297"/>
      <c r="L545" s="94"/>
      <c r="M545" s="99"/>
      <c r="T545" s="100"/>
      <c r="AT545" s="96" t="s">
        <v>67</v>
      </c>
      <c r="AU545" s="96" t="s">
        <v>37</v>
      </c>
      <c r="AV545" s="93" t="s">
        <v>37</v>
      </c>
      <c r="AW545" s="93" t="s">
        <v>68</v>
      </c>
      <c r="AX545" s="93" t="s">
        <v>63</v>
      </c>
      <c r="AY545" s="96" t="s">
        <v>64</v>
      </c>
    </row>
    <row r="546" spans="2:65" s="93" customFormat="1">
      <c r="B546" s="94"/>
      <c r="D546" s="95" t="s">
        <v>67</v>
      </c>
      <c r="E546" s="96" t="s">
        <v>40</v>
      </c>
      <c r="F546" s="97" t="s">
        <v>856</v>
      </c>
      <c r="H546" s="98">
        <v>36.94</v>
      </c>
      <c r="I546" s="297"/>
      <c r="L546" s="94"/>
      <c r="M546" s="99"/>
      <c r="T546" s="100"/>
      <c r="AT546" s="96" t="s">
        <v>67</v>
      </c>
      <c r="AU546" s="96" t="s">
        <v>37</v>
      </c>
      <c r="AV546" s="93" t="s">
        <v>37</v>
      </c>
      <c r="AW546" s="93" t="s">
        <v>68</v>
      </c>
      <c r="AX546" s="93" t="s">
        <v>63</v>
      </c>
      <c r="AY546" s="96" t="s">
        <v>64</v>
      </c>
    </row>
    <row r="547" spans="2:65" s="101" customFormat="1">
      <c r="B547" s="102"/>
      <c r="D547" s="95" t="s">
        <v>67</v>
      </c>
      <c r="E547" s="103" t="s">
        <v>40</v>
      </c>
      <c r="F547" s="104" t="s">
        <v>70</v>
      </c>
      <c r="H547" s="105">
        <v>52.44</v>
      </c>
      <c r="I547" s="298"/>
      <c r="L547" s="102"/>
      <c r="M547" s="106"/>
      <c r="T547" s="107"/>
      <c r="AT547" s="103" t="s">
        <v>67</v>
      </c>
      <c r="AU547" s="103" t="s">
        <v>37</v>
      </c>
      <c r="AV547" s="101" t="s">
        <v>66</v>
      </c>
      <c r="AW547" s="101" t="s">
        <v>68</v>
      </c>
      <c r="AX547" s="101" t="s">
        <v>20</v>
      </c>
      <c r="AY547" s="103" t="s">
        <v>64</v>
      </c>
    </row>
    <row r="548" spans="2:65" s="46" customFormat="1" ht="37.9" customHeight="1">
      <c r="B548" s="79"/>
      <c r="C548" s="80" t="s">
        <v>202</v>
      </c>
      <c r="D548" s="80" t="s">
        <v>65</v>
      </c>
      <c r="E548" s="81" t="s">
        <v>857</v>
      </c>
      <c r="F548" s="82" t="s">
        <v>858</v>
      </c>
      <c r="G548" s="83" t="s">
        <v>14</v>
      </c>
      <c r="H548" s="84">
        <v>10.7</v>
      </c>
      <c r="I548" s="295"/>
      <c r="J548" s="85">
        <f>ROUND(I548*H548,2)</f>
        <v>0</v>
      </c>
      <c r="K548" s="128"/>
      <c r="L548" s="47"/>
      <c r="M548" s="296" t="s">
        <v>40</v>
      </c>
      <c r="N548" s="86" t="s">
        <v>45</v>
      </c>
      <c r="P548" s="87">
        <f>O548*H548</f>
        <v>0</v>
      </c>
      <c r="Q548" s="87">
        <v>5.1999999999999995E-4</v>
      </c>
      <c r="R548" s="87">
        <f>Q548*H548</f>
        <v>5.5639999999999995E-3</v>
      </c>
      <c r="S548" s="87">
        <v>0</v>
      </c>
      <c r="T548" s="88">
        <f>S548*H548</f>
        <v>0</v>
      </c>
      <c r="AR548" s="89" t="s">
        <v>83</v>
      </c>
      <c r="AT548" s="89" t="s">
        <v>65</v>
      </c>
      <c r="AU548" s="89" t="s">
        <v>37</v>
      </c>
      <c r="AY548" s="45" t="s">
        <v>64</v>
      </c>
      <c r="BE548" s="90">
        <f>IF(N548="základní",J548,0)</f>
        <v>0</v>
      </c>
      <c r="BF548" s="90">
        <f>IF(N548="snížená",J548,0)</f>
        <v>0</v>
      </c>
      <c r="BG548" s="90">
        <f>IF(N548="zákl. přenesená",J548,0)</f>
        <v>0</v>
      </c>
      <c r="BH548" s="90">
        <f>IF(N548="sníž. přenesená",J548,0)</f>
        <v>0</v>
      </c>
      <c r="BI548" s="90">
        <f>IF(N548="nulová",J548,0)</f>
        <v>0</v>
      </c>
      <c r="BJ548" s="45" t="s">
        <v>20</v>
      </c>
      <c r="BK548" s="90">
        <f>ROUND(I548*H548,2)</f>
        <v>0</v>
      </c>
      <c r="BL548" s="45" t="s">
        <v>83</v>
      </c>
      <c r="BM548" s="89" t="s">
        <v>859</v>
      </c>
    </row>
    <row r="549" spans="2:65" s="93" customFormat="1">
      <c r="B549" s="94"/>
      <c r="D549" s="95" t="s">
        <v>67</v>
      </c>
      <c r="E549" s="96" t="s">
        <v>40</v>
      </c>
      <c r="F549" s="97" t="s">
        <v>860</v>
      </c>
      <c r="H549" s="98">
        <v>5.2</v>
      </c>
      <c r="I549" s="297"/>
      <c r="L549" s="94"/>
      <c r="M549" s="99"/>
      <c r="T549" s="100"/>
      <c r="AT549" s="96" t="s">
        <v>67</v>
      </c>
      <c r="AU549" s="96" t="s">
        <v>37</v>
      </c>
      <c r="AV549" s="93" t="s">
        <v>37</v>
      </c>
      <c r="AW549" s="93" t="s">
        <v>68</v>
      </c>
      <c r="AX549" s="93" t="s">
        <v>63</v>
      </c>
      <c r="AY549" s="96" t="s">
        <v>64</v>
      </c>
    </row>
    <row r="550" spans="2:65" s="93" customFormat="1">
      <c r="B550" s="94"/>
      <c r="D550" s="95" t="s">
        <v>67</v>
      </c>
      <c r="E550" s="96" t="s">
        <v>40</v>
      </c>
      <c r="F550" s="97" t="s">
        <v>861</v>
      </c>
      <c r="H550" s="98">
        <v>5.5</v>
      </c>
      <c r="I550" s="297"/>
      <c r="L550" s="94"/>
      <c r="M550" s="99"/>
      <c r="T550" s="100"/>
      <c r="AT550" s="96" t="s">
        <v>67</v>
      </c>
      <c r="AU550" s="96" t="s">
        <v>37</v>
      </c>
      <c r="AV550" s="93" t="s">
        <v>37</v>
      </c>
      <c r="AW550" s="93" t="s">
        <v>68</v>
      </c>
      <c r="AX550" s="93" t="s">
        <v>63</v>
      </c>
      <c r="AY550" s="96" t="s">
        <v>64</v>
      </c>
    </row>
    <row r="551" spans="2:65" s="101" customFormat="1">
      <c r="B551" s="102"/>
      <c r="D551" s="95" t="s">
        <v>67</v>
      </c>
      <c r="E551" s="103" t="s">
        <v>40</v>
      </c>
      <c r="F551" s="104" t="s">
        <v>70</v>
      </c>
      <c r="H551" s="105">
        <v>10.7</v>
      </c>
      <c r="I551" s="298"/>
      <c r="L551" s="102"/>
      <c r="M551" s="106"/>
      <c r="T551" s="107"/>
      <c r="AT551" s="103" t="s">
        <v>67</v>
      </c>
      <c r="AU551" s="103" t="s">
        <v>37</v>
      </c>
      <c r="AV551" s="101" t="s">
        <v>66</v>
      </c>
      <c r="AW551" s="101" t="s">
        <v>68</v>
      </c>
      <c r="AX551" s="101" t="s">
        <v>20</v>
      </c>
      <c r="AY551" s="103" t="s">
        <v>64</v>
      </c>
    </row>
    <row r="552" spans="2:65" s="46" customFormat="1" ht="37.9" customHeight="1">
      <c r="B552" s="79"/>
      <c r="C552" s="80" t="s">
        <v>204</v>
      </c>
      <c r="D552" s="80" t="s">
        <v>65</v>
      </c>
      <c r="E552" s="81" t="s">
        <v>862</v>
      </c>
      <c r="F552" s="82" t="s">
        <v>863</v>
      </c>
      <c r="G552" s="83" t="s">
        <v>14</v>
      </c>
      <c r="H552" s="84">
        <v>2</v>
      </c>
      <c r="I552" s="295"/>
      <c r="J552" s="85">
        <f>ROUND(I552*H552,2)</f>
        <v>0</v>
      </c>
      <c r="K552" s="128"/>
      <c r="L552" s="47"/>
      <c r="M552" s="296" t="s">
        <v>40</v>
      </c>
      <c r="N552" s="86" t="s">
        <v>45</v>
      </c>
      <c r="P552" s="87">
        <f>O552*H552</f>
        <v>0</v>
      </c>
      <c r="Q552" s="87">
        <v>6.3000000000000003E-4</v>
      </c>
      <c r="R552" s="87">
        <f>Q552*H552</f>
        <v>1.2600000000000001E-3</v>
      </c>
      <c r="S552" s="87">
        <v>0</v>
      </c>
      <c r="T552" s="88">
        <f>S552*H552</f>
        <v>0</v>
      </c>
      <c r="AR552" s="89" t="s">
        <v>83</v>
      </c>
      <c r="AT552" s="89" t="s">
        <v>65</v>
      </c>
      <c r="AU552" s="89" t="s">
        <v>37</v>
      </c>
      <c r="AY552" s="45" t="s">
        <v>64</v>
      </c>
      <c r="BE552" s="90">
        <f>IF(N552="základní",J552,0)</f>
        <v>0</v>
      </c>
      <c r="BF552" s="90">
        <f>IF(N552="snížená",J552,0)</f>
        <v>0</v>
      </c>
      <c r="BG552" s="90">
        <f>IF(N552="zákl. přenesená",J552,0)</f>
        <v>0</v>
      </c>
      <c r="BH552" s="90">
        <f>IF(N552="sníž. přenesená",J552,0)</f>
        <v>0</v>
      </c>
      <c r="BI552" s="90">
        <f>IF(N552="nulová",J552,0)</f>
        <v>0</v>
      </c>
      <c r="BJ552" s="45" t="s">
        <v>20</v>
      </c>
      <c r="BK552" s="90">
        <f>ROUND(I552*H552,2)</f>
        <v>0</v>
      </c>
      <c r="BL552" s="45" t="s">
        <v>83</v>
      </c>
      <c r="BM552" s="89" t="s">
        <v>864</v>
      </c>
    </row>
    <row r="553" spans="2:65" s="93" customFormat="1">
      <c r="B553" s="94"/>
      <c r="D553" s="95" t="s">
        <v>67</v>
      </c>
      <c r="E553" s="96" t="s">
        <v>40</v>
      </c>
      <c r="F553" s="97" t="s">
        <v>865</v>
      </c>
      <c r="H553" s="98">
        <v>2</v>
      </c>
      <c r="I553" s="297"/>
      <c r="L553" s="94"/>
      <c r="M553" s="99"/>
      <c r="T553" s="100"/>
      <c r="AT553" s="96" t="s">
        <v>67</v>
      </c>
      <c r="AU553" s="96" t="s">
        <v>37</v>
      </c>
      <c r="AV553" s="93" t="s">
        <v>37</v>
      </c>
      <c r="AW553" s="93" t="s">
        <v>68</v>
      </c>
      <c r="AX553" s="93" t="s">
        <v>63</v>
      </c>
      <c r="AY553" s="96" t="s">
        <v>64</v>
      </c>
    </row>
    <row r="554" spans="2:65" s="101" customFormat="1">
      <c r="B554" s="102"/>
      <c r="D554" s="95" t="s">
        <v>67</v>
      </c>
      <c r="E554" s="103" t="s">
        <v>40</v>
      </c>
      <c r="F554" s="104" t="s">
        <v>70</v>
      </c>
      <c r="H554" s="105">
        <v>2</v>
      </c>
      <c r="I554" s="298"/>
      <c r="L554" s="102"/>
      <c r="M554" s="106"/>
      <c r="T554" s="107"/>
      <c r="AT554" s="103" t="s">
        <v>67</v>
      </c>
      <c r="AU554" s="103" t="s">
        <v>37</v>
      </c>
      <c r="AV554" s="101" t="s">
        <v>66</v>
      </c>
      <c r="AW554" s="101" t="s">
        <v>68</v>
      </c>
      <c r="AX554" s="101" t="s">
        <v>20</v>
      </c>
      <c r="AY554" s="103" t="s">
        <v>64</v>
      </c>
    </row>
    <row r="555" spans="2:65" s="46" customFormat="1" ht="24.2" customHeight="1">
      <c r="B555" s="79"/>
      <c r="C555" s="108" t="s">
        <v>203</v>
      </c>
      <c r="D555" s="108" t="s">
        <v>75</v>
      </c>
      <c r="E555" s="109" t="s">
        <v>866</v>
      </c>
      <c r="F555" s="110" t="s">
        <v>867</v>
      </c>
      <c r="G555" s="111" t="s">
        <v>9</v>
      </c>
      <c r="H555" s="112">
        <v>4</v>
      </c>
      <c r="I555" s="300"/>
      <c r="J555" s="113">
        <f>ROUND(I555*H555,2)</f>
        <v>0</v>
      </c>
      <c r="K555" s="129"/>
      <c r="L555" s="114"/>
      <c r="M555" s="301" t="s">
        <v>40</v>
      </c>
      <c r="N555" s="115" t="s">
        <v>45</v>
      </c>
      <c r="P555" s="87">
        <f>O555*H555</f>
        <v>0</v>
      </c>
      <c r="Q555" s="87">
        <v>1.2E-2</v>
      </c>
      <c r="R555" s="87">
        <f>Q555*H555</f>
        <v>4.8000000000000001E-2</v>
      </c>
      <c r="S555" s="87">
        <v>0</v>
      </c>
      <c r="T555" s="88">
        <f>S555*H555</f>
        <v>0</v>
      </c>
      <c r="AR555" s="89" t="s">
        <v>100</v>
      </c>
      <c r="AT555" s="89" t="s">
        <v>75</v>
      </c>
      <c r="AU555" s="89" t="s">
        <v>37</v>
      </c>
      <c r="AY555" s="45" t="s">
        <v>64</v>
      </c>
      <c r="BE555" s="90">
        <f>IF(N555="základní",J555,0)</f>
        <v>0</v>
      </c>
      <c r="BF555" s="90">
        <f>IF(N555="snížená",J555,0)</f>
        <v>0</v>
      </c>
      <c r="BG555" s="90">
        <f>IF(N555="zákl. přenesená",J555,0)</f>
        <v>0</v>
      </c>
      <c r="BH555" s="90">
        <f>IF(N555="sníž. přenesená",J555,0)</f>
        <v>0</v>
      </c>
      <c r="BI555" s="90">
        <f>IF(N555="nulová",J555,0)</f>
        <v>0</v>
      </c>
      <c r="BJ555" s="45" t="s">
        <v>20</v>
      </c>
      <c r="BK555" s="90">
        <f>ROUND(I555*H555,2)</f>
        <v>0</v>
      </c>
      <c r="BL555" s="45" t="s">
        <v>83</v>
      </c>
      <c r="BM555" s="89" t="s">
        <v>868</v>
      </c>
    </row>
    <row r="556" spans="2:65" s="93" customFormat="1">
      <c r="B556" s="94"/>
      <c r="D556" s="95" t="s">
        <v>67</v>
      </c>
      <c r="E556" s="96" t="s">
        <v>40</v>
      </c>
      <c r="F556" s="97" t="s">
        <v>66</v>
      </c>
      <c r="H556" s="98">
        <v>4</v>
      </c>
      <c r="I556" s="297"/>
      <c r="L556" s="94"/>
      <c r="M556" s="99"/>
      <c r="T556" s="100"/>
      <c r="AT556" s="96" t="s">
        <v>67</v>
      </c>
      <c r="AU556" s="96" t="s">
        <v>37</v>
      </c>
      <c r="AV556" s="93" t="s">
        <v>37</v>
      </c>
      <c r="AW556" s="93" t="s">
        <v>68</v>
      </c>
      <c r="AX556" s="93" t="s">
        <v>63</v>
      </c>
      <c r="AY556" s="96" t="s">
        <v>64</v>
      </c>
    </row>
    <row r="557" spans="2:65" s="101" customFormat="1">
      <c r="B557" s="102"/>
      <c r="D557" s="95" t="s">
        <v>67</v>
      </c>
      <c r="E557" s="103" t="s">
        <v>40</v>
      </c>
      <c r="F557" s="104" t="s">
        <v>70</v>
      </c>
      <c r="H557" s="105">
        <v>4</v>
      </c>
      <c r="I557" s="298"/>
      <c r="L557" s="102"/>
      <c r="M557" s="106"/>
      <c r="T557" s="107"/>
      <c r="AT557" s="103" t="s">
        <v>67</v>
      </c>
      <c r="AU557" s="103" t="s">
        <v>37</v>
      </c>
      <c r="AV557" s="101" t="s">
        <v>66</v>
      </c>
      <c r="AW557" s="101" t="s">
        <v>68</v>
      </c>
      <c r="AX557" s="101" t="s">
        <v>20</v>
      </c>
      <c r="AY557" s="103" t="s">
        <v>64</v>
      </c>
    </row>
    <row r="558" spans="2:65" s="46" customFormat="1" ht="24.2" customHeight="1">
      <c r="B558" s="79"/>
      <c r="C558" s="108" t="s">
        <v>205</v>
      </c>
      <c r="D558" s="108" t="s">
        <v>75</v>
      </c>
      <c r="E558" s="109" t="s">
        <v>869</v>
      </c>
      <c r="F558" s="110" t="s">
        <v>870</v>
      </c>
      <c r="G558" s="111" t="s">
        <v>9</v>
      </c>
      <c r="H558" s="112">
        <v>4</v>
      </c>
      <c r="I558" s="300"/>
      <c r="J558" s="113">
        <f>ROUND(I558*H558,2)</f>
        <v>0</v>
      </c>
      <c r="K558" s="129"/>
      <c r="L558" s="114"/>
      <c r="M558" s="301" t="s">
        <v>40</v>
      </c>
      <c r="N558" s="115" t="s">
        <v>45</v>
      </c>
      <c r="P558" s="87">
        <f>O558*H558</f>
        <v>0</v>
      </c>
      <c r="Q558" s="87">
        <v>8.0000000000000002E-3</v>
      </c>
      <c r="R558" s="87">
        <f>Q558*H558</f>
        <v>3.2000000000000001E-2</v>
      </c>
      <c r="S558" s="87">
        <v>0</v>
      </c>
      <c r="T558" s="88">
        <f>S558*H558</f>
        <v>0</v>
      </c>
      <c r="AR558" s="89" t="s">
        <v>100</v>
      </c>
      <c r="AT558" s="89" t="s">
        <v>75</v>
      </c>
      <c r="AU558" s="89" t="s">
        <v>37</v>
      </c>
      <c r="AY558" s="45" t="s">
        <v>64</v>
      </c>
      <c r="BE558" s="90">
        <f>IF(N558="základní",J558,0)</f>
        <v>0</v>
      </c>
      <c r="BF558" s="90">
        <f>IF(N558="snížená",J558,0)</f>
        <v>0</v>
      </c>
      <c r="BG558" s="90">
        <f>IF(N558="zákl. přenesená",J558,0)</f>
        <v>0</v>
      </c>
      <c r="BH558" s="90">
        <f>IF(N558="sníž. přenesená",J558,0)</f>
        <v>0</v>
      </c>
      <c r="BI558" s="90">
        <f>IF(N558="nulová",J558,0)</f>
        <v>0</v>
      </c>
      <c r="BJ558" s="45" t="s">
        <v>20</v>
      </c>
      <c r="BK558" s="90">
        <f>ROUND(I558*H558,2)</f>
        <v>0</v>
      </c>
      <c r="BL558" s="45" t="s">
        <v>83</v>
      </c>
      <c r="BM558" s="89" t="s">
        <v>871</v>
      </c>
    </row>
    <row r="559" spans="2:65" s="93" customFormat="1">
      <c r="B559" s="94"/>
      <c r="D559" s="95" t="s">
        <v>67</v>
      </c>
      <c r="E559" s="96" t="s">
        <v>40</v>
      </c>
      <c r="F559" s="97" t="s">
        <v>66</v>
      </c>
      <c r="H559" s="98">
        <v>4</v>
      </c>
      <c r="I559" s="297"/>
      <c r="L559" s="94"/>
      <c r="M559" s="99"/>
      <c r="T559" s="100"/>
      <c r="AT559" s="96" t="s">
        <v>67</v>
      </c>
      <c r="AU559" s="96" t="s">
        <v>37</v>
      </c>
      <c r="AV559" s="93" t="s">
        <v>37</v>
      </c>
      <c r="AW559" s="93" t="s">
        <v>68</v>
      </c>
      <c r="AX559" s="93" t="s">
        <v>63</v>
      </c>
      <c r="AY559" s="96" t="s">
        <v>64</v>
      </c>
    </row>
    <row r="560" spans="2:65" s="101" customFormat="1">
      <c r="B560" s="102"/>
      <c r="D560" s="95" t="s">
        <v>67</v>
      </c>
      <c r="E560" s="103" t="s">
        <v>40</v>
      </c>
      <c r="F560" s="104" t="s">
        <v>70</v>
      </c>
      <c r="H560" s="105">
        <v>4</v>
      </c>
      <c r="I560" s="298"/>
      <c r="L560" s="102"/>
      <c r="M560" s="106"/>
      <c r="T560" s="107"/>
      <c r="AT560" s="103" t="s">
        <v>67</v>
      </c>
      <c r="AU560" s="103" t="s">
        <v>37</v>
      </c>
      <c r="AV560" s="101" t="s">
        <v>66</v>
      </c>
      <c r="AW560" s="101" t="s">
        <v>68</v>
      </c>
      <c r="AX560" s="101" t="s">
        <v>20</v>
      </c>
      <c r="AY560" s="103" t="s">
        <v>64</v>
      </c>
    </row>
    <row r="561" spans="2:65" s="46" customFormat="1" ht="24.2" customHeight="1">
      <c r="B561" s="79"/>
      <c r="C561" s="108" t="s">
        <v>206</v>
      </c>
      <c r="D561" s="108" t="s">
        <v>75</v>
      </c>
      <c r="E561" s="109" t="s">
        <v>872</v>
      </c>
      <c r="F561" s="110" t="s">
        <v>873</v>
      </c>
      <c r="G561" s="111" t="s">
        <v>9</v>
      </c>
      <c r="H561" s="112">
        <v>5</v>
      </c>
      <c r="I561" s="300"/>
      <c r="J561" s="113">
        <f>ROUND(I561*H561,2)</f>
        <v>0</v>
      </c>
      <c r="K561" s="129"/>
      <c r="L561" s="114"/>
      <c r="M561" s="301" t="s">
        <v>40</v>
      </c>
      <c r="N561" s="115" t="s">
        <v>45</v>
      </c>
      <c r="P561" s="87">
        <f>O561*H561</f>
        <v>0</v>
      </c>
      <c r="Q561" s="87">
        <v>0.01</v>
      </c>
      <c r="R561" s="87">
        <f>Q561*H561</f>
        <v>0.05</v>
      </c>
      <c r="S561" s="87">
        <v>0</v>
      </c>
      <c r="T561" s="88">
        <f>S561*H561</f>
        <v>0</v>
      </c>
      <c r="AR561" s="89" t="s">
        <v>100</v>
      </c>
      <c r="AT561" s="89" t="s">
        <v>75</v>
      </c>
      <c r="AU561" s="89" t="s">
        <v>37</v>
      </c>
      <c r="AY561" s="45" t="s">
        <v>64</v>
      </c>
      <c r="BE561" s="90">
        <f>IF(N561="základní",J561,0)</f>
        <v>0</v>
      </c>
      <c r="BF561" s="90">
        <f>IF(N561="snížená",J561,0)</f>
        <v>0</v>
      </c>
      <c r="BG561" s="90">
        <f>IF(N561="zákl. přenesená",J561,0)</f>
        <v>0</v>
      </c>
      <c r="BH561" s="90">
        <f>IF(N561="sníž. přenesená",J561,0)</f>
        <v>0</v>
      </c>
      <c r="BI561" s="90">
        <f>IF(N561="nulová",J561,0)</f>
        <v>0</v>
      </c>
      <c r="BJ561" s="45" t="s">
        <v>20</v>
      </c>
      <c r="BK561" s="90">
        <f>ROUND(I561*H561,2)</f>
        <v>0</v>
      </c>
      <c r="BL561" s="45" t="s">
        <v>83</v>
      </c>
      <c r="BM561" s="89" t="s">
        <v>874</v>
      </c>
    </row>
    <row r="562" spans="2:65" s="93" customFormat="1">
      <c r="B562" s="94"/>
      <c r="D562" s="95" t="s">
        <v>67</v>
      </c>
      <c r="E562" s="96" t="s">
        <v>40</v>
      </c>
      <c r="F562" s="97" t="s">
        <v>69</v>
      </c>
      <c r="H562" s="98">
        <v>5</v>
      </c>
      <c r="I562" s="297"/>
      <c r="L562" s="94"/>
      <c r="M562" s="99"/>
      <c r="T562" s="100"/>
      <c r="AT562" s="96" t="s">
        <v>67</v>
      </c>
      <c r="AU562" s="96" t="s">
        <v>37</v>
      </c>
      <c r="AV562" s="93" t="s">
        <v>37</v>
      </c>
      <c r="AW562" s="93" t="s">
        <v>68</v>
      </c>
      <c r="AX562" s="93" t="s">
        <v>63</v>
      </c>
      <c r="AY562" s="96" t="s">
        <v>64</v>
      </c>
    </row>
    <row r="563" spans="2:65" s="101" customFormat="1">
      <c r="B563" s="102"/>
      <c r="D563" s="95" t="s">
        <v>67</v>
      </c>
      <c r="E563" s="103" t="s">
        <v>40</v>
      </c>
      <c r="F563" s="104" t="s">
        <v>70</v>
      </c>
      <c r="H563" s="105">
        <v>5</v>
      </c>
      <c r="I563" s="298"/>
      <c r="L563" s="102"/>
      <c r="M563" s="106"/>
      <c r="T563" s="107"/>
      <c r="AT563" s="103" t="s">
        <v>67</v>
      </c>
      <c r="AU563" s="103" t="s">
        <v>37</v>
      </c>
      <c r="AV563" s="101" t="s">
        <v>66</v>
      </c>
      <c r="AW563" s="101" t="s">
        <v>68</v>
      </c>
      <c r="AX563" s="101" t="s">
        <v>20</v>
      </c>
      <c r="AY563" s="103" t="s">
        <v>64</v>
      </c>
    </row>
    <row r="564" spans="2:65" s="46" customFormat="1" ht="44.25" customHeight="1">
      <c r="B564" s="79"/>
      <c r="C564" s="108" t="s">
        <v>207</v>
      </c>
      <c r="D564" s="108" t="s">
        <v>75</v>
      </c>
      <c r="E564" s="109" t="s">
        <v>875</v>
      </c>
      <c r="F564" s="110" t="s">
        <v>876</v>
      </c>
      <c r="G564" s="111" t="s">
        <v>14</v>
      </c>
      <c r="H564" s="112">
        <v>98.92</v>
      </c>
      <c r="I564" s="300"/>
      <c r="J564" s="113">
        <f>ROUND(I564*H564,2)</f>
        <v>0</v>
      </c>
      <c r="K564" s="129"/>
      <c r="L564" s="114"/>
      <c r="M564" s="301" t="s">
        <v>40</v>
      </c>
      <c r="N564" s="115" t="s">
        <v>45</v>
      </c>
      <c r="P564" s="87">
        <f>O564*H564</f>
        <v>0</v>
      </c>
      <c r="Q564" s="87">
        <v>0.01</v>
      </c>
      <c r="R564" s="87">
        <f>Q564*H564</f>
        <v>0.98920000000000008</v>
      </c>
      <c r="S564" s="87">
        <v>0</v>
      </c>
      <c r="T564" s="88">
        <f>S564*H564</f>
        <v>0</v>
      </c>
      <c r="AR564" s="89" t="s">
        <v>100</v>
      </c>
      <c r="AT564" s="89" t="s">
        <v>75</v>
      </c>
      <c r="AU564" s="89" t="s">
        <v>37</v>
      </c>
      <c r="AY564" s="45" t="s">
        <v>64</v>
      </c>
      <c r="BE564" s="90">
        <f>IF(N564="základní",J564,0)</f>
        <v>0</v>
      </c>
      <c r="BF564" s="90">
        <f>IF(N564="snížená",J564,0)</f>
        <v>0</v>
      </c>
      <c r="BG564" s="90">
        <f>IF(N564="zákl. přenesená",J564,0)</f>
        <v>0</v>
      </c>
      <c r="BH564" s="90">
        <f>IF(N564="sníž. přenesená",J564,0)</f>
        <v>0</v>
      </c>
      <c r="BI564" s="90">
        <f>IF(N564="nulová",J564,0)</f>
        <v>0</v>
      </c>
      <c r="BJ564" s="45" t="s">
        <v>20</v>
      </c>
      <c r="BK564" s="90">
        <f>ROUND(I564*H564,2)</f>
        <v>0</v>
      </c>
      <c r="BL564" s="45" t="s">
        <v>83</v>
      </c>
      <c r="BM564" s="89" t="s">
        <v>877</v>
      </c>
    </row>
    <row r="565" spans="2:65" s="190" customFormat="1">
      <c r="B565" s="191"/>
      <c r="D565" s="95" t="s">
        <v>67</v>
      </c>
      <c r="E565" s="192" t="s">
        <v>40</v>
      </c>
      <c r="F565" s="193" t="s">
        <v>647</v>
      </c>
      <c r="H565" s="192" t="s">
        <v>40</v>
      </c>
      <c r="I565" s="299"/>
      <c r="L565" s="191"/>
      <c r="M565" s="194"/>
      <c r="T565" s="195"/>
      <c r="AT565" s="192" t="s">
        <v>67</v>
      </c>
      <c r="AU565" s="192" t="s">
        <v>37</v>
      </c>
      <c r="AV565" s="190" t="s">
        <v>20</v>
      </c>
      <c r="AW565" s="190" t="s">
        <v>68</v>
      </c>
      <c r="AX565" s="190" t="s">
        <v>63</v>
      </c>
      <c r="AY565" s="192" t="s">
        <v>64</v>
      </c>
    </row>
    <row r="566" spans="2:65" s="190" customFormat="1">
      <c r="B566" s="191"/>
      <c r="D566" s="95" t="s">
        <v>67</v>
      </c>
      <c r="E566" s="192" t="s">
        <v>40</v>
      </c>
      <c r="F566" s="193" t="s">
        <v>460</v>
      </c>
      <c r="H566" s="192" t="s">
        <v>40</v>
      </c>
      <c r="I566" s="299"/>
      <c r="L566" s="191"/>
      <c r="M566" s="194"/>
      <c r="T566" s="195"/>
      <c r="AT566" s="192" t="s">
        <v>67</v>
      </c>
      <c r="AU566" s="192" t="s">
        <v>37</v>
      </c>
      <c r="AV566" s="190" t="s">
        <v>20</v>
      </c>
      <c r="AW566" s="190" t="s">
        <v>68</v>
      </c>
      <c r="AX566" s="190" t="s">
        <v>63</v>
      </c>
      <c r="AY566" s="192" t="s">
        <v>64</v>
      </c>
    </row>
    <row r="567" spans="2:65" s="93" customFormat="1">
      <c r="B567" s="94"/>
      <c r="D567" s="95" t="s">
        <v>67</v>
      </c>
      <c r="E567" s="96" t="s">
        <v>40</v>
      </c>
      <c r="F567" s="97" t="s">
        <v>878</v>
      </c>
      <c r="H567" s="98">
        <v>89.92</v>
      </c>
      <c r="I567" s="297"/>
      <c r="L567" s="94"/>
      <c r="M567" s="99"/>
      <c r="T567" s="100"/>
      <c r="AT567" s="96" t="s">
        <v>67</v>
      </c>
      <c r="AU567" s="96" t="s">
        <v>37</v>
      </c>
      <c r="AV567" s="93" t="s">
        <v>37</v>
      </c>
      <c r="AW567" s="93" t="s">
        <v>68</v>
      </c>
      <c r="AX567" s="93" t="s">
        <v>63</v>
      </c>
      <c r="AY567" s="96" t="s">
        <v>64</v>
      </c>
    </row>
    <row r="568" spans="2:65" s="190" customFormat="1">
      <c r="B568" s="191"/>
      <c r="D568" s="95" t="s">
        <v>67</v>
      </c>
      <c r="E568" s="192" t="s">
        <v>40</v>
      </c>
      <c r="F568" s="193" t="s">
        <v>453</v>
      </c>
      <c r="H568" s="192" t="s">
        <v>40</v>
      </c>
      <c r="I568" s="299"/>
      <c r="L568" s="191"/>
      <c r="M568" s="194"/>
      <c r="T568" s="195"/>
      <c r="AT568" s="192" t="s">
        <v>67</v>
      </c>
      <c r="AU568" s="192" t="s">
        <v>37</v>
      </c>
      <c r="AV568" s="190" t="s">
        <v>20</v>
      </c>
      <c r="AW568" s="190" t="s">
        <v>68</v>
      </c>
      <c r="AX568" s="190" t="s">
        <v>63</v>
      </c>
      <c r="AY568" s="192" t="s">
        <v>64</v>
      </c>
    </row>
    <row r="569" spans="2:65" s="93" customFormat="1">
      <c r="B569" s="94"/>
      <c r="D569" s="95" t="s">
        <v>67</v>
      </c>
      <c r="E569" s="96" t="s">
        <v>40</v>
      </c>
      <c r="F569" s="97" t="s">
        <v>879</v>
      </c>
      <c r="H569" s="98">
        <v>9</v>
      </c>
      <c r="I569" s="297"/>
      <c r="L569" s="94"/>
      <c r="M569" s="99"/>
      <c r="T569" s="100"/>
      <c r="AT569" s="96" t="s">
        <v>67</v>
      </c>
      <c r="AU569" s="96" t="s">
        <v>37</v>
      </c>
      <c r="AV569" s="93" t="s">
        <v>37</v>
      </c>
      <c r="AW569" s="93" t="s">
        <v>68</v>
      </c>
      <c r="AX569" s="93" t="s">
        <v>63</v>
      </c>
      <c r="AY569" s="96" t="s">
        <v>64</v>
      </c>
    </row>
    <row r="570" spans="2:65" s="101" customFormat="1">
      <c r="B570" s="102"/>
      <c r="D570" s="95" t="s">
        <v>67</v>
      </c>
      <c r="E570" s="103" t="s">
        <v>40</v>
      </c>
      <c r="F570" s="104" t="s">
        <v>70</v>
      </c>
      <c r="H570" s="105">
        <v>98.92</v>
      </c>
      <c r="I570" s="298"/>
      <c r="L570" s="102"/>
      <c r="M570" s="106"/>
      <c r="T570" s="107"/>
      <c r="AT570" s="103" t="s">
        <v>67</v>
      </c>
      <c r="AU570" s="103" t="s">
        <v>37</v>
      </c>
      <c r="AV570" s="101" t="s">
        <v>66</v>
      </c>
      <c r="AW570" s="101" t="s">
        <v>68</v>
      </c>
      <c r="AX570" s="101" t="s">
        <v>20</v>
      </c>
      <c r="AY570" s="103" t="s">
        <v>64</v>
      </c>
    </row>
    <row r="571" spans="2:65" s="46" customFormat="1" ht="24.2" customHeight="1">
      <c r="B571" s="79"/>
      <c r="C571" s="80" t="s">
        <v>217</v>
      </c>
      <c r="D571" s="80" t="s">
        <v>65</v>
      </c>
      <c r="E571" s="81" t="s">
        <v>880</v>
      </c>
      <c r="F571" s="82" t="s">
        <v>881</v>
      </c>
      <c r="G571" s="83" t="s">
        <v>8</v>
      </c>
      <c r="H571" s="302"/>
      <c r="I571" s="295"/>
      <c r="J571" s="85">
        <f>ROUND(I571*H571,2)</f>
        <v>0</v>
      </c>
      <c r="K571" s="128"/>
      <c r="L571" s="47"/>
      <c r="M571" s="296" t="s">
        <v>40</v>
      </c>
      <c r="N571" s="86" t="s">
        <v>45</v>
      </c>
      <c r="P571" s="87">
        <f>O571*H571</f>
        <v>0</v>
      </c>
      <c r="Q571" s="87">
        <v>0</v>
      </c>
      <c r="R571" s="87">
        <f>Q571*H571</f>
        <v>0</v>
      </c>
      <c r="S571" s="87">
        <v>0</v>
      </c>
      <c r="T571" s="88">
        <f>S571*H571</f>
        <v>0</v>
      </c>
      <c r="AR571" s="89" t="s">
        <v>83</v>
      </c>
      <c r="AT571" s="89" t="s">
        <v>65</v>
      </c>
      <c r="AU571" s="89" t="s">
        <v>37</v>
      </c>
      <c r="AY571" s="45" t="s">
        <v>64</v>
      </c>
      <c r="BE571" s="90">
        <f>IF(N571="základní",J571,0)</f>
        <v>0</v>
      </c>
      <c r="BF571" s="90">
        <f>IF(N571="snížená",J571,0)</f>
        <v>0</v>
      </c>
      <c r="BG571" s="90">
        <f>IF(N571="zákl. přenesená",J571,0)</f>
        <v>0</v>
      </c>
      <c r="BH571" s="90">
        <f>IF(N571="sníž. přenesená",J571,0)</f>
        <v>0</v>
      </c>
      <c r="BI571" s="90">
        <f>IF(N571="nulová",J571,0)</f>
        <v>0</v>
      </c>
      <c r="BJ571" s="45" t="s">
        <v>20</v>
      </c>
      <c r="BK571" s="90">
        <f>ROUND(I571*H571,2)</f>
        <v>0</v>
      </c>
      <c r="BL571" s="45" t="s">
        <v>83</v>
      </c>
      <c r="BM571" s="89" t="s">
        <v>882</v>
      </c>
    </row>
    <row r="572" spans="2:65" s="67" customFormat="1" ht="22.9" customHeight="1">
      <c r="B572" s="68"/>
      <c r="D572" s="69" t="s">
        <v>60</v>
      </c>
      <c r="E572" s="77" t="s">
        <v>239</v>
      </c>
      <c r="F572" s="77" t="s">
        <v>240</v>
      </c>
      <c r="I572" s="294"/>
      <c r="J572" s="78">
        <f>BK572</f>
        <v>0</v>
      </c>
      <c r="L572" s="68"/>
      <c r="M572" s="72"/>
      <c r="P572" s="73">
        <f>SUM(P573:P577)</f>
        <v>0</v>
      </c>
      <c r="R572" s="73">
        <f>SUM(R573:R577)</f>
        <v>0.1</v>
      </c>
      <c r="T572" s="74">
        <f>SUM(T573:T577)</f>
        <v>0</v>
      </c>
      <c r="AR572" s="69" t="s">
        <v>37</v>
      </c>
      <c r="AT572" s="75" t="s">
        <v>60</v>
      </c>
      <c r="AU572" s="75" t="s">
        <v>20</v>
      </c>
      <c r="AY572" s="69" t="s">
        <v>64</v>
      </c>
      <c r="BK572" s="76">
        <f>SUM(BK573:BK577)</f>
        <v>0</v>
      </c>
    </row>
    <row r="573" spans="2:65" s="46" customFormat="1" ht="21.75" customHeight="1">
      <c r="B573" s="79"/>
      <c r="C573" s="80" t="s">
        <v>218</v>
      </c>
      <c r="D573" s="80" t="s">
        <v>65</v>
      </c>
      <c r="E573" s="81" t="s">
        <v>883</v>
      </c>
      <c r="F573" s="82" t="s">
        <v>884</v>
      </c>
      <c r="G573" s="83" t="s">
        <v>14</v>
      </c>
      <c r="H573" s="84">
        <v>200</v>
      </c>
      <c r="I573" s="295"/>
      <c r="J573" s="85">
        <f>ROUND(I573*H573,2)</f>
        <v>0</v>
      </c>
      <c r="K573" s="128"/>
      <c r="L573" s="47"/>
      <c r="M573" s="296" t="s">
        <v>40</v>
      </c>
      <c r="N573" s="86" t="s">
        <v>45</v>
      </c>
      <c r="P573" s="87">
        <f>O573*H573</f>
        <v>0</v>
      </c>
      <c r="Q573" s="87">
        <v>2.1000000000000001E-4</v>
      </c>
      <c r="R573" s="87">
        <f>Q573*H573</f>
        <v>4.2000000000000003E-2</v>
      </c>
      <c r="S573" s="87">
        <v>0</v>
      </c>
      <c r="T573" s="88">
        <f>S573*H573</f>
        <v>0</v>
      </c>
      <c r="AR573" s="89" t="s">
        <v>83</v>
      </c>
      <c r="AT573" s="89" t="s">
        <v>65</v>
      </c>
      <c r="AU573" s="89" t="s">
        <v>37</v>
      </c>
      <c r="AY573" s="45" t="s">
        <v>64</v>
      </c>
      <c r="BE573" s="90">
        <f>IF(N573="základní",J573,0)</f>
        <v>0</v>
      </c>
      <c r="BF573" s="90">
        <f>IF(N573="snížená",J573,0)</f>
        <v>0</v>
      </c>
      <c r="BG573" s="90">
        <f>IF(N573="zákl. přenesená",J573,0)</f>
        <v>0</v>
      </c>
      <c r="BH573" s="90">
        <f>IF(N573="sníž. přenesená",J573,0)</f>
        <v>0</v>
      </c>
      <c r="BI573" s="90">
        <f>IF(N573="nulová",J573,0)</f>
        <v>0</v>
      </c>
      <c r="BJ573" s="45" t="s">
        <v>20</v>
      </c>
      <c r="BK573" s="90">
        <f>ROUND(I573*H573,2)</f>
        <v>0</v>
      </c>
      <c r="BL573" s="45" t="s">
        <v>83</v>
      </c>
      <c r="BM573" s="89" t="s">
        <v>885</v>
      </c>
    </row>
    <row r="574" spans="2:65" s="190" customFormat="1">
      <c r="B574" s="191"/>
      <c r="D574" s="95" t="s">
        <v>67</v>
      </c>
      <c r="E574" s="192" t="s">
        <v>40</v>
      </c>
      <c r="F574" s="193" t="s">
        <v>886</v>
      </c>
      <c r="H574" s="192" t="s">
        <v>40</v>
      </c>
      <c r="I574" s="299"/>
      <c r="L574" s="191"/>
      <c r="M574" s="194"/>
      <c r="T574" s="195"/>
      <c r="AT574" s="192" t="s">
        <v>67</v>
      </c>
      <c r="AU574" s="192" t="s">
        <v>37</v>
      </c>
      <c r="AV574" s="190" t="s">
        <v>20</v>
      </c>
      <c r="AW574" s="190" t="s">
        <v>68</v>
      </c>
      <c r="AX574" s="190" t="s">
        <v>63</v>
      </c>
      <c r="AY574" s="192" t="s">
        <v>64</v>
      </c>
    </row>
    <row r="575" spans="2:65" s="93" customFormat="1">
      <c r="B575" s="94"/>
      <c r="D575" s="95" t="s">
        <v>67</v>
      </c>
      <c r="E575" s="96" t="s">
        <v>40</v>
      </c>
      <c r="F575" s="97" t="s">
        <v>887</v>
      </c>
      <c r="H575" s="98">
        <v>200</v>
      </c>
      <c r="I575" s="297"/>
      <c r="L575" s="94"/>
      <c r="M575" s="99"/>
      <c r="T575" s="100"/>
      <c r="AT575" s="96" t="s">
        <v>67</v>
      </c>
      <c r="AU575" s="96" t="s">
        <v>37</v>
      </c>
      <c r="AV575" s="93" t="s">
        <v>37</v>
      </c>
      <c r="AW575" s="93" t="s">
        <v>68</v>
      </c>
      <c r="AX575" s="93" t="s">
        <v>63</v>
      </c>
      <c r="AY575" s="96" t="s">
        <v>64</v>
      </c>
    </row>
    <row r="576" spans="2:65" s="101" customFormat="1">
      <c r="B576" s="102"/>
      <c r="D576" s="95" t="s">
        <v>67</v>
      </c>
      <c r="E576" s="103" t="s">
        <v>40</v>
      </c>
      <c r="F576" s="104" t="s">
        <v>70</v>
      </c>
      <c r="H576" s="105">
        <v>200</v>
      </c>
      <c r="I576" s="298"/>
      <c r="L576" s="102"/>
      <c r="M576" s="106"/>
      <c r="T576" s="107"/>
      <c r="AT576" s="103" t="s">
        <v>67</v>
      </c>
      <c r="AU576" s="103" t="s">
        <v>37</v>
      </c>
      <c r="AV576" s="101" t="s">
        <v>66</v>
      </c>
      <c r="AW576" s="101" t="s">
        <v>68</v>
      </c>
      <c r="AX576" s="101" t="s">
        <v>20</v>
      </c>
      <c r="AY576" s="103" t="s">
        <v>64</v>
      </c>
    </row>
    <row r="577" spans="2:65" s="46" customFormat="1" ht="24.2" customHeight="1">
      <c r="B577" s="79"/>
      <c r="C577" s="80" t="s">
        <v>219</v>
      </c>
      <c r="D577" s="80" t="s">
        <v>65</v>
      </c>
      <c r="E577" s="81" t="s">
        <v>888</v>
      </c>
      <c r="F577" s="82" t="s">
        <v>889</v>
      </c>
      <c r="G577" s="83" t="s">
        <v>14</v>
      </c>
      <c r="H577" s="84">
        <v>200</v>
      </c>
      <c r="I577" s="295"/>
      <c r="J577" s="85">
        <f>ROUND(I577*H577,2)</f>
        <v>0</v>
      </c>
      <c r="K577" s="128"/>
      <c r="L577" s="47"/>
      <c r="M577" s="296" t="s">
        <v>40</v>
      </c>
      <c r="N577" s="86" t="s">
        <v>45</v>
      </c>
      <c r="P577" s="87">
        <f>O577*H577</f>
        <v>0</v>
      </c>
      <c r="Q577" s="87">
        <v>2.9E-4</v>
      </c>
      <c r="R577" s="87">
        <f>Q577*H577</f>
        <v>5.8000000000000003E-2</v>
      </c>
      <c r="S577" s="87">
        <v>0</v>
      </c>
      <c r="T577" s="88">
        <f>S577*H577</f>
        <v>0</v>
      </c>
      <c r="AR577" s="89" t="s">
        <v>83</v>
      </c>
      <c r="AT577" s="89" t="s">
        <v>65</v>
      </c>
      <c r="AU577" s="89" t="s">
        <v>37</v>
      </c>
      <c r="AY577" s="45" t="s">
        <v>64</v>
      </c>
      <c r="BE577" s="90">
        <f>IF(N577="základní",J577,0)</f>
        <v>0</v>
      </c>
      <c r="BF577" s="90">
        <f>IF(N577="snížená",J577,0)</f>
        <v>0</v>
      </c>
      <c r="BG577" s="90">
        <f>IF(N577="zákl. přenesená",J577,0)</f>
        <v>0</v>
      </c>
      <c r="BH577" s="90">
        <f>IF(N577="sníž. přenesená",J577,0)</f>
        <v>0</v>
      </c>
      <c r="BI577" s="90">
        <f>IF(N577="nulová",J577,0)</f>
        <v>0</v>
      </c>
      <c r="BJ577" s="45" t="s">
        <v>20</v>
      </c>
      <c r="BK577" s="90">
        <f>ROUND(I577*H577,2)</f>
        <v>0</v>
      </c>
      <c r="BL577" s="45" t="s">
        <v>83</v>
      </c>
      <c r="BM577" s="89" t="s">
        <v>890</v>
      </c>
    </row>
    <row r="578" spans="2:65" s="67" customFormat="1" ht="25.9" customHeight="1">
      <c r="B578" s="68"/>
      <c r="D578" s="69" t="s">
        <v>60</v>
      </c>
      <c r="E578" s="70" t="s">
        <v>32</v>
      </c>
      <c r="F578" s="70" t="s">
        <v>241</v>
      </c>
      <c r="I578" s="294"/>
      <c r="J578" s="71">
        <f>BK578</f>
        <v>0</v>
      </c>
      <c r="L578" s="68"/>
      <c r="M578" s="72"/>
      <c r="P578" s="73">
        <f>P579</f>
        <v>0</v>
      </c>
      <c r="R578" s="73">
        <f>R579</f>
        <v>0</v>
      </c>
      <c r="T578" s="74">
        <f>T579</f>
        <v>0</v>
      </c>
      <c r="AR578" s="69" t="s">
        <v>66</v>
      </c>
      <c r="AT578" s="75" t="s">
        <v>60</v>
      </c>
      <c r="AU578" s="75" t="s">
        <v>63</v>
      </c>
      <c r="AY578" s="69" t="s">
        <v>64</v>
      </c>
      <c r="BK578" s="76">
        <f>BK579</f>
        <v>0</v>
      </c>
    </row>
    <row r="579" spans="2:65" s="46" customFormat="1" ht="33" customHeight="1">
      <c r="B579" s="79"/>
      <c r="C579" s="80" t="s">
        <v>172</v>
      </c>
      <c r="D579" s="80" t="s">
        <v>65</v>
      </c>
      <c r="E579" s="81" t="s">
        <v>891</v>
      </c>
      <c r="F579" s="82" t="s">
        <v>892</v>
      </c>
      <c r="G579" s="83" t="s">
        <v>33</v>
      </c>
      <c r="H579" s="84">
        <v>60</v>
      </c>
      <c r="I579" s="295"/>
      <c r="J579" s="85">
        <f>ROUND(I579*H579,2)</f>
        <v>0</v>
      </c>
      <c r="K579" s="128"/>
      <c r="L579" s="47"/>
      <c r="M579" s="296" t="s">
        <v>40</v>
      </c>
      <c r="N579" s="86" t="s">
        <v>45</v>
      </c>
      <c r="P579" s="87">
        <f>O579*H579</f>
        <v>0</v>
      </c>
      <c r="Q579" s="87">
        <v>0</v>
      </c>
      <c r="R579" s="87">
        <f>Q579*H579</f>
        <v>0</v>
      </c>
      <c r="S579" s="87">
        <v>0</v>
      </c>
      <c r="T579" s="88">
        <f>S579*H579</f>
        <v>0</v>
      </c>
      <c r="AR579" s="89" t="s">
        <v>242</v>
      </c>
      <c r="AT579" s="89" t="s">
        <v>65</v>
      </c>
      <c r="AU579" s="89" t="s">
        <v>20</v>
      </c>
      <c r="AY579" s="45" t="s">
        <v>64</v>
      </c>
      <c r="BE579" s="90">
        <f>IF(N579="základní",J579,0)</f>
        <v>0</v>
      </c>
      <c r="BF579" s="90">
        <f>IF(N579="snížená",J579,0)</f>
        <v>0</v>
      </c>
      <c r="BG579" s="90">
        <f>IF(N579="zákl. přenesená",J579,0)</f>
        <v>0</v>
      </c>
      <c r="BH579" s="90">
        <f>IF(N579="sníž. přenesená",J579,0)</f>
        <v>0</v>
      </c>
      <c r="BI579" s="90">
        <f>IF(N579="nulová",J579,0)</f>
        <v>0</v>
      </c>
      <c r="BJ579" s="45" t="s">
        <v>20</v>
      </c>
      <c r="BK579" s="90">
        <f>ROUND(I579*H579,2)</f>
        <v>0</v>
      </c>
      <c r="BL579" s="45" t="s">
        <v>242</v>
      </c>
      <c r="BM579" s="89" t="s">
        <v>893</v>
      </c>
    </row>
    <row r="580" spans="2:65" s="67" customFormat="1" ht="25.9" customHeight="1">
      <c r="B580" s="68"/>
      <c r="D580" s="69" t="s">
        <v>60</v>
      </c>
      <c r="E580" s="70" t="s">
        <v>894</v>
      </c>
      <c r="F580" s="70" t="s">
        <v>895</v>
      </c>
      <c r="I580" s="294"/>
      <c r="J580" s="71">
        <f>BK580</f>
        <v>0</v>
      </c>
      <c r="L580" s="68"/>
      <c r="M580" s="72"/>
      <c r="P580" s="73">
        <f>P581</f>
        <v>0</v>
      </c>
      <c r="R580" s="73">
        <f>R581</f>
        <v>0</v>
      </c>
      <c r="T580" s="74">
        <f>T581</f>
        <v>0</v>
      </c>
      <c r="AR580" s="69" t="s">
        <v>66</v>
      </c>
      <c r="AT580" s="75" t="s">
        <v>60</v>
      </c>
      <c r="AU580" s="75" t="s">
        <v>63</v>
      </c>
      <c r="AY580" s="69" t="s">
        <v>64</v>
      </c>
      <c r="BK580" s="76">
        <f>BK581</f>
        <v>0</v>
      </c>
    </row>
    <row r="581" spans="2:65" s="46" customFormat="1" ht="37.9" customHeight="1">
      <c r="B581" s="79"/>
      <c r="C581" s="80" t="s">
        <v>174</v>
      </c>
      <c r="D581" s="80" t="s">
        <v>65</v>
      </c>
      <c r="E581" s="81" t="s">
        <v>896</v>
      </c>
      <c r="F581" s="82" t="s">
        <v>897</v>
      </c>
      <c r="G581" s="83" t="s">
        <v>717</v>
      </c>
      <c r="H581" s="84">
        <v>0</v>
      </c>
      <c r="I581" s="295"/>
      <c r="J581" s="85">
        <f>ROUND(I581*H581,2)</f>
        <v>0</v>
      </c>
      <c r="K581" s="128"/>
      <c r="L581" s="47"/>
      <c r="M581" s="296" t="s">
        <v>40</v>
      </c>
      <c r="N581" s="86" t="s">
        <v>45</v>
      </c>
      <c r="P581" s="87">
        <f>O581*H581</f>
        <v>0</v>
      </c>
      <c r="Q581" s="87">
        <v>0</v>
      </c>
      <c r="R581" s="87">
        <f>Q581*H581</f>
        <v>0</v>
      </c>
      <c r="S581" s="87">
        <v>0</v>
      </c>
      <c r="T581" s="88">
        <f>S581*H581</f>
        <v>0</v>
      </c>
      <c r="AR581" s="89" t="s">
        <v>66</v>
      </c>
      <c r="AT581" s="89" t="s">
        <v>65</v>
      </c>
      <c r="AU581" s="89" t="s">
        <v>20</v>
      </c>
      <c r="AY581" s="45" t="s">
        <v>64</v>
      </c>
      <c r="BE581" s="90">
        <f>IF(N581="základní",J581,0)</f>
        <v>0</v>
      </c>
      <c r="BF581" s="90">
        <f>IF(N581="snížená",J581,0)</f>
        <v>0</v>
      </c>
      <c r="BG581" s="90">
        <f>IF(N581="zákl. přenesená",J581,0)</f>
        <v>0</v>
      </c>
      <c r="BH581" s="90">
        <f>IF(N581="sníž. přenesená",J581,0)</f>
        <v>0</v>
      </c>
      <c r="BI581" s="90">
        <f>IF(N581="nulová",J581,0)</f>
        <v>0</v>
      </c>
      <c r="BJ581" s="45" t="s">
        <v>20</v>
      </c>
      <c r="BK581" s="90">
        <f>ROUND(I581*H581,2)</f>
        <v>0</v>
      </c>
      <c r="BL581" s="45" t="s">
        <v>66</v>
      </c>
      <c r="BM581" s="89" t="s">
        <v>898</v>
      </c>
    </row>
    <row r="582" spans="2:65" s="67" customFormat="1" ht="25.9" customHeight="1">
      <c r="B582" s="68"/>
      <c r="D582" s="69" t="s">
        <v>60</v>
      </c>
      <c r="E582" s="70" t="s">
        <v>244</v>
      </c>
      <c r="F582" s="70" t="s">
        <v>899</v>
      </c>
      <c r="I582" s="294"/>
      <c r="J582" s="71">
        <f>BK582</f>
        <v>0</v>
      </c>
      <c r="L582" s="68"/>
      <c r="M582" s="72"/>
      <c r="P582" s="73">
        <f>P583+P587+P589+P592+P596</f>
        <v>0</v>
      </c>
      <c r="R582" s="73">
        <f>R583+R587+R589+R592+R596</f>
        <v>0</v>
      </c>
      <c r="T582" s="74">
        <f>T583+T587+T589+T592+T596</f>
        <v>0</v>
      </c>
      <c r="AR582" s="69" t="s">
        <v>69</v>
      </c>
      <c r="AT582" s="75" t="s">
        <v>60</v>
      </c>
      <c r="AU582" s="75" t="s">
        <v>63</v>
      </c>
      <c r="AY582" s="69" t="s">
        <v>64</v>
      </c>
      <c r="BK582" s="76">
        <f>BK583+BK587+BK589+BK592+BK596</f>
        <v>0</v>
      </c>
    </row>
    <row r="583" spans="2:65" s="67" customFormat="1" ht="22.9" customHeight="1">
      <c r="B583" s="68"/>
      <c r="D583" s="69" t="s">
        <v>60</v>
      </c>
      <c r="E583" s="77" t="s">
        <v>246</v>
      </c>
      <c r="F583" s="77" t="s">
        <v>900</v>
      </c>
      <c r="I583" s="294"/>
      <c r="J583" s="78">
        <f>BK583</f>
        <v>0</v>
      </c>
      <c r="L583" s="68"/>
      <c r="M583" s="72"/>
      <c r="P583" s="73">
        <f>SUM(P584:P586)</f>
        <v>0</v>
      </c>
      <c r="R583" s="73">
        <f>SUM(R584:R586)</f>
        <v>0</v>
      </c>
      <c r="T583" s="74">
        <f>SUM(T584:T586)</f>
        <v>0</v>
      </c>
      <c r="AR583" s="69" t="s">
        <v>69</v>
      </c>
      <c r="AT583" s="75" t="s">
        <v>60</v>
      </c>
      <c r="AU583" s="75" t="s">
        <v>20</v>
      </c>
      <c r="AY583" s="69" t="s">
        <v>64</v>
      </c>
      <c r="BK583" s="76">
        <f>SUM(BK584:BK586)</f>
        <v>0</v>
      </c>
    </row>
    <row r="584" spans="2:65" s="46" customFormat="1" ht="16.5" customHeight="1">
      <c r="B584" s="79"/>
      <c r="C584" s="80" t="s">
        <v>177</v>
      </c>
      <c r="D584" s="80" t="s">
        <v>65</v>
      </c>
      <c r="E584" s="81" t="s">
        <v>334</v>
      </c>
      <c r="F584" s="82" t="s">
        <v>17</v>
      </c>
      <c r="G584" s="83" t="s">
        <v>9</v>
      </c>
      <c r="H584" s="84">
        <v>1</v>
      </c>
      <c r="I584" s="295"/>
      <c r="J584" s="85">
        <f>ROUND(I584*H584,2)</f>
        <v>0</v>
      </c>
      <c r="K584" s="128"/>
      <c r="L584" s="47"/>
      <c r="M584" s="296" t="s">
        <v>40</v>
      </c>
      <c r="N584" s="86" t="s">
        <v>45</v>
      </c>
      <c r="P584" s="87">
        <f>O584*H584</f>
        <v>0</v>
      </c>
      <c r="Q584" s="87">
        <v>0</v>
      </c>
      <c r="R584" s="87">
        <f>Q584*H584</f>
        <v>0</v>
      </c>
      <c r="S584" s="87">
        <v>0</v>
      </c>
      <c r="T584" s="88">
        <f>S584*H584</f>
        <v>0</v>
      </c>
      <c r="AR584" s="89" t="s">
        <v>247</v>
      </c>
      <c r="AT584" s="89" t="s">
        <v>65</v>
      </c>
      <c r="AU584" s="89" t="s">
        <v>37</v>
      </c>
      <c r="AY584" s="45" t="s">
        <v>64</v>
      </c>
      <c r="BE584" s="90">
        <f>IF(N584="základní",J584,0)</f>
        <v>0</v>
      </c>
      <c r="BF584" s="90">
        <f>IF(N584="snížená",J584,0)</f>
        <v>0</v>
      </c>
      <c r="BG584" s="90">
        <f>IF(N584="zákl. přenesená",J584,0)</f>
        <v>0</v>
      </c>
      <c r="BH584" s="90">
        <f>IF(N584="sníž. přenesená",J584,0)</f>
        <v>0</v>
      </c>
      <c r="BI584" s="90">
        <f>IF(N584="nulová",J584,0)</f>
        <v>0</v>
      </c>
      <c r="BJ584" s="45" t="s">
        <v>20</v>
      </c>
      <c r="BK584" s="90">
        <f>ROUND(I584*H584,2)</f>
        <v>0</v>
      </c>
      <c r="BL584" s="45" t="s">
        <v>247</v>
      </c>
      <c r="BM584" s="89" t="s">
        <v>901</v>
      </c>
    </row>
    <row r="585" spans="2:65" s="46" customFormat="1" ht="24.2" customHeight="1">
      <c r="B585" s="79"/>
      <c r="C585" s="80" t="s">
        <v>178</v>
      </c>
      <c r="D585" s="80" t="s">
        <v>65</v>
      </c>
      <c r="E585" s="81" t="s">
        <v>902</v>
      </c>
      <c r="F585" s="82" t="s">
        <v>903</v>
      </c>
      <c r="G585" s="83" t="s">
        <v>9</v>
      </c>
      <c r="H585" s="84">
        <v>1</v>
      </c>
      <c r="I585" s="295"/>
      <c r="J585" s="85">
        <f>ROUND(I585*H585,2)</f>
        <v>0</v>
      </c>
      <c r="K585" s="128"/>
      <c r="L585" s="47"/>
      <c r="M585" s="296" t="s">
        <v>40</v>
      </c>
      <c r="N585" s="86" t="s">
        <v>45</v>
      </c>
      <c r="P585" s="87">
        <f>O585*H585</f>
        <v>0</v>
      </c>
      <c r="Q585" s="87">
        <v>0</v>
      </c>
      <c r="R585" s="87">
        <f>Q585*H585</f>
        <v>0</v>
      </c>
      <c r="S585" s="87">
        <v>0</v>
      </c>
      <c r="T585" s="88">
        <f>S585*H585</f>
        <v>0</v>
      </c>
      <c r="AR585" s="89" t="s">
        <v>247</v>
      </c>
      <c r="AT585" s="89" t="s">
        <v>65</v>
      </c>
      <c r="AU585" s="89" t="s">
        <v>37</v>
      </c>
      <c r="AY585" s="45" t="s">
        <v>64</v>
      </c>
      <c r="BE585" s="90">
        <f>IF(N585="základní",J585,0)</f>
        <v>0</v>
      </c>
      <c r="BF585" s="90">
        <f>IF(N585="snížená",J585,0)</f>
        <v>0</v>
      </c>
      <c r="BG585" s="90">
        <f>IF(N585="zákl. přenesená",J585,0)</f>
        <v>0</v>
      </c>
      <c r="BH585" s="90">
        <f>IF(N585="sníž. přenesená",J585,0)</f>
        <v>0</v>
      </c>
      <c r="BI585" s="90">
        <f>IF(N585="nulová",J585,0)</f>
        <v>0</v>
      </c>
      <c r="BJ585" s="45" t="s">
        <v>20</v>
      </c>
      <c r="BK585" s="90">
        <f>ROUND(I585*H585,2)</f>
        <v>0</v>
      </c>
      <c r="BL585" s="45" t="s">
        <v>247</v>
      </c>
      <c r="BM585" s="89" t="s">
        <v>904</v>
      </c>
    </row>
    <row r="586" spans="2:65" s="46" customFormat="1" ht="37.9" customHeight="1">
      <c r="B586" s="79"/>
      <c r="C586" s="80" t="s">
        <v>179</v>
      </c>
      <c r="D586" s="80" t="s">
        <v>65</v>
      </c>
      <c r="E586" s="81" t="s">
        <v>905</v>
      </c>
      <c r="F586" s="82" t="s">
        <v>906</v>
      </c>
      <c r="G586" s="83" t="s">
        <v>9</v>
      </c>
      <c r="H586" s="84">
        <v>1</v>
      </c>
      <c r="I586" s="295"/>
      <c r="J586" s="85">
        <f>ROUND(I586*H586,2)</f>
        <v>0</v>
      </c>
      <c r="K586" s="128"/>
      <c r="L586" s="47"/>
      <c r="M586" s="296" t="s">
        <v>40</v>
      </c>
      <c r="N586" s="86" t="s">
        <v>45</v>
      </c>
      <c r="P586" s="87">
        <f>O586*H586</f>
        <v>0</v>
      </c>
      <c r="Q586" s="87">
        <v>0</v>
      </c>
      <c r="R586" s="87">
        <f>Q586*H586</f>
        <v>0</v>
      </c>
      <c r="S586" s="87">
        <v>0</v>
      </c>
      <c r="T586" s="88">
        <f>S586*H586</f>
        <v>0</v>
      </c>
      <c r="AR586" s="89" t="s">
        <v>247</v>
      </c>
      <c r="AT586" s="89" t="s">
        <v>65</v>
      </c>
      <c r="AU586" s="89" t="s">
        <v>37</v>
      </c>
      <c r="AY586" s="45" t="s">
        <v>64</v>
      </c>
      <c r="BE586" s="90">
        <f>IF(N586="základní",J586,0)</f>
        <v>0</v>
      </c>
      <c r="BF586" s="90">
        <f>IF(N586="snížená",J586,0)</f>
        <v>0</v>
      </c>
      <c r="BG586" s="90">
        <f>IF(N586="zákl. přenesená",J586,0)</f>
        <v>0</v>
      </c>
      <c r="BH586" s="90">
        <f>IF(N586="sníž. přenesená",J586,0)</f>
        <v>0</v>
      </c>
      <c r="BI586" s="90">
        <f>IF(N586="nulová",J586,0)</f>
        <v>0</v>
      </c>
      <c r="BJ586" s="45" t="s">
        <v>20</v>
      </c>
      <c r="BK586" s="90">
        <f>ROUND(I586*H586,2)</f>
        <v>0</v>
      </c>
      <c r="BL586" s="45" t="s">
        <v>247</v>
      </c>
      <c r="BM586" s="89" t="s">
        <v>907</v>
      </c>
    </row>
    <row r="587" spans="2:65" s="67" customFormat="1" ht="22.9" customHeight="1">
      <c r="B587" s="68"/>
      <c r="D587" s="69" t="s">
        <v>60</v>
      </c>
      <c r="E587" s="77" t="s">
        <v>248</v>
      </c>
      <c r="F587" s="77" t="s">
        <v>249</v>
      </c>
      <c r="I587" s="294"/>
      <c r="J587" s="78">
        <f>BK587</f>
        <v>0</v>
      </c>
      <c r="L587" s="68"/>
      <c r="M587" s="72"/>
      <c r="P587" s="73">
        <f>P588</f>
        <v>0</v>
      </c>
      <c r="R587" s="73">
        <f>R588</f>
        <v>0</v>
      </c>
      <c r="T587" s="74">
        <f>T588</f>
        <v>0</v>
      </c>
      <c r="AR587" s="69" t="s">
        <v>69</v>
      </c>
      <c r="AT587" s="75" t="s">
        <v>60</v>
      </c>
      <c r="AU587" s="75" t="s">
        <v>20</v>
      </c>
      <c r="AY587" s="69" t="s">
        <v>64</v>
      </c>
      <c r="BK587" s="76">
        <f>BK588</f>
        <v>0</v>
      </c>
    </row>
    <row r="588" spans="2:65" s="46" customFormat="1" ht="37.9" customHeight="1">
      <c r="B588" s="79"/>
      <c r="C588" s="80" t="s">
        <v>180</v>
      </c>
      <c r="D588" s="80" t="s">
        <v>65</v>
      </c>
      <c r="E588" s="81" t="s">
        <v>250</v>
      </c>
      <c r="F588" s="82" t="s">
        <v>908</v>
      </c>
      <c r="G588" s="83" t="s">
        <v>9</v>
      </c>
      <c r="H588" s="84">
        <v>1</v>
      </c>
      <c r="I588" s="295"/>
      <c r="J588" s="85">
        <f>ROUND(I588*H588,2)</f>
        <v>0</v>
      </c>
      <c r="K588" s="128"/>
      <c r="L588" s="47"/>
      <c r="M588" s="296" t="s">
        <v>40</v>
      </c>
      <c r="N588" s="86" t="s">
        <v>45</v>
      </c>
      <c r="P588" s="87">
        <f>O588*H588</f>
        <v>0</v>
      </c>
      <c r="Q588" s="87">
        <v>0</v>
      </c>
      <c r="R588" s="87">
        <f>Q588*H588</f>
        <v>0</v>
      </c>
      <c r="S588" s="87">
        <v>0</v>
      </c>
      <c r="T588" s="88">
        <f>S588*H588</f>
        <v>0</v>
      </c>
      <c r="AR588" s="89" t="s">
        <v>247</v>
      </c>
      <c r="AT588" s="89" t="s">
        <v>65</v>
      </c>
      <c r="AU588" s="89" t="s">
        <v>37</v>
      </c>
      <c r="AY588" s="45" t="s">
        <v>64</v>
      </c>
      <c r="BE588" s="90">
        <f>IF(N588="základní",J588,0)</f>
        <v>0</v>
      </c>
      <c r="BF588" s="90">
        <f>IF(N588="snížená",J588,0)</f>
        <v>0</v>
      </c>
      <c r="BG588" s="90">
        <f>IF(N588="zákl. přenesená",J588,0)</f>
        <v>0</v>
      </c>
      <c r="BH588" s="90">
        <f>IF(N588="sníž. přenesená",J588,0)</f>
        <v>0</v>
      </c>
      <c r="BI588" s="90">
        <f>IF(N588="nulová",J588,0)</f>
        <v>0</v>
      </c>
      <c r="BJ588" s="45" t="s">
        <v>20</v>
      </c>
      <c r="BK588" s="90">
        <f>ROUND(I588*H588,2)</f>
        <v>0</v>
      </c>
      <c r="BL588" s="45" t="s">
        <v>247</v>
      </c>
      <c r="BM588" s="89" t="s">
        <v>909</v>
      </c>
    </row>
    <row r="589" spans="2:65" s="67" customFormat="1" ht="22.9" customHeight="1">
      <c r="B589" s="68"/>
      <c r="D589" s="69" t="s">
        <v>60</v>
      </c>
      <c r="E589" s="77" t="s">
        <v>373</v>
      </c>
      <c r="F589" s="77" t="s">
        <v>374</v>
      </c>
      <c r="I589" s="294"/>
      <c r="J589" s="78">
        <f>BK589</f>
        <v>0</v>
      </c>
      <c r="L589" s="68"/>
      <c r="M589" s="72"/>
      <c r="P589" s="73">
        <f>SUM(P590:P591)</f>
        <v>0</v>
      </c>
      <c r="R589" s="73">
        <f>SUM(R590:R591)</f>
        <v>0</v>
      </c>
      <c r="T589" s="74">
        <f>SUM(T590:T591)</f>
        <v>0</v>
      </c>
      <c r="AR589" s="69" t="s">
        <v>69</v>
      </c>
      <c r="AT589" s="75" t="s">
        <v>60</v>
      </c>
      <c r="AU589" s="75" t="s">
        <v>20</v>
      </c>
      <c r="AY589" s="69" t="s">
        <v>64</v>
      </c>
      <c r="BK589" s="76">
        <f>SUM(BK590:BK591)</f>
        <v>0</v>
      </c>
    </row>
    <row r="590" spans="2:65" s="46" customFormat="1" ht="16.5" customHeight="1">
      <c r="B590" s="79"/>
      <c r="C590" s="80" t="s">
        <v>181</v>
      </c>
      <c r="D590" s="80" t="s">
        <v>65</v>
      </c>
      <c r="E590" s="81" t="s">
        <v>910</v>
      </c>
      <c r="F590" s="82" t="s">
        <v>911</v>
      </c>
      <c r="G590" s="83" t="s">
        <v>9</v>
      </c>
      <c r="H590" s="84">
        <v>1</v>
      </c>
      <c r="I590" s="295"/>
      <c r="J590" s="85">
        <f>ROUND(I590*H590,2)</f>
        <v>0</v>
      </c>
      <c r="K590" s="128"/>
      <c r="L590" s="47"/>
      <c r="M590" s="296" t="s">
        <v>40</v>
      </c>
      <c r="N590" s="86" t="s">
        <v>45</v>
      </c>
      <c r="P590" s="87">
        <f>O590*H590</f>
        <v>0</v>
      </c>
      <c r="Q590" s="87">
        <v>0</v>
      </c>
      <c r="R590" s="87">
        <f>Q590*H590</f>
        <v>0</v>
      </c>
      <c r="S590" s="87">
        <v>0</v>
      </c>
      <c r="T590" s="88">
        <f>S590*H590</f>
        <v>0</v>
      </c>
      <c r="AR590" s="89" t="s">
        <v>247</v>
      </c>
      <c r="AT590" s="89" t="s">
        <v>65</v>
      </c>
      <c r="AU590" s="89" t="s">
        <v>37</v>
      </c>
      <c r="AY590" s="45" t="s">
        <v>64</v>
      </c>
      <c r="BE590" s="90">
        <f>IF(N590="základní",J590,0)</f>
        <v>0</v>
      </c>
      <c r="BF590" s="90">
        <f>IF(N590="snížená",J590,0)</f>
        <v>0</v>
      </c>
      <c r="BG590" s="90">
        <f>IF(N590="zákl. přenesená",J590,0)</f>
        <v>0</v>
      </c>
      <c r="BH590" s="90">
        <f>IF(N590="sníž. přenesená",J590,0)</f>
        <v>0</v>
      </c>
      <c r="BI590" s="90">
        <f>IF(N590="nulová",J590,0)</f>
        <v>0</v>
      </c>
      <c r="BJ590" s="45" t="s">
        <v>20</v>
      </c>
      <c r="BK590" s="90">
        <f>ROUND(I590*H590,2)</f>
        <v>0</v>
      </c>
      <c r="BL590" s="45" t="s">
        <v>247</v>
      </c>
      <c r="BM590" s="89" t="s">
        <v>912</v>
      </c>
    </row>
    <row r="591" spans="2:65" s="46" customFormat="1" ht="16.5" customHeight="1">
      <c r="B591" s="79"/>
      <c r="C591" s="80" t="s">
        <v>182</v>
      </c>
      <c r="D591" s="80" t="s">
        <v>65</v>
      </c>
      <c r="E591" s="81" t="s">
        <v>18</v>
      </c>
      <c r="F591" s="82" t="s">
        <v>19</v>
      </c>
      <c r="G591" s="83" t="s">
        <v>9</v>
      </c>
      <c r="H591" s="84">
        <v>1</v>
      </c>
      <c r="I591" s="295"/>
      <c r="J591" s="85">
        <f>ROUND(I591*H591,2)</f>
        <v>0</v>
      </c>
      <c r="K591" s="128"/>
      <c r="L591" s="47"/>
      <c r="M591" s="296" t="s">
        <v>40</v>
      </c>
      <c r="N591" s="86" t="s">
        <v>45</v>
      </c>
      <c r="P591" s="87">
        <f>O591*H591</f>
        <v>0</v>
      </c>
      <c r="Q591" s="87">
        <v>0</v>
      </c>
      <c r="R591" s="87">
        <f>Q591*H591</f>
        <v>0</v>
      </c>
      <c r="S591" s="87">
        <v>0</v>
      </c>
      <c r="T591" s="88">
        <f>S591*H591</f>
        <v>0</v>
      </c>
      <c r="AR591" s="89" t="s">
        <v>247</v>
      </c>
      <c r="AT591" s="89" t="s">
        <v>65</v>
      </c>
      <c r="AU591" s="89" t="s">
        <v>37</v>
      </c>
      <c r="AY591" s="45" t="s">
        <v>64</v>
      </c>
      <c r="BE591" s="90">
        <f>IF(N591="základní",J591,0)</f>
        <v>0</v>
      </c>
      <c r="BF591" s="90">
        <f>IF(N591="snížená",J591,0)</f>
        <v>0</v>
      </c>
      <c r="BG591" s="90">
        <f>IF(N591="zákl. přenesená",J591,0)</f>
        <v>0</v>
      </c>
      <c r="BH591" s="90">
        <f>IF(N591="sníž. přenesená",J591,0)</f>
        <v>0</v>
      </c>
      <c r="BI591" s="90">
        <f>IF(N591="nulová",J591,0)</f>
        <v>0</v>
      </c>
      <c r="BJ591" s="45" t="s">
        <v>20</v>
      </c>
      <c r="BK591" s="90">
        <f>ROUND(I591*H591,2)</f>
        <v>0</v>
      </c>
      <c r="BL591" s="45" t="s">
        <v>247</v>
      </c>
      <c r="BM591" s="89" t="s">
        <v>913</v>
      </c>
    </row>
    <row r="592" spans="2:65" s="67" customFormat="1" ht="22.9" customHeight="1">
      <c r="B592" s="68"/>
      <c r="D592" s="69" t="s">
        <v>60</v>
      </c>
      <c r="E592" s="77" t="s">
        <v>914</v>
      </c>
      <c r="F592" s="77" t="s">
        <v>915</v>
      </c>
      <c r="I592" s="294"/>
      <c r="J592" s="78">
        <f>BK592</f>
        <v>0</v>
      </c>
      <c r="L592" s="68"/>
      <c r="M592" s="72"/>
      <c r="P592" s="73">
        <f>SUM(P593:P595)</f>
        <v>0</v>
      </c>
      <c r="R592" s="73">
        <f>SUM(R593:R595)</f>
        <v>0</v>
      </c>
      <c r="T592" s="74">
        <f>SUM(T593:T595)</f>
        <v>0</v>
      </c>
      <c r="AR592" s="69" t="s">
        <v>69</v>
      </c>
      <c r="AT592" s="75" t="s">
        <v>60</v>
      </c>
      <c r="AU592" s="75" t="s">
        <v>20</v>
      </c>
      <c r="AY592" s="69" t="s">
        <v>64</v>
      </c>
      <c r="BK592" s="76">
        <f>SUM(BK593:BK595)</f>
        <v>0</v>
      </c>
    </row>
    <row r="593" spans="2:65" s="46" customFormat="1" ht="16.5" customHeight="1">
      <c r="B593" s="79"/>
      <c r="C593" s="80" t="s">
        <v>183</v>
      </c>
      <c r="D593" s="80" t="s">
        <v>65</v>
      </c>
      <c r="E593" s="81" t="s">
        <v>916</v>
      </c>
      <c r="F593" s="82" t="s">
        <v>917</v>
      </c>
      <c r="G593" s="83" t="s">
        <v>9</v>
      </c>
      <c r="H593" s="84">
        <v>1</v>
      </c>
      <c r="I593" s="295"/>
      <c r="J593" s="85">
        <f>ROUND(I593*H593,2)</f>
        <v>0</v>
      </c>
      <c r="K593" s="128"/>
      <c r="L593" s="47"/>
      <c r="M593" s="296" t="s">
        <v>40</v>
      </c>
      <c r="N593" s="86" t="s">
        <v>45</v>
      </c>
      <c r="P593" s="87">
        <f>O593*H593</f>
        <v>0</v>
      </c>
      <c r="Q593" s="87">
        <v>0</v>
      </c>
      <c r="R593" s="87">
        <f>Q593*H593</f>
        <v>0</v>
      </c>
      <c r="S593" s="87">
        <v>0</v>
      </c>
      <c r="T593" s="88">
        <f>S593*H593</f>
        <v>0</v>
      </c>
      <c r="AR593" s="89" t="s">
        <v>247</v>
      </c>
      <c r="AT593" s="89" t="s">
        <v>65</v>
      </c>
      <c r="AU593" s="89" t="s">
        <v>37</v>
      </c>
      <c r="AY593" s="45" t="s">
        <v>64</v>
      </c>
      <c r="BE593" s="90">
        <f>IF(N593="základní",J593,0)</f>
        <v>0</v>
      </c>
      <c r="BF593" s="90">
        <f>IF(N593="snížená",J593,0)</f>
        <v>0</v>
      </c>
      <c r="BG593" s="90">
        <f>IF(N593="zákl. přenesená",J593,0)</f>
        <v>0</v>
      </c>
      <c r="BH593" s="90">
        <f>IF(N593="sníž. přenesená",J593,0)</f>
        <v>0</v>
      </c>
      <c r="BI593" s="90">
        <f>IF(N593="nulová",J593,0)</f>
        <v>0</v>
      </c>
      <c r="BJ593" s="45" t="s">
        <v>20</v>
      </c>
      <c r="BK593" s="90">
        <f>ROUND(I593*H593,2)</f>
        <v>0</v>
      </c>
      <c r="BL593" s="45" t="s">
        <v>247</v>
      </c>
      <c r="BM593" s="89" t="s">
        <v>918</v>
      </c>
    </row>
    <row r="594" spans="2:65" s="46" customFormat="1" ht="16.5" customHeight="1">
      <c r="B594" s="79"/>
      <c r="C594" s="80" t="s">
        <v>184</v>
      </c>
      <c r="D594" s="80" t="s">
        <v>65</v>
      </c>
      <c r="E594" s="81" t="s">
        <v>919</v>
      </c>
      <c r="F594" s="82" t="s">
        <v>920</v>
      </c>
      <c r="G594" s="83" t="s">
        <v>9</v>
      </c>
      <c r="H594" s="84">
        <v>1</v>
      </c>
      <c r="I594" s="295"/>
      <c r="J594" s="85">
        <f>ROUND(I594*H594,2)</f>
        <v>0</v>
      </c>
      <c r="K594" s="128"/>
      <c r="L594" s="47"/>
      <c r="M594" s="296" t="s">
        <v>40</v>
      </c>
      <c r="N594" s="86" t="s">
        <v>45</v>
      </c>
      <c r="P594" s="87">
        <f>O594*H594</f>
        <v>0</v>
      </c>
      <c r="Q594" s="87">
        <v>0</v>
      </c>
      <c r="R594" s="87">
        <f>Q594*H594</f>
        <v>0</v>
      </c>
      <c r="S594" s="87">
        <v>0</v>
      </c>
      <c r="T594" s="88">
        <f>S594*H594</f>
        <v>0</v>
      </c>
      <c r="AR594" s="89" t="s">
        <v>247</v>
      </c>
      <c r="AT594" s="89" t="s">
        <v>65</v>
      </c>
      <c r="AU594" s="89" t="s">
        <v>37</v>
      </c>
      <c r="AY594" s="45" t="s">
        <v>64</v>
      </c>
      <c r="BE594" s="90">
        <f>IF(N594="základní",J594,0)</f>
        <v>0</v>
      </c>
      <c r="BF594" s="90">
        <f>IF(N594="snížená",J594,0)</f>
        <v>0</v>
      </c>
      <c r="BG594" s="90">
        <f>IF(N594="zákl. přenesená",J594,0)</f>
        <v>0</v>
      </c>
      <c r="BH594" s="90">
        <f>IF(N594="sníž. přenesená",J594,0)</f>
        <v>0</v>
      </c>
      <c r="BI594" s="90">
        <f>IF(N594="nulová",J594,0)</f>
        <v>0</v>
      </c>
      <c r="BJ594" s="45" t="s">
        <v>20</v>
      </c>
      <c r="BK594" s="90">
        <f>ROUND(I594*H594,2)</f>
        <v>0</v>
      </c>
      <c r="BL594" s="45" t="s">
        <v>247</v>
      </c>
      <c r="BM594" s="89" t="s">
        <v>921</v>
      </c>
    </row>
    <row r="595" spans="2:65" s="46" customFormat="1" ht="16.5" customHeight="1">
      <c r="B595" s="79"/>
      <c r="C595" s="80" t="s">
        <v>185</v>
      </c>
      <c r="D595" s="80" t="s">
        <v>65</v>
      </c>
      <c r="E595" s="81" t="s">
        <v>922</v>
      </c>
      <c r="F595" s="82" t="s">
        <v>923</v>
      </c>
      <c r="G595" s="83" t="s">
        <v>9</v>
      </c>
      <c r="H595" s="84">
        <v>1</v>
      </c>
      <c r="I595" s="295"/>
      <c r="J595" s="85">
        <f>ROUND(I595*H595,2)</f>
        <v>0</v>
      </c>
      <c r="K595" s="128"/>
      <c r="L595" s="47"/>
      <c r="M595" s="296" t="s">
        <v>40</v>
      </c>
      <c r="N595" s="86" t="s">
        <v>45</v>
      </c>
      <c r="P595" s="87">
        <f>O595*H595</f>
        <v>0</v>
      </c>
      <c r="Q595" s="87">
        <v>0</v>
      </c>
      <c r="R595" s="87">
        <f>Q595*H595</f>
        <v>0</v>
      </c>
      <c r="S595" s="87">
        <v>0</v>
      </c>
      <c r="T595" s="88">
        <f>S595*H595</f>
        <v>0</v>
      </c>
      <c r="AR595" s="89" t="s">
        <v>247</v>
      </c>
      <c r="AT595" s="89" t="s">
        <v>65</v>
      </c>
      <c r="AU595" s="89" t="s">
        <v>37</v>
      </c>
      <c r="AY595" s="45" t="s">
        <v>64</v>
      </c>
      <c r="BE595" s="90">
        <f>IF(N595="základní",J595,0)</f>
        <v>0</v>
      </c>
      <c r="BF595" s="90">
        <f>IF(N595="snížená",J595,0)</f>
        <v>0</v>
      </c>
      <c r="BG595" s="90">
        <f>IF(N595="zákl. přenesená",J595,0)</f>
        <v>0</v>
      </c>
      <c r="BH595" s="90">
        <f>IF(N595="sníž. přenesená",J595,0)</f>
        <v>0</v>
      </c>
      <c r="BI595" s="90">
        <f>IF(N595="nulová",J595,0)</f>
        <v>0</v>
      </c>
      <c r="BJ595" s="45" t="s">
        <v>20</v>
      </c>
      <c r="BK595" s="90">
        <f>ROUND(I595*H595,2)</f>
        <v>0</v>
      </c>
      <c r="BL595" s="45" t="s">
        <v>247</v>
      </c>
      <c r="BM595" s="89" t="s">
        <v>924</v>
      </c>
    </row>
    <row r="596" spans="2:65" s="67" customFormat="1" ht="22.9" customHeight="1">
      <c r="B596" s="68"/>
      <c r="D596" s="69" t="s">
        <v>60</v>
      </c>
      <c r="E596" s="77" t="s">
        <v>925</v>
      </c>
      <c r="F596" s="77" t="s">
        <v>926</v>
      </c>
      <c r="I596" s="294"/>
      <c r="J596" s="78">
        <f>BK596</f>
        <v>0</v>
      </c>
      <c r="L596" s="68"/>
      <c r="M596" s="72"/>
      <c r="P596" s="73">
        <f>P597</f>
        <v>0</v>
      </c>
      <c r="R596" s="73">
        <f>R597</f>
        <v>0</v>
      </c>
      <c r="T596" s="74">
        <f>T597</f>
        <v>0</v>
      </c>
      <c r="AR596" s="69" t="s">
        <v>69</v>
      </c>
      <c r="AT596" s="75" t="s">
        <v>60</v>
      </c>
      <c r="AU596" s="75" t="s">
        <v>20</v>
      </c>
      <c r="AY596" s="69" t="s">
        <v>64</v>
      </c>
      <c r="BK596" s="76">
        <f>BK597</f>
        <v>0</v>
      </c>
    </row>
    <row r="597" spans="2:65" s="46" customFormat="1" ht="33" customHeight="1">
      <c r="B597" s="79"/>
      <c r="C597" s="80" t="s">
        <v>186</v>
      </c>
      <c r="D597" s="80" t="s">
        <v>65</v>
      </c>
      <c r="E597" s="81" t="s">
        <v>927</v>
      </c>
      <c r="F597" s="82" t="s">
        <v>928</v>
      </c>
      <c r="G597" s="83" t="s">
        <v>9</v>
      </c>
      <c r="H597" s="84">
        <v>1</v>
      </c>
      <c r="I597" s="295"/>
      <c r="J597" s="85">
        <f>ROUND(I597*H597,2)</f>
        <v>0</v>
      </c>
      <c r="K597" s="128"/>
      <c r="L597" s="47"/>
      <c r="M597" s="305" t="s">
        <v>40</v>
      </c>
      <c r="N597" s="124" t="s">
        <v>45</v>
      </c>
      <c r="O597" s="306"/>
      <c r="P597" s="125">
        <f>O597*H597</f>
        <v>0</v>
      </c>
      <c r="Q597" s="125">
        <v>0</v>
      </c>
      <c r="R597" s="125">
        <f>Q597*H597</f>
        <v>0</v>
      </c>
      <c r="S597" s="125">
        <v>0</v>
      </c>
      <c r="T597" s="126">
        <f>S597*H597</f>
        <v>0</v>
      </c>
      <c r="AR597" s="89" t="s">
        <v>247</v>
      </c>
      <c r="AT597" s="89" t="s">
        <v>65</v>
      </c>
      <c r="AU597" s="89" t="s">
        <v>37</v>
      </c>
      <c r="AY597" s="45" t="s">
        <v>64</v>
      </c>
      <c r="BE597" s="90">
        <f>IF(N597="základní",J597,0)</f>
        <v>0</v>
      </c>
      <c r="BF597" s="90">
        <f>IF(N597="snížená",J597,0)</f>
        <v>0</v>
      </c>
      <c r="BG597" s="90">
        <f>IF(N597="zákl. přenesená",J597,0)</f>
        <v>0</v>
      </c>
      <c r="BH597" s="90">
        <f>IF(N597="sníž. přenesená",J597,0)</f>
        <v>0</v>
      </c>
      <c r="BI597" s="90">
        <f>IF(N597="nulová",J597,0)</f>
        <v>0</v>
      </c>
      <c r="BJ597" s="45" t="s">
        <v>20</v>
      </c>
      <c r="BK597" s="90">
        <f>ROUND(I597*H597,2)</f>
        <v>0</v>
      </c>
      <c r="BL597" s="45" t="s">
        <v>247</v>
      </c>
      <c r="BM597" s="89" t="s">
        <v>929</v>
      </c>
    </row>
    <row r="598" spans="2:65" s="46" customFormat="1" ht="6.95" customHeight="1">
      <c r="B598" s="49"/>
      <c r="C598" s="50"/>
      <c r="D598" s="50"/>
      <c r="E598" s="50"/>
      <c r="F598" s="50"/>
      <c r="G598" s="50"/>
      <c r="H598" s="50"/>
      <c r="I598" s="50"/>
      <c r="J598" s="50"/>
      <c r="K598" s="50"/>
      <c r="L598" s="47"/>
    </row>
  </sheetData>
  <autoFilter ref="C140:K597" xr:uid="{00000000-0009-0000-0000-000001000000}"/>
  <mergeCells count="9">
    <mergeCell ref="E87:H87"/>
    <mergeCell ref="E131:H131"/>
    <mergeCell ref="E133:H13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F3039-8E24-4A5D-A9D8-318D75CE64E1}">
  <sheetPr>
    <tabColor theme="9" tint="0.59999389629810485"/>
    <pageSetUpPr fitToPage="1"/>
  </sheetPr>
  <dimension ref="B2:BM229"/>
  <sheetViews>
    <sheetView showGridLines="0" workbookViewId="0">
      <selection activeCell="E8" sqref="E8"/>
    </sheetView>
  </sheetViews>
  <sheetFormatPr defaultColWidth="8.85546875" defaultRowHeight="11.25"/>
  <cols>
    <col min="1" max="1" width="6.42578125" style="44" customWidth="1"/>
    <col min="2" max="2" width="0.85546875" style="44" customWidth="1"/>
    <col min="3" max="4" width="3.28515625" style="44" customWidth="1"/>
    <col min="5" max="5" width="13.28515625" style="44" customWidth="1"/>
    <col min="6" max="6" width="39.5703125" style="44" customWidth="1"/>
    <col min="7" max="7" width="5.7109375" style="44" customWidth="1"/>
    <col min="8" max="8" width="10.85546875" style="44" customWidth="1"/>
    <col min="9" max="9" width="12.28515625" style="44" customWidth="1"/>
    <col min="10" max="10" width="17.28515625" style="44" customWidth="1"/>
    <col min="11" max="11" width="17.28515625" style="44" hidden="1" customWidth="1"/>
    <col min="12" max="12" width="7.28515625" style="44" customWidth="1"/>
    <col min="13" max="13" width="8.42578125" style="44" hidden="1" customWidth="1"/>
    <col min="14" max="14" width="8.85546875" style="44"/>
    <col min="15" max="20" width="11" style="44" hidden="1" customWidth="1"/>
    <col min="21" max="21" width="12.7109375" style="44" hidden="1" customWidth="1"/>
    <col min="22" max="22" width="9.5703125" style="44" customWidth="1"/>
    <col min="23" max="23" width="12.7109375" style="44" customWidth="1"/>
    <col min="24" max="24" width="9.5703125" style="44" customWidth="1"/>
    <col min="25" max="25" width="11.7109375" style="44" customWidth="1"/>
    <col min="26" max="26" width="8.5703125" style="44" customWidth="1"/>
    <col min="27" max="27" width="11.7109375" style="44" customWidth="1"/>
    <col min="28" max="28" width="12.7109375" style="44" customWidth="1"/>
    <col min="29" max="29" width="8.5703125" style="44" customWidth="1"/>
    <col min="30" max="30" width="11.7109375" style="44" customWidth="1"/>
    <col min="31" max="31" width="12.7109375" style="44" customWidth="1"/>
    <col min="32" max="16384" width="8.85546875" style="44"/>
  </cols>
  <sheetData>
    <row r="2" spans="2:46" ht="36.950000000000003" customHeight="1">
      <c r="L2" s="457" t="s">
        <v>385</v>
      </c>
      <c r="M2" s="458"/>
      <c r="N2" s="458"/>
      <c r="O2" s="458"/>
      <c r="P2" s="458"/>
      <c r="Q2" s="458"/>
      <c r="R2" s="458"/>
      <c r="S2" s="458"/>
      <c r="T2" s="458"/>
      <c r="U2" s="458"/>
      <c r="V2" s="458"/>
      <c r="AT2" s="45" t="s">
        <v>930</v>
      </c>
    </row>
    <row r="3" spans="2:46" ht="6.95" customHeight="1">
      <c r="B3" s="147"/>
      <c r="C3" s="148"/>
      <c r="D3" s="148"/>
      <c r="E3" s="148"/>
      <c r="F3" s="148"/>
      <c r="G3" s="148"/>
      <c r="H3" s="148"/>
      <c r="I3" s="148"/>
      <c r="J3" s="148"/>
      <c r="K3" s="148"/>
      <c r="L3" s="149"/>
      <c r="AT3" s="45" t="s">
        <v>37</v>
      </c>
    </row>
    <row r="4" spans="2:46" ht="24.95" customHeight="1">
      <c r="B4" s="149"/>
      <c r="D4" s="150" t="s">
        <v>387</v>
      </c>
      <c r="L4" s="149"/>
      <c r="M4" s="151" t="s">
        <v>388</v>
      </c>
      <c r="AT4" s="45" t="s">
        <v>38</v>
      </c>
    </row>
    <row r="5" spans="2:46" ht="6.95" customHeight="1">
      <c r="B5" s="149"/>
      <c r="L5" s="149"/>
    </row>
    <row r="6" spans="2:46" ht="12" customHeight="1">
      <c r="B6" s="149"/>
      <c r="D6" s="152" t="s">
        <v>389</v>
      </c>
      <c r="L6" s="149"/>
    </row>
    <row r="7" spans="2:46" ht="16.5" customHeight="1">
      <c r="B7" s="149"/>
      <c r="E7" s="455" t="str">
        <f>Rekapitulace!A2</f>
        <v>Oprava Polikliniky Nemocnice Jindřichův Hradec, a.s.</v>
      </c>
      <c r="F7" s="456"/>
      <c r="G7" s="456"/>
      <c r="H7" s="456"/>
      <c r="L7" s="149"/>
    </row>
    <row r="8" spans="2:46" s="46" customFormat="1" ht="12" customHeight="1">
      <c r="B8" s="47"/>
      <c r="D8" s="152" t="s">
        <v>390</v>
      </c>
      <c r="L8" s="47"/>
    </row>
    <row r="9" spans="2:46" s="46" customFormat="1" ht="16.5" customHeight="1">
      <c r="B9" s="47"/>
      <c r="E9" s="453" t="s">
        <v>931</v>
      </c>
      <c r="F9" s="454"/>
      <c r="G9" s="454"/>
      <c r="H9" s="454"/>
      <c r="L9" s="47"/>
    </row>
    <row r="10" spans="2:46" s="46" customFormat="1">
      <c r="B10" s="47"/>
      <c r="L10" s="47"/>
    </row>
    <row r="11" spans="2:46" s="46" customFormat="1" ht="12" customHeight="1">
      <c r="B11" s="47"/>
      <c r="D11" s="152" t="s">
        <v>392</v>
      </c>
      <c r="F11" s="153" t="s">
        <v>40</v>
      </c>
      <c r="I11" s="152" t="s">
        <v>393</v>
      </c>
      <c r="J11" s="153" t="s">
        <v>40</v>
      </c>
      <c r="L11" s="47"/>
    </row>
    <row r="12" spans="2:46" s="46" customFormat="1" ht="12" customHeight="1">
      <c r="B12" s="47"/>
      <c r="D12" s="152" t="s">
        <v>41</v>
      </c>
      <c r="F12" s="153" t="s">
        <v>932</v>
      </c>
      <c r="I12" s="152" t="s">
        <v>42</v>
      </c>
      <c r="J12" s="154" t="str">
        <f>'[4]Rekapitulace stavby'!AN8</f>
        <v>28. 11. 2023</v>
      </c>
      <c r="L12" s="47"/>
    </row>
    <row r="13" spans="2:46" s="46" customFormat="1" ht="10.9" customHeight="1">
      <c r="B13" s="47"/>
      <c r="L13" s="47"/>
    </row>
    <row r="14" spans="2:46" s="46" customFormat="1" ht="12" customHeight="1">
      <c r="B14" s="47"/>
      <c r="D14" s="152" t="s">
        <v>394</v>
      </c>
      <c r="I14" s="152" t="s">
        <v>395</v>
      </c>
      <c r="J14" s="153" t="s">
        <v>40</v>
      </c>
      <c r="L14" s="47"/>
    </row>
    <row r="15" spans="2:46" s="46" customFormat="1" ht="18" customHeight="1">
      <c r="B15" s="47"/>
      <c r="E15" s="153" t="s">
        <v>933</v>
      </c>
      <c r="I15" s="152" t="s">
        <v>396</v>
      </c>
      <c r="J15" s="153" t="s">
        <v>40</v>
      </c>
      <c r="L15" s="47"/>
    </row>
    <row r="16" spans="2:46" s="46" customFormat="1" ht="6.95" customHeight="1">
      <c r="B16" s="47"/>
      <c r="L16" s="47"/>
    </row>
    <row r="17" spans="2:12" s="46" customFormat="1" ht="12" customHeight="1">
      <c r="B17" s="47"/>
      <c r="D17" s="152" t="s">
        <v>1611</v>
      </c>
      <c r="I17" s="152" t="s">
        <v>395</v>
      </c>
      <c r="J17" s="293" t="str">
        <f>'[4]Rekapitulace stavby'!AN13</f>
        <v>Vyplň údaj</v>
      </c>
      <c r="L17" s="47"/>
    </row>
    <row r="18" spans="2:12" s="46" customFormat="1" ht="18" customHeight="1">
      <c r="B18" s="47"/>
      <c r="E18" s="459" t="str">
        <f>'[4]Rekapitulace stavby'!E14</f>
        <v>Vyplň údaj</v>
      </c>
      <c r="F18" s="460"/>
      <c r="G18" s="460"/>
      <c r="H18" s="460"/>
      <c r="I18" s="152" t="s">
        <v>396</v>
      </c>
      <c r="J18" s="293" t="str">
        <f>'[4]Rekapitulace stavby'!AN14</f>
        <v>Vyplň údaj</v>
      </c>
      <c r="L18" s="47"/>
    </row>
    <row r="19" spans="2:12" s="46" customFormat="1" ht="6.95" customHeight="1">
      <c r="B19" s="47"/>
      <c r="L19" s="47"/>
    </row>
    <row r="20" spans="2:12" s="46" customFormat="1" ht="12" customHeight="1">
      <c r="B20" s="47"/>
      <c r="D20" s="152" t="s">
        <v>397</v>
      </c>
      <c r="I20" s="152" t="s">
        <v>395</v>
      </c>
      <c r="J20" s="153" t="s">
        <v>40</v>
      </c>
      <c r="L20" s="47"/>
    </row>
    <row r="21" spans="2:12" s="46" customFormat="1" ht="18" customHeight="1">
      <c r="B21" s="47"/>
      <c r="E21" s="153" t="s">
        <v>934</v>
      </c>
      <c r="I21" s="152" t="s">
        <v>396</v>
      </c>
      <c r="J21" s="153" t="s">
        <v>40</v>
      </c>
      <c r="L21" s="47"/>
    </row>
    <row r="22" spans="2:12" s="46" customFormat="1" ht="6.95" customHeight="1">
      <c r="B22" s="47"/>
      <c r="L22" s="47"/>
    </row>
    <row r="23" spans="2:12" s="46" customFormat="1" ht="12" customHeight="1">
      <c r="B23" s="47"/>
      <c r="D23" s="152" t="s">
        <v>398</v>
      </c>
      <c r="I23" s="152" t="s">
        <v>395</v>
      </c>
      <c r="J23" s="153" t="s">
        <v>40</v>
      </c>
      <c r="L23" s="47"/>
    </row>
    <row r="24" spans="2:12" s="46" customFormat="1" ht="18" customHeight="1">
      <c r="B24" s="47"/>
      <c r="E24" s="153" t="s">
        <v>934</v>
      </c>
      <c r="I24" s="152" t="s">
        <v>396</v>
      </c>
      <c r="J24" s="153" t="s">
        <v>40</v>
      </c>
      <c r="L24" s="47"/>
    </row>
    <row r="25" spans="2:12" s="46" customFormat="1" ht="6.95" customHeight="1">
      <c r="B25" s="47"/>
      <c r="L25" s="47"/>
    </row>
    <row r="26" spans="2:12" s="46" customFormat="1" ht="12" customHeight="1">
      <c r="B26" s="47"/>
      <c r="D26" s="152" t="s">
        <v>399</v>
      </c>
      <c r="L26" s="47"/>
    </row>
    <row r="27" spans="2:12" s="155" customFormat="1" ht="16.5" customHeight="1">
      <c r="B27" s="156"/>
      <c r="E27" s="461" t="s">
        <v>40</v>
      </c>
      <c r="F27" s="461"/>
      <c r="G27" s="461"/>
      <c r="H27" s="461"/>
      <c r="L27" s="156"/>
    </row>
    <row r="28" spans="2:12" s="46" customFormat="1" ht="6.95" customHeight="1">
      <c r="B28" s="47"/>
      <c r="L28" s="47"/>
    </row>
    <row r="29" spans="2:12" s="46" customFormat="1" ht="6.95" customHeight="1">
      <c r="B29" s="47"/>
      <c r="D29" s="48"/>
      <c r="E29" s="48"/>
      <c r="F29" s="48"/>
      <c r="G29" s="48"/>
      <c r="H29" s="48"/>
      <c r="I29" s="48"/>
      <c r="J29" s="48"/>
      <c r="K29" s="48"/>
      <c r="L29" s="47"/>
    </row>
    <row r="30" spans="2:12" s="46" customFormat="1" ht="25.35" customHeight="1">
      <c r="B30" s="47"/>
      <c r="D30" s="158" t="s">
        <v>43</v>
      </c>
      <c r="J30" s="159">
        <f>ROUND(J123, 2)</f>
        <v>0</v>
      </c>
      <c r="L30" s="47"/>
    </row>
    <row r="31" spans="2:12" s="46" customFormat="1" ht="6.95" customHeight="1">
      <c r="B31" s="47"/>
      <c r="D31" s="48"/>
      <c r="E31" s="48"/>
      <c r="F31" s="48"/>
      <c r="G31" s="48"/>
      <c r="H31" s="48"/>
      <c r="I31" s="48"/>
      <c r="J31" s="48"/>
      <c r="K31" s="48"/>
      <c r="L31" s="47"/>
    </row>
    <row r="32" spans="2:12" s="46" customFormat="1" ht="14.45" customHeight="1">
      <c r="B32" s="47"/>
      <c r="F32" s="160" t="s">
        <v>400</v>
      </c>
      <c r="I32" s="160" t="s">
        <v>401</v>
      </c>
      <c r="J32" s="160" t="s">
        <v>402</v>
      </c>
      <c r="L32" s="47"/>
    </row>
    <row r="33" spans="2:12" s="46" customFormat="1" ht="14.45" customHeight="1">
      <c r="B33" s="47"/>
      <c r="D33" s="161" t="s">
        <v>44</v>
      </c>
      <c r="E33" s="152" t="s">
        <v>45</v>
      </c>
      <c r="F33" s="162">
        <f>ROUND((SUM(BE123:BE228)),  2)</f>
        <v>0</v>
      </c>
      <c r="I33" s="163">
        <v>0.21</v>
      </c>
      <c r="J33" s="162">
        <f>ROUND(((SUM(BE123:BE228))*I33),  2)</f>
        <v>0</v>
      </c>
      <c r="L33" s="47"/>
    </row>
    <row r="34" spans="2:12" s="46" customFormat="1" ht="14.45" customHeight="1">
      <c r="B34" s="47"/>
      <c r="E34" s="152" t="s">
        <v>403</v>
      </c>
      <c r="F34" s="162">
        <f>ROUND((SUM(BF123:BF228)),  2)</f>
        <v>0</v>
      </c>
      <c r="I34" s="163">
        <v>0.15</v>
      </c>
      <c r="J34" s="162">
        <f>ROUND(((SUM(BF123:BF228))*I34),  2)</f>
        <v>0</v>
      </c>
      <c r="L34" s="47"/>
    </row>
    <row r="35" spans="2:12" s="46" customFormat="1" ht="14.45" hidden="1" customHeight="1">
      <c r="B35" s="47"/>
      <c r="E35" s="152" t="s">
        <v>404</v>
      </c>
      <c r="F35" s="162">
        <f>ROUND((SUM(BG123:BG228)),  2)</f>
        <v>0</v>
      </c>
      <c r="I35" s="163">
        <v>0.21</v>
      </c>
      <c r="J35" s="162">
        <f>0</f>
        <v>0</v>
      </c>
      <c r="L35" s="47"/>
    </row>
    <row r="36" spans="2:12" s="46" customFormat="1" ht="14.45" hidden="1" customHeight="1">
      <c r="B36" s="47"/>
      <c r="E36" s="152" t="s">
        <v>405</v>
      </c>
      <c r="F36" s="162">
        <f>ROUND((SUM(BH123:BH228)),  2)</f>
        <v>0</v>
      </c>
      <c r="I36" s="163">
        <v>0.15</v>
      </c>
      <c r="J36" s="162">
        <f>0</f>
        <v>0</v>
      </c>
      <c r="L36" s="47"/>
    </row>
    <row r="37" spans="2:12" s="46" customFormat="1" ht="14.45" hidden="1" customHeight="1">
      <c r="B37" s="47"/>
      <c r="E37" s="152" t="s">
        <v>406</v>
      </c>
      <c r="F37" s="162">
        <f>ROUND((SUM(BI123:BI228)),  2)</f>
        <v>0</v>
      </c>
      <c r="I37" s="163">
        <v>0</v>
      </c>
      <c r="J37" s="162">
        <f>0</f>
        <v>0</v>
      </c>
      <c r="L37" s="47"/>
    </row>
    <row r="38" spans="2:12" s="46" customFormat="1" ht="6.95" customHeight="1">
      <c r="B38" s="47"/>
      <c r="L38" s="47"/>
    </row>
    <row r="39" spans="2:12" s="46" customFormat="1" ht="25.35" customHeight="1">
      <c r="B39" s="47"/>
      <c r="C39" s="164"/>
      <c r="D39" s="165" t="s">
        <v>407</v>
      </c>
      <c r="E39" s="166"/>
      <c r="F39" s="166"/>
      <c r="G39" s="167" t="s">
        <v>408</v>
      </c>
      <c r="H39" s="168" t="s">
        <v>409</v>
      </c>
      <c r="I39" s="166"/>
      <c r="J39" s="169">
        <f>SUM(J30:J37)</f>
        <v>0</v>
      </c>
      <c r="K39" s="170"/>
      <c r="L39" s="47"/>
    </row>
    <row r="40" spans="2:12" s="46" customFormat="1" ht="14.45" customHeight="1">
      <c r="B40" s="47"/>
      <c r="L40" s="47"/>
    </row>
    <row r="41" spans="2:12" ht="14.45" customHeight="1">
      <c r="B41" s="149"/>
      <c r="L41" s="149"/>
    </row>
    <row r="42" spans="2:12" ht="14.45" customHeight="1">
      <c r="B42" s="149"/>
      <c r="L42" s="149"/>
    </row>
    <row r="43" spans="2:12" ht="14.45" customHeight="1">
      <c r="B43" s="149"/>
      <c r="L43" s="149"/>
    </row>
    <row r="44" spans="2:12" ht="14.45" customHeight="1">
      <c r="B44" s="149"/>
      <c r="L44" s="149"/>
    </row>
    <row r="45" spans="2:12" ht="14.45" customHeight="1">
      <c r="B45" s="149"/>
      <c r="L45" s="149"/>
    </row>
    <row r="46" spans="2:12" ht="14.45" customHeight="1">
      <c r="B46" s="149"/>
      <c r="L46" s="149"/>
    </row>
    <row r="47" spans="2:12" ht="14.45" customHeight="1">
      <c r="B47" s="149"/>
      <c r="L47" s="149"/>
    </row>
    <row r="48" spans="2:12" ht="14.45" customHeight="1">
      <c r="B48" s="149"/>
      <c r="L48" s="149"/>
    </row>
    <row r="49" spans="2:12" ht="14.45" customHeight="1">
      <c r="B49" s="149"/>
      <c r="L49" s="149"/>
    </row>
    <row r="50" spans="2:12" s="46" customFormat="1" ht="14.45" customHeight="1">
      <c r="B50" s="47"/>
      <c r="D50" s="171" t="s">
        <v>410</v>
      </c>
      <c r="E50" s="172"/>
      <c r="F50" s="172"/>
      <c r="G50" s="171" t="s">
        <v>411</v>
      </c>
      <c r="H50" s="172"/>
      <c r="I50" s="172"/>
      <c r="J50" s="172"/>
      <c r="K50" s="172"/>
      <c r="L50" s="47"/>
    </row>
    <row r="51" spans="2:12">
      <c r="B51" s="149"/>
      <c r="L51" s="149"/>
    </row>
    <row r="52" spans="2:12">
      <c r="B52" s="149"/>
      <c r="L52" s="149"/>
    </row>
    <row r="53" spans="2:12">
      <c r="B53" s="149"/>
      <c r="L53" s="149"/>
    </row>
    <row r="54" spans="2:12">
      <c r="B54" s="149"/>
      <c r="L54" s="149"/>
    </row>
    <row r="55" spans="2:12">
      <c r="B55" s="149"/>
      <c r="L55" s="149"/>
    </row>
    <row r="56" spans="2:12">
      <c r="B56" s="149"/>
      <c r="L56" s="149"/>
    </row>
    <row r="57" spans="2:12">
      <c r="B57" s="149"/>
      <c r="L57" s="149"/>
    </row>
    <row r="58" spans="2:12">
      <c r="B58" s="149"/>
      <c r="L58" s="149"/>
    </row>
    <row r="59" spans="2:12">
      <c r="B59" s="149"/>
      <c r="L59" s="149"/>
    </row>
    <row r="60" spans="2:12">
      <c r="B60" s="149"/>
      <c r="L60" s="149"/>
    </row>
    <row r="61" spans="2:12" s="46" customFormat="1" ht="12.75">
      <c r="B61" s="47"/>
      <c r="D61" s="173" t="s">
        <v>412</v>
      </c>
      <c r="E61" s="174"/>
      <c r="F61" s="175" t="s">
        <v>413</v>
      </c>
      <c r="G61" s="173" t="s">
        <v>412</v>
      </c>
      <c r="H61" s="174"/>
      <c r="I61" s="174"/>
      <c r="J61" s="176" t="s">
        <v>413</v>
      </c>
      <c r="K61" s="174"/>
      <c r="L61" s="47"/>
    </row>
    <row r="62" spans="2:12">
      <c r="B62" s="149"/>
      <c r="L62" s="149"/>
    </row>
    <row r="63" spans="2:12">
      <c r="B63" s="149"/>
      <c r="L63" s="149"/>
    </row>
    <row r="64" spans="2:12">
      <c r="B64" s="149"/>
      <c r="L64" s="149"/>
    </row>
    <row r="65" spans="2:12" s="46" customFormat="1" ht="12.75">
      <c r="B65" s="47"/>
      <c r="D65" s="171" t="s">
        <v>414</v>
      </c>
      <c r="E65" s="172"/>
      <c r="F65" s="172"/>
      <c r="G65" s="171" t="s">
        <v>1612</v>
      </c>
      <c r="H65" s="172"/>
      <c r="I65" s="172"/>
      <c r="J65" s="172"/>
      <c r="K65" s="172"/>
      <c r="L65" s="47"/>
    </row>
    <row r="66" spans="2:12">
      <c r="B66" s="149"/>
      <c r="L66" s="149"/>
    </row>
    <row r="67" spans="2:12">
      <c r="B67" s="149"/>
      <c r="L67" s="149"/>
    </row>
    <row r="68" spans="2:12">
      <c r="B68" s="149"/>
      <c r="L68" s="149"/>
    </row>
    <row r="69" spans="2:12">
      <c r="B69" s="149"/>
      <c r="L69" s="149"/>
    </row>
    <row r="70" spans="2:12">
      <c r="B70" s="149"/>
      <c r="L70" s="149"/>
    </row>
    <row r="71" spans="2:12">
      <c r="B71" s="149"/>
      <c r="L71" s="149"/>
    </row>
    <row r="72" spans="2:12">
      <c r="B72" s="149"/>
      <c r="L72" s="149"/>
    </row>
    <row r="73" spans="2:12">
      <c r="B73" s="149"/>
      <c r="L73" s="149"/>
    </row>
    <row r="74" spans="2:12">
      <c r="B74" s="149"/>
      <c r="L74" s="149"/>
    </row>
    <row r="75" spans="2:12">
      <c r="B75" s="149"/>
      <c r="L75" s="149"/>
    </row>
    <row r="76" spans="2:12" s="46" customFormat="1" ht="12.75">
      <c r="B76" s="47"/>
      <c r="D76" s="173" t="s">
        <v>412</v>
      </c>
      <c r="E76" s="174"/>
      <c r="F76" s="175" t="s">
        <v>413</v>
      </c>
      <c r="G76" s="173" t="s">
        <v>412</v>
      </c>
      <c r="H76" s="174"/>
      <c r="I76" s="174"/>
      <c r="J76" s="176" t="s">
        <v>413</v>
      </c>
      <c r="K76" s="174"/>
      <c r="L76" s="47"/>
    </row>
    <row r="77" spans="2:12" s="46" customFormat="1" ht="14.45" customHeight="1">
      <c r="B77" s="49"/>
      <c r="C77" s="50"/>
      <c r="D77" s="50"/>
      <c r="E77" s="50"/>
      <c r="F77" s="50"/>
      <c r="G77" s="50"/>
      <c r="H77" s="50"/>
      <c r="I77" s="50"/>
      <c r="J77" s="50"/>
      <c r="K77" s="50"/>
      <c r="L77" s="47"/>
    </row>
    <row r="81" spans="2:47" s="46" customFormat="1" ht="6.95" customHeight="1">
      <c r="B81" s="51"/>
      <c r="C81" s="52"/>
      <c r="D81" s="52"/>
      <c r="E81" s="52"/>
      <c r="F81" s="52"/>
      <c r="G81" s="52"/>
      <c r="H81" s="52"/>
      <c r="I81" s="52"/>
      <c r="J81" s="52"/>
      <c r="K81" s="52"/>
      <c r="L81" s="47"/>
    </row>
    <row r="82" spans="2:47" s="46" customFormat="1" ht="24.95" customHeight="1">
      <c r="B82" s="47"/>
      <c r="C82" s="150" t="s">
        <v>415</v>
      </c>
      <c r="L82" s="47"/>
    </row>
    <row r="83" spans="2:47" s="46" customFormat="1" ht="6.95" customHeight="1">
      <c r="B83" s="47"/>
      <c r="L83" s="47"/>
    </row>
    <row r="84" spans="2:47" s="46" customFormat="1" ht="12" customHeight="1">
      <c r="B84" s="47"/>
      <c r="C84" s="152" t="s">
        <v>389</v>
      </c>
      <c r="L84" s="47"/>
    </row>
    <row r="85" spans="2:47" s="46" customFormat="1" ht="16.5" customHeight="1">
      <c r="B85" s="47"/>
      <c r="E85" s="455" t="str">
        <f>E7</f>
        <v>Oprava Polikliniky Nemocnice Jindřichův Hradec, a.s.</v>
      </c>
      <c r="F85" s="456"/>
      <c r="G85" s="456"/>
      <c r="H85" s="456"/>
      <c r="L85" s="47"/>
    </row>
    <row r="86" spans="2:47" s="46" customFormat="1" ht="12" customHeight="1">
      <c r="B86" s="47"/>
      <c r="C86" s="152" t="s">
        <v>390</v>
      </c>
      <c r="L86" s="47"/>
    </row>
    <row r="87" spans="2:47" s="46" customFormat="1" ht="16.5" customHeight="1">
      <c r="B87" s="47"/>
      <c r="E87" s="453" t="str">
        <f>E9</f>
        <v>398-1 - Oprava toalet budovy 14 - ZTI</v>
      </c>
      <c r="F87" s="454"/>
      <c r="G87" s="454"/>
      <c r="H87" s="454"/>
      <c r="L87" s="47"/>
    </row>
    <row r="88" spans="2:47" s="46" customFormat="1" ht="6.95" customHeight="1">
      <c r="B88" s="47"/>
      <c r="L88" s="47"/>
    </row>
    <row r="89" spans="2:47" s="46" customFormat="1" ht="12" customHeight="1">
      <c r="B89" s="47"/>
      <c r="C89" s="152" t="s">
        <v>41</v>
      </c>
      <c r="F89" s="153" t="str">
        <f>F12</f>
        <v>Jindřichův Hradec</v>
      </c>
      <c r="I89" s="152" t="s">
        <v>42</v>
      </c>
      <c r="J89" s="154" t="str">
        <f>IF(J12="","",J12)</f>
        <v>28. 11. 2023</v>
      </c>
      <c r="L89" s="47"/>
    </row>
    <row r="90" spans="2:47" s="46" customFormat="1" ht="6.95" customHeight="1">
      <c r="B90" s="47"/>
      <c r="L90" s="47"/>
    </row>
    <row r="91" spans="2:47" s="46" customFormat="1" ht="15.2" customHeight="1">
      <c r="B91" s="47"/>
      <c r="C91" s="152" t="s">
        <v>394</v>
      </c>
      <c r="F91" s="153" t="str">
        <f>E15</f>
        <v>Nemocnice Jindřichův Hradec</v>
      </c>
      <c r="I91" s="152" t="s">
        <v>397</v>
      </c>
      <c r="J91" s="157" t="str">
        <f>E21</f>
        <v>Martin Cakl</v>
      </c>
      <c r="L91" s="47"/>
    </row>
    <row r="92" spans="2:47" s="46" customFormat="1" ht="15.2" customHeight="1">
      <c r="B92" s="47"/>
      <c r="C92" s="152" t="s">
        <v>1611</v>
      </c>
      <c r="F92" s="153" t="str">
        <f>IF(E18="","",E18)</f>
        <v>Vyplň údaj</v>
      </c>
      <c r="I92" s="152" t="s">
        <v>398</v>
      </c>
      <c r="J92" s="157" t="str">
        <f>E24</f>
        <v>Martin Cakl</v>
      </c>
      <c r="L92" s="47"/>
    </row>
    <row r="93" spans="2:47" s="46" customFormat="1" ht="10.35" customHeight="1">
      <c r="B93" s="47"/>
      <c r="L93" s="47"/>
    </row>
    <row r="94" spans="2:47" s="46" customFormat="1" ht="29.25" customHeight="1">
      <c r="B94" s="47"/>
      <c r="C94" s="177" t="s">
        <v>416</v>
      </c>
      <c r="D94" s="164"/>
      <c r="E94" s="164"/>
      <c r="F94" s="164"/>
      <c r="G94" s="164"/>
      <c r="H94" s="164"/>
      <c r="I94" s="164"/>
      <c r="J94" s="178" t="s">
        <v>46</v>
      </c>
      <c r="K94" s="164"/>
      <c r="L94" s="47"/>
    </row>
    <row r="95" spans="2:47" s="46" customFormat="1" ht="10.35" customHeight="1">
      <c r="B95" s="47"/>
      <c r="L95" s="47"/>
    </row>
    <row r="96" spans="2:47" s="46" customFormat="1" ht="22.9" customHeight="1">
      <c r="B96" s="47"/>
      <c r="C96" s="179" t="s">
        <v>417</v>
      </c>
      <c r="J96" s="159">
        <f>J123</f>
        <v>0</v>
      </c>
      <c r="L96" s="47"/>
      <c r="AU96" s="45" t="s">
        <v>47</v>
      </c>
    </row>
    <row r="97" spans="2:12" s="180" customFormat="1" ht="24.95" customHeight="1">
      <c r="B97" s="181"/>
      <c r="D97" s="182" t="s">
        <v>935</v>
      </c>
      <c r="E97" s="183"/>
      <c r="F97" s="183"/>
      <c r="G97" s="183"/>
      <c r="H97" s="183"/>
      <c r="I97" s="183"/>
      <c r="J97" s="184">
        <f>J124</f>
        <v>0</v>
      </c>
      <c r="L97" s="181"/>
    </row>
    <row r="98" spans="2:12" s="185" customFormat="1" ht="19.899999999999999" customHeight="1">
      <c r="B98" s="186"/>
      <c r="D98" s="187" t="s">
        <v>936</v>
      </c>
      <c r="E98" s="188"/>
      <c r="F98" s="188"/>
      <c r="G98" s="188"/>
      <c r="H98" s="188"/>
      <c r="I98" s="188"/>
      <c r="J98" s="189">
        <f>J125</f>
        <v>0</v>
      </c>
      <c r="L98" s="186"/>
    </row>
    <row r="99" spans="2:12" s="185" customFormat="1" ht="19.899999999999999" customHeight="1">
      <c r="B99" s="186"/>
      <c r="D99" s="187" t="s">
        <v>937</v>
      </c>
      <c r="E99" s="188"/>
      <c r="F99" s="188"/>
      <c r="G99" s="188"/>
      <c r="H99" s="188"/>
      <c r="I99" s="188"/>
      <c r="J99" s="189">
        <f>J144</f>
        <v>0</v>
      </c>
      <c r="L99" s="186"/>
    </row>
    <row r="100" spans="2:12" s="185" customFormat="1" ht="19.899999999999999" customHeight="1">
      <c r="B100" s="186"/>
      <c r="D100" s="187" t="s">
        <v>938</v>
      </c>
      <c r="E100" s="188"/>
      <c r="F100" s="188"/>
      <c r="G100" s="188"/>
      <c r="H100" s="188"/>
      <c r="I100" s="188"/>
      <c r="J100" s="189">
        <f>J171</f>
        <v>0</v>
      </c>
      <c r="L100" s="186"/>
    </row>
    <row r="101" spans="2:12" s="185" customFormat="1" ht="19.899999999999999" customHeight="1">
      <c r="B101" s="186"/>
      <c r="D101" s="187" t="s">
        <v>939</v>
      </c>
      <c r="E101" s="188"/>
      <c r="F101" s="188"/>
      <c r="G101" s="188"/>
      <c r="H101" s="188"/>
      <c r="I101" s="188"/>
      <c r="J101" s="189">
        <f>J213</f>
        <v>0</v>
      </c>
      <c r="L101" s="186"/>
    </row>
    <row r="102" spans="2:12" s="185" customFormat="1" ht="19.899999999999999" customHeight="1">
      <c r="B102" s="186"/>
      <c r="D102" s="187" t="s">
        <v>940</v>
      </c>
      <c r="E102" s="188"/>
      <c r="F102" s="188"/>
      <c r="G102" s="188"/>
      <c r="H102" s="188"/>
      <c r="I102" s="188"/>
      <c r="J102" s="189">
        <f>J222</f>
        <v>0</v>
      </c>
      <c r="L102" s="186"/>
    </row>
    <row r="103" spans="2:12" s="180" customFormat="1" ht="24.95" customHeight="1">
      <c r="B103" s="181"/>
      <c r="D103" s="182" t="s">
        <v>941</v>
      </c>
      <c r="E103" s="183"/>
      <c r="F103" s="183"/>
      <c r="G103" s="183"/>
      <c r="H103" s="183"/>
      <c r="I103" s="183"/>
      <c r="J103" s="184">
        <f>J225</f>
        <v>0</v>
      </c>
      <c r="L103" s="181"/>
    </row>
    <row r="104" spans="2:12" s="46" customFormat="1" ht="21.75" customHeight="1">
      <c r="B104" s="47"/>
      <c r="L104" s="47"/>
    </row>
    <row r="105" spans="2:12" s="46" customFormat="1" ht="6.95" customHeight="1">
      <c r="B105" s="49"/>
      <c r="C105" s="50"/>
      <c r="D105" s="50"/>
      <c r="E105" s="50"/>
      <c r="F105" s="50"/>
      <c r="G105" s="50"/>
      <c r="H105" s="50"/>
      <c r="I105" s="50"/>
      <c r="J105" s="50"/>
      <c r="K105" s="50"/>
      <c r="L105" s="47"/>
    </row>
    <row r="109" spans="2:12" s="46" customFormat="1" ht="6.95" customHeight="1">
      <c r="B109" s="51"/>
      <c r="C109" s="52"/>
      <c r="D109" s="52"/>
      <c r="E109" s="52"/>
      <c r="F109" s="52"/>
      <c r="G109" s="52"/>
      <c r="H109" s="52"/>
      <c r="I109" s="52"/>
      <c r="J109" s="52"/>
      <c r="K109" s="52"/>
      <c r="L109" s="47"/>
    </row>
    <row r="110" spans="2:12" s="46" customFormat="1" ht="24.95" customHeight="1">
      <c r="B110" s="47"/>
      <c r="C110" s="150" t="s">
        <v>442</v>
      </c>
      <c r="L110" s="47"/>
    </row>
    <row r="111" spans="2:12" s="46" customFormat="1" ht="6.95" customHeight="1">
      <c r="B111" s="47"/>
      <c r="L111" s="47"/>
    </row>
    <row r="112" spans="2:12" s="46" customFormat="1" ht="12" customHeight="1">
      <c r="B112" s="47"/>
      <c r="C112" s="152" t="s">
        <v>389</v>
      </c>
      <c r="L112" s="47"/>
    </row>
    <row r="113" spans="2:65" s="46" customFormat="1" ht="16.5" customHeight="1">
      <c r="B113" s="47"/>
      <c r="E113" s="455" t="str">
        <f>E7</f>
        <v>Oprava Polikliniky Nemocnice Jindřichův Hradec, a.s.</v>
      </c>
      <c r="F113" s="456"/>
      <c r="G113" s="456"/>
      <c r="H113" s="456"/>
      <c r="L113" s="47"/>
    </row>
    <row r="114" spans="2:65" s="46" customFormat="1" ht="12" customHeight="1">
      <c r="B114" s="47"/>
      <c r="C114" s="152" t="s">
        <v>390</v>
      </c>
      <c r="L114" s="47"/>
    </row>
    <row r="115" spans="2:65" s="46" customFormat="1" ht="16.5" customHeight="1">
      <c r="B115" s="47"/>
      <c r="E115" s="453" t="str">
        <f>E9</f>
        <v>398-1 - Oprava toalet budovy 14 - ZTI</v>
      </c>
      <c r="F115" s="454"/>
      <c r="G115" s="454"/>
      <c r="H115" s="454"/>
      <c r="L115" s="47"/>
    </row>
    <row r="116" spans="2:65" s="46" customFormat="1" ht="6.95" customHeight="1">
      <c r="B116" s="47"/>
      <c r="L116" s="47"/>
    </row>
    <row r="117" spans="2:65" s="46" customFormat="1" ht="12" customHeight="1">
      <c r="B117" s="47"/>
      <c r="C117" s="152" t="s">
        <v>41</v>
      </c>
      <c r="F117" s="153" t="str">
        <f>F12</f>
        <v>Jindřichův Hradec</v>
      </c>
      <c r="I117" s="152" t="s">
        <v>42</v>
      </c>
      <c r="J117" s="154" t="str">
        <f>IF(J12="","",J12)</f>
        <v>28. 11. 2023</v>
      </c>
      <c r="L117" s="47"/>
    </row>
    <row r="118" spans="2:65" s="46" customFormat="1" ht="6.95" customHeight="1">
      <c r="B118" s="47"/>
      <c r="L118" s="47"/>
    </row>
    <row r="119" spans="2:65" s="46" customFormat="1" ht="15.2" customHeight="1">
      <c r="B119" s="47"/>
      <c r="C119" s="152" t="s">
        <v>394</v>
      </c>
      <c r="F119" s="153" t="str">
        <f>E15</f>
        <v>Nemocnice Jindřichův Hradec</v>
      </c>
      <c r="I119" s="152" t="s">
        <v>397</v>
      </c>
      <c r="J119" s="157" t="str">
        <f>E21</f>
        <v>Martin Cakl</v>
      </c>
      <c r="L119" s="47"/>
    </row>
    <row r="120" spans="2:65" s="46" customFormat="1" ht="15.2" customHeight="1">
      <c r="B120" s="47"/>
      <c r="C120" s="152" t="s">
        <v>1611</v>
      </c>
      <c r="F120" s="153" t="str">
        <f>IF(E18="","",E18)</f>
        <v>Vyplň údaj</v>
      </c>
      <c r="I120" s="152" t="s">
        <v>398</v>
      </c>
      <c r="J120" s="157" t="str">
        <f>E24</f>
        <v>Martin Cakl</v>
      </c>
      <c r="L120" s="47"/>
    </row>
    <row r="121" spans="2:65" s="46" customFormat="1" ht="10.35" customHeight="1">
      <c r="B121" s="47"/>
      <c r="L121" s="47"/>
    </row>
    <row r="122" spans="2:65" s="53" customFormat="1" ht="29.25" customHeight="1">
      <c r="B122" s="54"/>
      <c r="C122" s="55" t="s">
        <v>49</v>
      </c>
      <c r="D122" s="56" t="s">
        <v>50</v>
      </c>
      <c r="E122" s="56" t="s">
        <v>11</v>
      </c>
      <c r="F122" s="56" t="s">
        <v>12</v>
      </c>
      <c r="G122" s="56" t="s">
        <v>13</v>
      </c>
      <c r="H122" s="56" t="s">
        <v>30</v>
      </c>
      <c r="I122" s="56" t="s">
        <v>51</v>
      </c>
      <c r="J122" s="57" t="s">
        <v>46</v>
      </c>
      <c r="K122" s="127" t="s">
        <v>52</v>
      </c>
      <c r="L122" s="54"/>
      <c r="M122" s="58" t="s">
        <v>40</v>
      </c>
      <c r="N122" s="59" t="s">
        <v>44</v>
      </c>
      <c r="O122" s="59" t="s">
        <v>53</v>
      </c>
      <c r="P122" s="59" t="s">
        <v>54</v>
      </c>
      <c r="Q122" s="59" t="s">
        <v>55</v>
      </c>
      <c r="R122" s="59" t="s">
        <v>56</v>
      </c>
      <c r="S122" s="59" t="s">
        <v>57</v>
      </c>
      <c r="T122" s="60" t="s">
        <v>58</v>
      </c>
    </row>
    <row r="123" spans="2:65" s="46" customFormat="1" ht="22.9" customHeight="1">
      <c r="B123" s="47"/>
      <c r="C123" s="61" t="s">
        <v>59</v>
      </c>
      <c r="J123" s="62">
        <f>BK123</f>
        <v>0</v>
      </c>
      <c r="L123" s="47"/>
      <c r="M123" s="63"/>
      <c r="N123" s="48"/>
      <c r="O123" s="48"/>
      <c r="P123" s="64">
        <f>P124+P225</f>
        <v>0</v>
      </c>
      <c r="Q123" s="48"/>
      <c r="R123" s="64">
        <f>R124+R225</f>
        <v>0.71516999999999997</v>
      </c>
      <c r="S123" s="48"/>
      <c r="T123" s="65">
        <f>T124+T225</f>
        <v>4.73691</v>
      </c>
      <c r="AT123" s="45" t="s">
        <v>60</v>
      </c>
      <c r="AU123" s="45" t="s">
        <v>47</v>
      </c>
      <c r="BK123" s="66">
        <f>BK124+BK225</f>
        <v>0</v>
      </c>
    </row>
    <row r="124" spans="2:65" s="67" customFormat="1" ht="25.9" customHeight="1">
      <c r="B124" s="68"/>
      <c r="D124" s="69" t="s">
        <v>60</v>
      </c>
      <c r="E124" s="70" t="s">
        <v>167</v>
      </c>
      <c r="F124" s="70" t="s">
        <v>168</v>
      </c>
      <c r="I124" s="294"/>
      <c r="J124" s="71">
        <f>BK124</f>
        <v>0</v>
      </c>
      <c r="L124" s="68"/>
      <c r="M124" s="72"/>
      <c r="P124" s="73">
        <f>P125+P144+P171+P213+P222</f>
        <v>0</v>
      </c>
      <c r="R124" s="73">
        <f>R125+R144+R171+R213+R222</f>
        <v>0.71516999999999997</v>
      </c>
      <c r="T124" s="74">
        <f>T125+T144+T171+T213+T222</f>
        <v>4.73691</v>
      </c>
      <c r="AR124" s="69" t="s">
        <v>37</v>
      </c>
      <c r="AT124" s="75" t="s">
        <v>60</v>
      </c>
      <c r="AU124" s="75" t="s">
        <v>63</v>
      </c>
      <c r="AY124" s="69" t="s">
        <v>64</v>
      </c>
      <c r="BK124" s="76">
        <f>BK125+BK144+BK171+BK213+BK222</f>
        <v>0</v>
      </c>
    </row>
    <row r="125" spans="2:65" s="67" customFormat="1" ht="22.9" customHeight="1">
      <c r="B125" s="68"/>
      <c r="D125" s="69" t="s">
        <v>60</v>
      </c>
      <c r="E125" s="77" t="s">
        <v>254</v>
      </c>
      <c r="F125" s="77" t="s">
        <v>255</v>
      </c>
      <c r="I125" s="294"/>
      <c r="J125" s="78">
        <f>BK125</f>
        <v>0</v>
      </c>
      <c r="L125" s="68"/>
      <c r="M125" s="72"/>
      <c r="P125" s="73">
        <f>SUM(P126:P143)</f>
        <v>0</v>
      </c>
      <c r="R125" s="73">
        <f>SUM(R126:R143)</f>
        <v>0.25319999999999998</v>
      </c>
      <c r="T125" s="74">
        <f>SUM(T126:T143)</f>
        <v>2.06196</v>
      </c>
      <c r="AR125" s="69" t="s">
        <v>37</v>
      </c>
      <c r="AT125" s="75" t="s">
        <v>60</v>
      </c>
      <c r="AU125" s="75" t="s">
        <v>20</v>
      </c>
      <c r="AY125" s="69" t="s">
        <v>64</v>
      </c>
      <c r="BK125" s="76">
        <f>SUM(BK126:BK143)</f>
        <v>0</v>
      </c>
    </row>
    <row r="126" spans="2:65" s="46" customFormat="1" ht="16.5" customHeight="1">
      <c r="B126" s="79"/>
      <c r="C126" s="80" t="s">
        <v>134</v>
      </c>
      <c r="D126" s="80" t="s">
        <v>65</v>
      </c>
      <c r="E126" s="81" t="s">
        <v>942</v>
      </c>
      <c r="F126" s="82" t="s">
        <v>943</v>
      </c>
      <c r="G126" s="83" t="s">
        <v>15</v>
      </c>
      <c r="H126" s="84">
        <v>3</v>
      </c>
      <c r="I126" s="295"/>
      <c r="J126" s="85">
        <f t="shared" ref="J126:J143" si="0">ROUND(I126*H126,2)</f>
        <v>0</v>
      </c>
      <c r="K126" s="128"/>
      <c r="L126" s="47"/>
      <c r="M126" s="296" t="s">
        <v>40</v>
      </c>
      <c r="N126" s="86" t="s">
        <v>45</v>
      </c>
      <c r="P126" s="87">
        <f t="shared" ref="P126:P143" si="1">O126*H126</f>
        <v>0</v>
      </c>
      <c r="Q126" s="87">
        <v>1.9019999999999999E-2</v>
      </c>
      <c r="R126" s="87">
        <f t="shared" ref="R126:R143" si="2">Q126*H126</f>
        <v>5.706E-2</v>
      </c>
      <c r="S126" s="87">
        <v>1.9019999999999999E-2</v>
      </c>
      <c r="T126" s="88">
        <f t="shared" ref="T126:T143" si="3">S126*H126</f>
        <v>5.706E-2</v>
      </c>
      <c r="AR126" s="89" t="s">
        <v>83</v>
      </c>
      <c r="AT126" s="89" t="s">
        <v>65</v>
      </c>
      <c r="AU126" s="89" t="s">
        <v>37</v>
      </c>
      <c r="AY126" s="45" t="s">
        <v>64</v>
      </c>
      <c r="BE126" s="90">
        <f t="shared" ref="BE126:BE143" si="4">IF(N126="základní",J126,0)</f>
        <v>0</v>
      </c>
      <c r="BF126" s="90">
        <f t="shared" ref="BF126:BF143" si="5">IF(N126="snížená",J126,0)</f>
        <v>0</v>
      </c>
      <c r="BG126" s="90">
        <f t="shared" ref="BG126:BG143" si="6">IF(N126="zákl. přenesená",J126,0)</f>
        <v>0</v>
      </c>
      <c r="BH126" s="90">
        <f t="shared" ref="BH126:BH143" si="7">IF(N126="sníž. přenesená",J126,0)</f>
        <v>0</v>
      </c>
      <c r="BI126" s="90">
        <f t="shared" ref="BI126:BI143" si="8">IF(N126="nulová",J126,0)</f>
        <v>0</v>
      </c>
      <c r="BJ126" s="45" t="s">
        <v>20</v>
      </c>
      <c r="BK126" s="90">
        <f t="shared" ref="BK126:BK143" si="9">ROUND(I126*H126,2)</f>
        <v>0</v>
      </c>
      <c r="BL126" s="45" t="s">
        <v>83</v>
      </c>
      <c r="BM126" s="89" t="s">
        <v>944</v>
      </c>
    </row>
    <row r="127" spans="2:65" s="46" customFormat="1" ht="16.5" customHeight="1">
      <c r="B127" s="79"/>
      <c r="C127" s="80" t="s">
        <v>130</v>
      </c>
      <c r="D127" s="80" t="s">
        <v>65</v>
      </c>
      <c r="E127" s="81" t="s">
        <v>945</v>
      </c>
      <c r="F127" s="82" t="s">
        <v>946</v>
      </c>
      <c r="G127" s="83" t="s">
        <v>7</v>
      </c>
      <c r="H127" s="84">
        <v>60</v>
      </c>
      <c r="I127" s="295"/>
      <c r="J127" s="85">
        <f t="shared" si="0"/>
        <v>0</v>
      </c>
      <c r="K127" s="128"/>
      <c r="L127" s="47"/>
      <c r="M127" s="296" t="s">
        <v>40</v>
      </c>
      <c r="N127" s="86" t="s">
        <v>45</v>
      </c>
      <c r="P127" s="87">
        <f t="shared" si="1"/>
        <v>0</v>
      </c>
      <c r="Q127" s="87">
        <v>0</v>
      </c>
      <c r="R127" s="87">
        <f t="shared" si="2"/>
        <v>0</v>
      </c>
      <c r="S127" s="87">
        <v>3.065E-2</v>
      </c>
      <c r="T127" s="88">
        <f t="shared" si="3"/>
        <v>1.839</v>
      </c>
      <c r="AR127" s="89" t="s">
        <v>83</v>
      </c>
      <c r="AT127" s="89" t="s">
        <v>65</v>
      </c>
      <c r="AU127" s="89" t="s">
        <v>37</v>
      </c>
      <c r="AY127" s="45" t="s">
        <v>64</v>
      </c>
      <c r="BE127" s="90">
        <f t="shared" si="4"/>
        <v>0</v>
      </c>
      <c r="BF127" s="90">
        <f t="shared" si="5"/>
        <v>0</v>
      </c>
      <c r="BG127" s="90">
        <f t="shared" si="6"/>
        <v>0</v>
      </c>
      <c r="BH127" s="90">
        <f t="shared" si="7"/>
        <v>0</v>
      </c>
      <c r="BI127" s="90">
        <f t="shared" si="8"/>
        <v>0</v>
      </c>
      <c r="BJ127" s="45" t="s">
        <v>20</v>
      </c>
      <c r="BK127" s="90">
        <f t="shared" si="9"/>
        <v>0</v>
      </c>
      <c r="BL127" s="45" t="s">
        <v>83</v>
      </c>
      <c r="BM127" s="89" t="s">
        <v>947</v>
      </c>
    </row>
    <row r="128" spans="2:65" s="46" customFormat="1" ht="16.5" customHeight="1">
      <c r="B128" s="79"/>
      <c r="C128" s="80" t="s">
        <v>133</v>
      </c>
      <c r="D128" s="80" t="s">
        <v>65</v>
      </c>
      <c r="E128" s="81" t="s">
        <v>948</v>
      </c>
      <c r="F128" s="82" t="s">
        <v>949</v>
      </c>
      <c r="G128" s="83" t="s">
        <v>15</v>
      </c>
      <c r="H128" s="84">
        <v>3</v>
      </c>
      <c r="I128" s="295"/>
      <c r="J128" s="85">
        <f t="shared" si="0"/>
        <v>0</v>
      </c>
      <c r="K128" s="128"/>
      <c r="L128" s="47"/>
      <c r="M128" s="296" t="s">
        <v>40</v>
      </c>
      <c r="N128" s="86" t="s">
        <v>45</v>
      </c>
      <c r="P128" s="87">
        <f t="shared" si="1"/>
        <v>0</v>
      </c>
      <c r="Q128" s="87">
        <v>2.2599999999999999E-3</v>
      </c>
      <c r="R128" s="87">
        <f t="shared" si="2"/>
        <v>6.7799999999999996E-3</v>
      </c>
      <c r="S128" s="87">
        <v>0</v>
      </c>
      <c r="T128" s="88">
        <f t="shared" si="3"/>
        <v>0</v>
      </c>
      <c r="AR128" s="89" t="s">
        <v>83</v>
      </c>
      <c r="AT128" s="89" t="s">
        <v>65</v>
      </c>
      <c r="AU128" s="89" t="s">
        <v>37</v>
      </c>
      <c r="AY128" s="45" t="s">
        <v>64</v>
      </c>
      <c r="BE128" s="90">
        <f t="shared" si="4"/>
        <v>0</v>
      </c>
      <c r="BF128" s="90">
        <f t="shared" si="5"/>
        <v>0</v>
      </c>
      <c r="BG128" s="90">
        <f t="shared" si="6"/>
        <v>0</v>
      </c>
      <c r="BH128" s="90">
        <f t="shared" si="7"/>
        <v>0</v>
      </c>
      <c r="BI128" s="90">
        <f t="shared" si="8"/>
        <v>0</v>
      </c>
      <c r="BJ128" s="45" t="s">
        <v>20</v>
      </c>
      <c r="BK128" s="90">
        <f t="shared" si="9"/>
        <v>0</v>
      </c>
      <c r="BL128" s="45" t="s">
        <v>83</v>
      </c>
      <c r="BM128" s="89" t="s">
        <v>950</v>
      </c>
    </row>
    <row r="129" spans="2:65" s="46" customFormat="1" ht="16.5" customHeight="1">
      <c r="B129" s="79"/>
      <c r="C129" s="80" t="s">
        <v>132</v>
      </c>
      <c r="D129" s="80" t="s">
        <v>65</v>
      </c>
      <c r="E129" s="81" t="s">
        <v>951</v>
      </c>
      <c r="F129" s="82" t="s">
        <v>952</v>
      </c>
      <c r="G129" s="83" t="s">
        <v>7</v>
      </c>
      <c r="H129" s="84">
        <v>79</v>
      </c>
      <c r="I129" s="295"/>
      <c r="J129" s="85">
        <f t="shared" si="0"/>
        <v>0</v>
      </c>
      <c r="K129" s="128"/>
      <c r="L129" s="47"/>
      <c r="M129" s="296" t="s">
        <v>40</v>
      </c>
      <c r="N129" s="86" t="s">
        <v>45</v>
      </c>
      <c r="P129" s="87">
        <f t="shared" si="1"/>
        <v>0</v>
      </c>
      <c r="Q129" s="87">
        <v>0</v>
      </c>
      <c r="R129" s="87">
        <f t="shared" si="2"/>
        <v>0</v>
      </c>
      <c r="S129" s="87">
        <v>2.0999999999999999E-3</v>
      </c>
      <c r="T129" s="88">
        <f t="shared" si="3"/>
        <v>0.16589999999999999</v>
      </c>
      <c r="AR129" s="89" t="s">
        <v>83</v>
      </c>
      <c r="AT129" s="89" t="s">
        <v>65</v>
      </c>
      <c r="AU129" s="89" t="s">
        <v>37</v>
      </c>
      <c r="AY129" s="45" t="s">
        <v>64</v>
      </c>
      <c r="BE129" s="90">
        <f t="shared" si="4"/>
        <v>0</v>
      </c>
      <c r="BF129" s="90">
        <f t="shared" si="5"/>
        <v>0</v>
      </c>
      <c r="BG129" s="90">
        <f t="shared" si="6"/>
        <v>0</v>
      </c>
      <c r="BH129" s="90">
        <f t="shared" si="7"/>
        <v>0</v>
      </c>
      <c r="BI129" s="90">
        <f t="shared" si="8"/>
        <v>0</v>
      </c>
      <c r="BJ129" s="45" t="s">
        <v>20</v>
      </c>
      <c r="BK129" s="90">
        <f t="shared" si="9"/>
        <v>0</v>
      </c>
      <c r="BL129" s="45" t="s">
        <v>83</v>
      </c>
      <c r="BM129" s="89" t="s">
        <v>953</v>
      </c>
    </row>
    <row r="130" spans="2:65" s="46" customFormat="1" ht="16.5" customHeight="1">
      <c r="B130" s="79"/>
      <c r="C130" s="80" t="s">
        <v>135</v>
      </c>
      <c r="D130" s="80" t="s">
        <v>65</v>
      </c>
      <c r="E130" s="81" t="s">
        <v>954</v>
      </c>
      <c r="F130" s="82" t="s">
        <v>955</v>
      </c>
      <c r="G130" s="83" t="s">
        <v>15</v>
      </c>
      <c r="H130" s="84">
        <v>1</v>
      </c>
      <c r="I130" s="295"/>
      <c r="J130" s="85">
        <f t="shared" si="0"/>
        <v>0</v>
      </c>
      <c r="K130" s="128"/>
      <c r="L130" s="47"/>
      <c r="M130" s="296" t="s">
        <v>40</v>
      </c>
      <c r="N130" s="86" t="s">
        <v>45</v>
      </c>
      <c r="P130" s="87">
        <f t="shared" si="1"/>
        <v>0</v>
      </c>
      <c r="Q130" s="87">
        <v>2.7E-4</v>
      </c>
      <c r="R130" s="87">
        <f t="shared" si="2"/>
        <v>2.7E-4</v>
      </c>
      <c r="S130" s="87">
        <v>0</v>
      </c>
      <c r="T130" s="88">
        <f t="shared" si="3"/>
        <v>0</v>
      </c>
      <c r="AR130" s="89" t="s">
        <v>83</v>
      </c>
      <c r="AT130" s="89" t="s">
        <v>65</v>
      </c>
      <c r="AU130" s="89" t="s">
        <v>37</v>
      </c>
      <c r="AY130" s="45" t="s">
        <v>64</v>
      </c>
      <c r="BE130" s="90">
        <f t="shared" si="4"/>
        <v>0</v>
      </c>
      <c r="BF130" s="90">
        <f t="shared" si="5"/>
        <v>0</v>
      </c>
      <c r="BG130" s="90">
        <f t="shared" si="6"/>
        <v>0</v>
      </c>
      <c r="BH130" s="90">
        <f t="shared" si="7"/>
        <v>0</v>
      </c>
      <c r="BI130" s="90">
        <f t="shared" si="8"/>
        <v>0</v>
      </c>
      <c r="BJ130" s="45" t="s">
        <v>20</v>
      </c>
      <c r="BK130" s="90">
        <f t="shared" si="9"/>
        <v>0</v>
      </c>
      <c r="BL130" s="45" t="s">
        <v>83</v>
      </c>
      <c r="BM130" s="89" t="s">
        <v>956</v>
      </c>
    </row>
    <row r="131" spans="2:65" s="46" customFormat="1" ht="16.5" customHeight="1">
      <c r="B131" s="79"/>
      <c r="C131" s="80" t="s">
        <v>136</v>
      </c>
      <c r="D131" s="80" t="s">
        <v>65</v>
      </c>
      <c r="E131" s="81" t="s">
        <v>957</v>
      </c>
      <c r="F131" s="82" t="s">
        <v>958</v>
      </c>
      <c r="G131" s="83" t="s">
        <v>15</v>
      </c>
      <c r="H131" s="84">
        <v>2</v>
      </c>
      <c r="I131" s="295"/>
      <c r="J131" s="85">
        <f t="shared" si="0"/>
        <v>0</v>
      </c>
      <c r="K131" s="128"/>
      <c r="L131" s="47"/>
      <c r="M131" s="296" t="s">
        <v>40</v>
      </c>
      <c r="N131" s="86" t="s">
        <v>45</v>
      </c>
      <c r="P131" s="87">
        <f t="shared" si="1"/>
        <v>0</v>
      </c>
      <c r="Q131" s="87">
        <v>3.1E-4</v>
      </c>
      <c r="R131" s="87">
        <f t="shared" si="2"/>
        <v>6.2E-4</v>
      </c>
      <c r="S131" s="87">
        <v>0</v>
      </c>
      <c r="T131" s="88">
        <f t="shared" si="3"/>
        <v>0</v>
      </c>
      <c r="AR131" s="89" t="s">
        <v>83</v>
      </c>
      <c r="AT131" s="89" t="s">
        <v>65</v>
      </c>
      <c r="AU131" s="89" t="s">
        <v>37</v>
      </c>
      <c r="AY131" s="45" t="s">
        <v>64</v>
      </c>
      <c r="BE131" s="90">
        <f t="shared" si="4"/>
        <v>0</v>
      </c>
      <c r="BF131" s="90">
        <f t="shared" si="5"/>
        <v>0</v>
      </c>
      <c r="BG131" s="90">
        <f t="shared" si="6"/>
        <v>0</v>
      </c>
      <c r="BH131" s="90">
        <f t="shared" si="7"/>
        <v>0</v>
      </c>
      <c r="BI131" s="90">
        <f t="shared" si="8"/>
        <v>0</v>
      </c>
      <c r="BJ131" s="45" t="s">
        <v>20</v>
      </c>
      <c r="BK131" s="90">
        <f t="shared" si="9"/>
        <v>0</v>
      </c>
      <c r="BL131" s="45" t="s">
        <v>83</v>
      </c>
      <c r="BM131" s="89" t="s">
        <v>959</v>
      </c>
    </row>
    <row r="132" spans="2:65" s="46" customFormat="1" ht="16.5" customHeight="1">
      <c r="B132" s="79"/>
      <c r="C132" s="80" t="s">
        <v>173</v>
      </c>
      <c r="D132" s="80" t="s">
        <v>65</v>
      </c>
      <c r="E132" s="81" t="s">
        <v>960</v>
      </c>
      <c r="F132" s="82" t="s">
        <v>961</v>
      </c>
      <c r="G132" s="83" t="s">
        <v>15</v>
      </c>
      <c r="H132" s="84">
        <v>1</v>
      </c>
      <c r="I132" s="295"/>
      <c r="J132" s="85">
        <f t="shared" si="0"/>
        <v>0</v>
      </c>
      <c r="K132" s="128"/>
      <c r="L132" s="47"/>
      <c r="M132" s="296" t="s">
        <v>40</v>
      </c>
      <c r="N132" s="86" t="s">
        <v>45</v>
      </c>
      <c r="P132" s="87">
        <f t="shared" si="1"/>
        <v>0</v>
      </c>
      <c r="Q132" s="87">
        <v>1E-3</v>
      </c>
      <c r="R132" s="87">
        <f t="shared" si="2"/>
        <v>1E-3</v>
      </c>
      <c r="S132" s="87">
        <v>0</v>
      </c>
      <c r="T132" s="88">
        <f t="shared" si="3"/>
        <v>0</v>
      </c>
      <c r="AR132" s="89" t="s">
        <v>83</v>
      </c>
      <c r="AT132" s="89" t="s">
        <v>65</v>
      </c>
      <c r="AU132" s="89" t="s">
        <v>37</v>
      </c>
      <c r="AY132" s="45" t="s">
        <v>64</v>
      </c>
      <c r="BE132" s="90">
        <f t="shared" si="4"/>
        <v>0</v>
      </c>
      <c r="BF132" s="90">
        <f t="shared" si="5"/>
        <v>0</v>
      </c>
      <c r="BG132" s="90">
        <f t="shared" si="6"/>
        <v>0</v>
      </c>
      <c r="BH132" s="90">
        <f t="shared" si="7"/>
        <v>0</v>
      </c>
      <c r="BI132" s="90">
        <f t="shared" si="8"/>
        <v>0</v>
      </c>
      <c r="BJ132" s="45" t="s">
        <v>20</v>
      </c>
      <c r="BK132" s="90">
        <f t="shared" si="9"/>
        <v>0</v>
      </c>
      <c r="BL132" s="45" t="s">
        <v>83</v>
      </c>
      <c r="BM132" s="89" t="s">
        <v>962</v>
      </c>
    </row>
    <row r="133" spans="2:65" s="46" customFormat="1" ht="16.5" customHeight="1">
      <c r="B133" s="79"/>
      <c r="C133" s="80" t="s">
        <v>120</v>
      </c>
      <c r="D133" s="80" t="s">
        <v>65</v>
      </c>
      <c r="E133" s="81" t="s">
        <v>963</v>
      </c>
      <c r="F133" s="82" t="s">
        <v>964</v>
      </c>
      <c r="G133" s="83" t="s">
        <v>7</v>
      </c>
      <c r="H133" s="84">
        <v>60</v>
      </c>
      <c r="I133" s="295"/>
      <c r="J133" s="85">
        <f t="shared" si="0"/>
        <v>0</v>
      </c>
      <c r="K133" s="128"/>
      <c r="L133" s="47"/>
      <c r="M133" s="296" t="s">
        <v>40</v>
      </c>
      <c r="N133" s="86" t="s">
        <v>45</v>
      </c>
      <c r="P133" s="87">
        <f t="shared" si="1"/>
        <v>0</v>
      </c>
      <c r="Q133" s="87">
        <v>1.4499999999999999E-3</v>
      </c>
      <c r="R133" s="87">
        <f t="shared" si="2"/>
        <v>8.6999999999999994E-2</v>
      </c>
      <c r="S133" s="87">
        <v>0</v>
      </c>
      <c r="T133" s="88">
        <f t="shared" si="3"/>
        <v>0</v>
      </c>
      <c r="AR133" s="89" t="s">
        <v>83</v>
      </c>
      <c r="AT133" s="89" t="s">
        <v>65</v>
      </c>
      <c r="AU133" s="89" t="s">
        <v>37</v>
      </c>
      <c r="AY133" s="45" t="s">
        <v>64</v>
      </c>
      <c r="BE133" s="90">
        <f t="shared" si="4"/>
        <v>0</v>
      </c>
      <c r="BF133" s="90">
        <f t="shared" si="5"/>
        <v>0</v>
      </c>
      <c r="BG133" s="90">
        <f t="shared" si="6"/>
        <v>0</v>
      </c>
      <c r="BH133" s="90">
        <f t="shared" si="7"/>
        <v>0</v>
      </c>
      <c r="BI133" s="90">
        <f t="shared" si="8"/>
        <v>0</v>
      </c>
      <c r="BJ133" s="45" t="s">
        <v>20</v>
      </c>
      <c r="BK133" s="90">
        <f t="shared" si="9"/>
        <v>0</v>
      </c>
      <c r="BL133" s="45" t="s">
        <v>83</v>
      </c>
      <c r="BM133" s="89" t="s">
        <v>965</v>
      </c>
    </row>
    <row r="134" spans="2:65" s="46" customFormat="1" ht="16.5" customHeight="1">
      <c r="B134" s="79"/>
      <c r="C134" s="80" t="s">
        <v>121</v>
      </c>
      <c r="D134" s="80" t="s">
        <v>65</v>
      </c>
      <c r="E134" s="81" t="s">
        <v>256</v>
      </c>
      <c r="F134" s="82" t="s">
        <v>257</v>
      </c>
      <c r="G134" s="83" t="s">
        <v>7</v>
      </c>
      <c r="H134" s="84">
        <v>16</v>
      </c>
      <c r="I134" s="295"/>
      <c r="J134" s="85">
        <f t="shared" si="0"/>
        <v>0</v>
      </c>
      <c r="K134" s="128"/>
      <c r="L134" s="47"/>
      <c r="M134" s="296" t="s">
        <v>40</v>
      </c>
      <c r="N134" s="86" t="s">
        <v>45</v>
      </c>
      <c r="P134" s="87">
        <f t="shared" si="1"/>
        <v>0</v>
      </c>
      <c r="Q134" s="87">
        <v>4.0999999999999999E-4</v>
      </c>
      <c r="R134" s="87">
        <f t="shared" si="2"/>
        <v>6.5599999999999999E-3</v>
      </c>
      <c r="S134" s="87">
        <v>0</v>
      </c>
      <c r="T134" s="88">
        <f t="shared" si="3"/>
        <v>0</v>
      </c>
      <c r="AR134" s="89" t="s">
        <v>83</v>
      </c>
      <c r="AT134" s="89" t="s">
        <v>65</v>
      </c>
      <c r="AU134" s="89" t="s">
        <v>37</v>
      </c>
      <c r="AY134" s="45" t="s">
        <v>64</v>
      </c>
      <c r="BE134" s="90">
        <f t="shared" si="4"/>
        <v>0</v>
      </c>
      <c r="BF134" s="90">
        <f t="shared" si="5"/>
        <v>0</v>
      </c>
      <c r="BG134" s="90">
        <f t="shared" si="6"/>
        <v>0</v>
      </c>
      <c r="BH134" s="90">
        <f t="shared" si="7"/>
        <v>0</v>
      </c>
      <c r="BI134" s="90">
        <f t="shared" si="8"/>
        <v>0</v>
      </c>
      <c r="BJ134" s="45" t="s">
        <v>20</v>
      </c>
      <c r="BK134" s="90">
        <f t="shared" si="9"/>
        <v>0</v>
      </c>
      <c r="BL134" s="45" t="s">
        <v>83</v>
      </c>
      <c r="BM134" s="89" t="s">
        <v>966</v>
      </c>
    </row>
    <row r="135" spans="2:65" s="46" customFormat="1" ht="16.5" customHeight="1">
      <c r="B135" s="79"/>
      <c r="C135" s="80" t="s">
        <v>122</v>
      </c>
      <c r="D135" s="80" t="s">
        <v>65</v>
      </c>
      <c r="E135" s="81" t="s">
        <v>258</v>
      </c>
      <c r="F135" s="82" t="s">
        <v>259</v>
      </c>
      <c r="G135" s="83" t="s">
        <v>7</v>
      </c>
      <c r="H135" s="84">
        <v>32</v>
      </c>
      <c r="I135" s="295"/>
      <c r="J135" s="85">
        <f t="shared" si="0"/>
        <v>0</v>
      </c>
      <c r="K135" s="128"/>
      <c r="L135" s="47"/>
      <c r="M135" s="296" t="s">
        <v>40</v>
      </c>
      <c r="N135" s="86" t="s">
        <v>45</v>
      </c>
      <c r="P135" s="87">
        <f t="shared" si="1"/>
        <v>0</v>
      </c>
      <c r="Q135" s="87">
        <v>4.8000000000000001E-4</v>
      </c>
      <c r="R135" s="87">
        <f t="shared" si="2"/>
        <v>1.536E-2</v>
      </c>
      <c r="S135" s="87">
        <v>0</v>
      </c>
      <c r="T135" s="88">
        <f t="shared" si="3"/>
        <v>0</v>
      </c>
      <c r="AR135" s="89" t="s">
        <v>83</v>
      </c>
      <c r="AT135" s="89" t="s">
        <v>65</v>
      </c>
      <c r="AU135" s="89" t="s">
        <v>37</v>
      </c>
      <c r="AY135" s="45" t="s">
        <v>64</v>
      </c>
      <c r="BE135" s="90">
        <f t="shared" si="4"/>
        <v>0</v>
      </c>
      <c r="BF135" s="90">
        <f t="shared" si="5"/>
        <v>0</v>
      </c>
      <c r="BG135" s="90">
        <f t="shared" si="6"/>
        <v>0</v>
      </c>
      <c r="BH135" s="90">
        <f t="shared" si="7"/>
        <v>0</v>
      </c>
      <c r="BI135" s="90">
        <f t="shared" si="8"/>
        <v>0</v>
      </c>
      <c r="BJ135" s="45" t="s">
        <v>20</v>
      </c>
      <c r="BK135" s="90">
        <f t="shared" si="9"/>
        <v>0</v>
      </c>
      <c r="BL135" s="45" t="s">
        <v>83</v>
      </c>
      <c r="BM135" s="89" t="s">
        <v>967</v>
      </c>
    </row>
    <row r="136" spans="2:65" s="46" customFormat="1" ht="16.5" customHeight="1">
      <c r="B136" s="79"/>
      <c r="C136" s="80" t="s">
        <v>123</v>
      </c>
      <c r="D136" s="80" t="s">
        <v>65</v>
      </c>
      <c r="E136" s="81" t="s">
        <v>260</v>
      </c>
      <c r="F136" s="82" t="s">
        <v>261</v>
      </c>
      <c r="G136" s="83" t="s">
        <v>7</v>
      </c>
      <c r="H136" s="84">
        <v>35</v>
      </c>
      <c r="I136" s="295"/>
      <c r="J136" s="85">
        <f t="shared" si="0"/>
        <v>0</v>
      </c>
      <c r="K136" s="128"/>
      <c r="L136" s="47"/>
      <c r="M136" s="296" t="s">
        <v>40</v>
      </c>
      <c r="N136" s="86" t="s">
        <v>45</v>
      </c>
      <c r="P136" s="87">
        <f t="shared" si="1"/>
        <v>0</v>
      </c>
      <c r="Q136" s="87">
        <v>2.2399999999999998E-3</v>
      </c>
      <c r="R136" s="87">
        <f t="shared" si="2"/>
        <v>7.8399999999999997E-2</v>
      </c>
      <c r="S136" s="87">
        <v>0</v>
      </c>
      <c r="T136" s="88">
        <f t="shared" si="3"/>
        <v>0</v>
      </c>
      <c r="AR136" s="89" t="s">
        <v>83</v>
      </c>
      <c r="AT136" s="89" t="s">
        <v>65</v>
      </c>
      <c r="AU136" s="89" t="s">
        <v>37</v>
      </c>
      <c r="AY136" s="45" t="s">
        <v>64</v>
      </c>
      <c r="BE136" s="90">
        <f t="shared" si="4"/>
        <v>0</v>
      </c>
      <c r="BF136" s="90">
        <f t="shared" si="5"/>
        <v>0</v>
      </c>
      <c r="BG136" s="90">
        <f t="shared" si="6"/>
        <v>0</v>
      </c>
      <c r="BH136" s="90">
        <f t="shared" si="7"/>
        <v>0</v>
      </c>
      <c r="BI136" s="90">
        <f t="shared" si="8"/>
        <v>0</v>
      </c>
      <c r="BJ136" s="45" t="s">
        <v>20</v>
      </c>
      <c r="BK136" s="90">
        <f t="shared" si="9"/>
        <v>0</v>
      </c>
      <c r="BL136" s="45" t="s">
        <v>83</v>
      </c>
      <c r="BM136" s="89" t="s">
        <v>968</v>
      </c>
    </row>
    <row r="137" spans="2:65" s="46" customFormat="1" ht="16.5" customHeight="1">
      <c r="B137" s="79"/>
      <c r="C137" s="80" t="s">
        <v>125</v>
      </c>
      <c r="D137" s="80" t="s">
        <v>65</v>
      </c>
      <c r="E137" s="81" t="s">
        <v>262</v>
      </c>
      <c r="F137" s="82" t="s">
        <v>263</v>
      </c>
      <c r="G137" s="83" t="s">
        <v>15</v>
      </c>
      <c r="H137" s="84">
        <v>23</v>
      </c>
      <c r="I137" s="295"/>
      <c r="J137" s="85">
        <f t="shared" si="0"/>
        <v>0</v>
      </c>
      <c r="K137" s="128"/>
      <c r="L137" s="47"/>
      <c r="M137" s="296" t="s">
        <v>40</v>
      </c>
      <c r="N137" s="86" t="s">
        <v>45</v>
      </c>
      <c r="P137" s="87">
        <f t="shared" si="1"/>
        <v>0</v>
      </c>
      <c r="Q137" s="87">
        <v>0</v>
      </c>
      <c r="R137" s="87">
        <f t="shared" si="2"/>
        <v>0</v>
      </c>
      <c r="S137" s="87">
        <v>0</v>
      </c>
      <c r="T137" s="88">
        <f t="shared" si="3"/>
        <v>0</v>
      </c>
      <c r="AR137" s="89" t="s">
        <v>83</v>
      </c>
      <c r="AT137" s="89" t="s">
        <v>65</v>
      </c>
      <c r="AU137" s="89" t="s">
        <v>37</v>
      </c>
      <c r="AY137" s="45" t="s">
        <v>64</v>
      </c>
      <c r="BE137" s="90">
        <f t="shared" si="4"/>
        <v>0</v>
      </c>
      <c r="BF137" s="90">
        <f t="shared" si="5"/>
        <v>0</v>
      </c>
      <c r="BG137" s="90">
        <f t="shared" si="6"/>
        <v>0</v>
      </c>
      <c r="BH137" s="90">
        <f t="shared" si="7"/>
        <v>0</v>
      </c>
      <c r="BI137" s="90">
        <f t="shared" si="8"/>
        <v>0</v>
      </c>
      <c r="BJ137" s="45" t="s">
        <v>20</v>
      </c>
      <c r="BK137" s="90">
        <f t="shared" si="9"/>
        <v>0</v>
      </c>
      <c r="BL137" s="45" t="s">
        <v>83</v>
      </c>
      <c r="BM137" s="89" t="s">
        <v>969</v>
      </c>
    </row>
    <row r="138" spans="2:65" s="46" customFormat="1" ht="16.5" customHeight="1">
      <c r="B138" s="79"/>
      <c r="C138" s="80" t="s">
        <v>126</v>
      </c>
      <c r="D138" s="80" t="s">
        <v>65</v>
      </c>
      <c r="E138" s="81" t="s">
        <v>264</v>
      </c>
      <c r="F138" s="82" t="s">
        <v>265</v>
      </c>
      <c r="G138" s="83" t="s">
        <v>15</v>
      </c>
      <c r="H138" s="84">
        <v>1</v>
      </c>
      <c r="I138" s="295"/>
      <c r="J138" s="85">
        <f t="shared" si="0"/>
        <v>0</v>
      </c>
      <c r="K138" s="128"/>
      <c r="L138" s="47"/>
      <c r="M138" s="296" t="s">
        <v>40</v>
      </c>
      <c r="N138" s="86" t="s">
        <v>45</v>
      </c>
      <c r="P138" s="87">
        <f t="shared" si="1"/>
        <v>0</v>
      </c>
      <c r="Q138" s="87">
        <v>0</v>
      </c>
      <c r="R138" s="87">
        <f t="shared" si="2"/>
        <v>0</v>
      </c>
      <c r="S138" s="87">
        <v>0</v>
      </c>
      <c r="T138" s="88">
        <f t="shared" si="3"/>
        <v>0</v>
      </c>
      <c r="AR138" s="89" t="s">
        <v>83</v>
      </c>
      <c r="AT138" s="89" t="s">
        <v>65</v>
      </c>
      <c r="AU138" s="89" t="s">
        <v>37</v>
      </c>
      <c r="AY138" s="45" t="s">
        <v>64</v>
      </c>
      <c r="BE138" s="90">
        <f t="shared" si="4"/>
        <v>0</v>
      </c>
      <c r="BF138" s="90">
        <f t="shared" si="5"/>
        <v>0</v>
      </c>
      <c r="BG138" s="90">
        <f t="shared" si="6"/>
        <v>0</v>
      </c>
      <c r="BH138" s="90">
        <f t="shared" si="7"/>
        <v>0</v>
      </c>
      <c r="BI138" s="90">
        <f t="shared" si="8"/>
        <v>0</v>
      </c>
      <c r="BJ138" s="45" t="s">
        <v>20</v>
      </c>
      <c r="BK138" s="90">
        <f t="shared" si="9"/>
        <v>0</v>
      </c>
      <c r="BL138" s="45" t="s">
        <v>83</v>
      </c>
      <c r="BM138" s="89" t="s">
        <v>970</v>
      </c>
    </row>
    <row r="139" spans="2:65" s="46" customFormat="1" ht="21.75" customHeight="1">
      <c r="B139" s="79"/>
      <c r="C139" s="80" t="s">
        <v>127</v>
      </c>
      <c r="D139" s="80" t="s">
        <v>65</v>
      </c>
      <c r="E139" s="81" t="s">
        <v>266</v>
      </c>
      <c r="F139" s="82" t="s">
        <v>267</v>
      </c>
      <c r="G139" s="83" t="s">
        <v>15</v>
      </c>
      <c r="H139" s="84">
        <v>31</v>
      </c>
      <c r="I139" s="295"/>
      <c r="J139" s="85">
        <f t="shared" si="0"/>
        <v>0</v>
      </c>
      <c r="K139" s="128"/>
      <c r="L139" s="47"/>
      <c r="M139" s="296" t="s">
        <v>40</v>
      </c>
      <c r="N139" s="86" t="s">
        <v>45</v>
      </c>
      <c r="P139" s="87">
        <f t="shared" si="1"/>
        <v>0</v>
      </c>
      <c r="Q139" s="87">
        <v>0</v>
      </c>
      <c r="R139" s="87">
        <f t="shared" si="2"/>
        <v>0</v>
      </c>
      <c r="S139" s="87">
        <v>0</v>
      </c>
      <c r="T139" s="88">
        <f t="shared" si="3"/>
        <v>0</v>
      </c>
      <c r="AR139" s="89" t="s">
        <v>83</v>
      </c>
      <c r="AT139" s="89" t="s">
        <v>65</v>
      </c>
      <c r="AU139" s="89" t="s">
        <v>37</v>
      </c>
      <c r="AY139" s="45" t="s">
        <v>64</v>
      </c>
      <c r="BE139" s="90">
        <f t="shared" si="4"/>
        <v>0</v>
      </c>
      <c r="BF139" s="90">
        <f t="shared" si="5"/>
        <v>0</v>
      </c>
      <c r="BG139" s="90">
        <f t="shared" si="6"/>
        <v>0</v>
      </c>
      <c r="BH139" s="90">
        <f t="shared" si="7"/>
        <v>0</v>
      </c>
      <c r="BI139" s="90">
        <f t="shared" si="8"/>
        <v>0</v>
      </c>
      <c r="BJ139" s="45" t="s">
        <v>20</v>
      </c>
      <c r="BK139" s="90">
        <f t="shared" si="9"/>
        <v>0</v>
      </c>
      <c r="BL139" s="45" t="s">
        <v>83</v>
      </c>
      <c r="BM139" s="89" t="s">
        <v>971</v>
      </c>
    </row>
    <row r="140" spans="2:65" s="46" customFormat="1" ht="24.2" customHeight="1">
      <c r="B140" s="79"/>
      <c r="C140" s="80" t="s">
        <v>108</v>
      </c>
      <c r="D140" s="80" t="s">
        <v>65</v>
      </c>
      <c r="E140" s="81" t="s">
        <v>972</v>
      </c>
      <c r="F140" s="82" t="s">
        <v>973</v>
      </c>
      <c r="G140" s="83" t="s">
        <v>15</v>
      </c>
      <c r="H140" s="84">
        <v>1</v>
      </c>
      <c r="I140" s="295"/>
      <c r="J140" s="85">
        <f t="shared" si="0"/>
        <v>0</v>
      </c>
      <c r="K140" s="128"/>
      <c r="L140" s="47"/>
      <c r="M140" s="296" t="s">
        <v>40</v>
      </c>
      <c r="N140" s="86" t="s">
        <v>45</v>
      </c>
      <c r="P140" s="87">
        <f t="shared" si="1"/>
        <v>0</v>
      </c>
      <c r="Q140" s="87">
        <v>1.4999999999999999E-4</v>
      </c>
      <c r="R140" s="87">
        <f t="shared" si="2"/>
        <v>1.4999999999999999E-4</v>
      </c>
      <c r="S140" s="87">
        <v>0</v>
      </c>
      <c r="T140" s="88">
        <f t="shared" si="3"/>
        <v>0</v>
      </c>
      <c r="AR140" s="89" t="s">
        <v>83</v>
      </c>
      <c r="AT140" s="89" t="s">
        <v>65</v>
      </c>
      <c r="AU140" s="89" t="s">
        <v>37</v>
      </c>
      <c r="AY140" s="45" t="s">
        <v>64</v>
      </c>
      <c r="BE140" s="90">
        <f t="shared" si="4"/>
        <v>0</v>
      </c>
      <c r="BF140" s="90">
        <f t="shared" si="5"/>
        <v>0</v>
      </c>
      <c r="BG140" s="90">
        <f t="shared" si="6"/>
        <v>0</v>
      </c>
      <c r="BH140" s="90">
        <f t="shared" si="7"/>
        <v>0</v>
      </c>
      <c r="BI140" s="90">
        <f t="shared" si="8"/>
        <v>0</v>
      </c>
      <c r="BJ140" s="45" t="s">
        <v>20</v>
      </c>
      <c r="BK140" s="90">
        <f t="shared" si="9"/>
        <v>0</v>
      </c>
      <c r="BL140" s="45" t="s">
        <v>83</v>
      </c>
      <c r="BM140" s="89" t="s">
        <v>974</v>
      </c>
    </row>
    <row r="141" spans="2:65" s="46" customFormat="1" ht="16.5" customHeight="1">
      <c r="B141" s="79"/>
      <c r="C141" s="108" t="s">
        <v>109</v>
      </c>
      <c r="D141" s="108" t="s">
        <v>75</v>
      </c>
      <c r="E141" s="109" t="s">
        <v>975</v>
      </c>
      <c r="F141" s="110" t="s">
        <v>976</v>
      </c>
      <c r="G141" s="111" t="s">
        <v>9</v>
      </c>
      <c r="H141" s="112">
        <v>1</v>
      </c>
      <c r="I141" s="300"/>
      <c r="J141" s="113">
        <f t="shared" si="0"/>
        <v>0</v>
      </c>
      <c r="K141" s="129"/>
      <c r="L141" s="114"/>
      <c r="M141" s="301" t="s">
        <v>40</v>
      </c>
      <c r="N141" s="115" t="s">
        <v>45</v>
      </c>
      <c r="P141" s="87">
        <f t="shared" si="1"/>
        <v>0</v>
      </c>
      <c r="Q141" s="87">
        <v>0</v>
      </c>
      <c r="R141" s="87">
        <f t="shared" si="2"/>
        <v>0</v>
      </c>
      <c r="S141" s="87">
        <v>0</v>
      </c>
      <c r="T141" s="88">
        <f t="shared" si="3"/>
        <v>0</v>
      </c>
      <c r="AR141" s="89" t="s">
        <v>100</v>
      </c>
      <c r="AT141" s="89" t="s">
        <v>75</v>
      </c>
      <c r="AU141" s="89" t="s">
        <v>37</v>
      </c>
      <c r="AY141" s="45" t="s">
        <v>64</v>
      </c>
      <c r="BE141" s="90">
        <f t="shared" si="4"/>
        <v>0</v>
      </c>
      <c r="BF141" s="90">
        <f t="shared" si="5"/>
        <v>0</v>
      </c>
      <c r="BG141" s="90">
        <f t="shared" si="6"/>
        <v>0</v>
      </c>
      <c r="BH141" s="90">
        <f t="shared" si="7"/>
        <v>0</v>
      </c>
      <c r="BI141" s="90">
        <f t="shared" si="8"/>
        <v>0</v>
      </c>
      <c r="BJ141" s="45" t="s">
        <v>20</v>
      </c>
      <c r="BK141" s="90">
        <f t="shared" si="9"/>
        <v>0</v>
      </c>
      <c r="BL141" s="45" t="s">
        <v>83</v>
      </c>
      <c r="BM141" s="89" t="s">
        <v>977</v>
      </c>
    </row>
    <row r="142" spans="2:65" s="46" customFormat="1" ht="21.75" customHeight="1">
      <c r="B142" s="79"/>
      <c r="C142" s="80" t="s">
        <v>128</v>
      </c>
      <c r="D142" s="80" t="s">
        <v>65</v>
      </c>
      <c r="E142" s="81" t="s">
        <v>268</v>
      </c>
      <c r="F142" s="82" t="s">
        <v>978</v>
      </c>
      <c r="G142" s="83" t="s">
        <v>7</v>
      </c>
      <c r="H142" s="84">
        <v>143</v>
      </c>
      <c r="I142" s="295"/>
      <c r="J142" s="85">
        <f t="shared" si="0"/>
        <v>0</v>
      </c>
      <c r="K142" s="128"/>
      <c r="L142" s="47"/>
      <c r="M142" s="296" t="s">
        <v>40</v>
      </c>
      <c r="N142" s="86" t="s">
        <v>45</v>
      </c>
      <c r="P142" s="87">
        <f t="shared" si="1"/>
        <v>0</v>
      </c>
      <c r="Q142" s="87">
        <v>0</v>
      </c>
      <c r="R142" s="87">
        <f t="shared" si="2"/>
        <v>0</v>
      </c>
      <c r="S142" s="87">
        <v>0</v>
      </c>
      <c r="T142" s="88">
        <f t="shared" si="3"/>
        <v>0</v>
      </c>
      <c r="AR142" s="89" t="s">
        <v>83</v>
      </c>
      <c r="AT142" s="89" t="s">
        <v>65</v>
      </c>
      <c r="AU142" s="89" t="s">
        <v>37</v>
      </c>
      <c r="AY142" s="45" t="s">
        <v>64</v>
      </c>
      <c r="BE142" s="90">
        <f t="shared" si="4"/>
        <v>0</v>
      </c>
      <c r="BF142" s="90">
        <f t="shared" si="5"/>
        <v>0</v>
      </c>
      <c r="BG142" s="90">
        <f t="shared" si="6"/>
        <v>0</v>
      </c>
      <c r="BH142" s="90">
        <f t="shared" si="7"/>
        <v>0</v>
      </c>
      <c r="BI142" s="90">
        <f t="shared" si="8"/>
        <v>0</v>
      </c>
      <c r="BJ142" s="45" t="s">
        <v>20</v>
      </c>
      <c r="BK142" s="90">
        <f t="shared" si="9"/>
        <v>0</v>
      </c>
      <c r="BL142" s="45" t="s">
        <v>83</v>
      </c>
      <c r="BM142" s="89" t="s">
        <v>979</v>
      </c>
    </row>
    <row r="143" spans="2:65" s="46" customFormat="1" ht="24.2" customHeight="1">
      <c r="B143" s="79"/>
      <c r="C143" s="80" t="s">
        <v>129</v>
      </c>
      <c r="D143" s="80" t="s">
        <v>65</v>
      </c>
      <c r="E143" s="81" t="s">
        <v>980</v>
      </c>
      <c r="F143" s="82" t="s">
        <v>981</v>
      </c>
      <c r="G143" s="83" t="s">
        <v>16</v>
      </c>
      <c r="H143" s="84">
        <v>0.253</v>
      </c>
      <c r="I143" s="295"/>
      <c r="J143" s="85">
        <f t="shared" si="0"/>
        <v>0</v>
      </c>
      <c r="K143" s="128"/>
      <c r="L143" s="47"/>
      <c r="M143" s="296" t="s">
        <v>40</v>
      </c>
      <c r="N143" s="86" t="s">
        <v>45</v>
      </c>
      <c r="P143" s="87">
        <f t="shared" si="1"/>
        <v>0</v>
      </c>
      <c r="Q143" s="87">
        <v>0</v>
      </c>
      <c r="R143" s="87">
        <f t="shared" si="2"/>
        <v>0</v>
      </c>
      <c r="S143" s="87">
        <v>0</v>
      </c>
      <c r="T143" s="88">
        <f t="shared" si="3"/>
        <v>0</v>
      </c>
      <c r="AR143" s="89" t="s">
        <v>83</v>
      </c>
      <c r="AT143" s="89" t="s">
        <v>65</v>
      </c>
      <c r="AU143" s="89" t="s">
        <v>37</v>
      </c>
      <c r="AY143" s="45" t="s">
        <v>64</v>
      </c>
      <c r="BE143" s="90">
        <f t="shared" si="4"/>
        <v>0</v>
      </c>
      <c r="BF143" s="90">
        <f t="shared" si="5"/>
        <v>0</v>
      </c>
      <c r="BG143" s="90">
        <f t="shared" si="6"/>
        <v>0</v>
      </c>
      <c r="BH143" s="90">
        <f t="shared" si="7"/>
        <v>0</v>
      </c>
      <c r="BI143" s="90">
        <f t="shared" si="8"/>
        <v>0</v>
      </c>
      <c r="BJ143" s="45" t="s">
        <v>20</v>
      </c>
      <c r="BK143" s="90">
        <f t="shared" si="9"/>
        <v>0</v>
      </c>
      <c r="BL143" s="45" t="s">
        <v>83</v>
      </c>
      <c r="BM143" s="89" t="s">
        <v>982</v>
      </c>
    </row>
    <row r="144" spans="2:65" s="67" customFormat="1" ht="22.9" customHeight="1">
      <c r="B144" s="68"/>
      <c r="D144" s="69" t="s">
        <v>60</v>
      </c>
      <c r="E144" s="77" t="s">
        <v>269</v>
      </c>
      <c r="F144" s="77" t="s">
        <v>270</v>
      </c>
      <c r="I144" s="294"/>
      <c r="J144" s="78">
        <f>BK144</f>
        <v>0</v>
      </c>
      <c r="L144" s="68"/>
      <c r="M144" s="72"/>
      <c r="P144" s="73">
        <f>SUM(P145:P170)</f>
        <v>0</v>
      </c>
      <c r="R144" s="73">
        <f>SUM(R145:R170)</f>
        <v>0.3679</v>
      </c>
      <c r="T144" s="74">
        <f>SUM(T145:T170)</f>
        <v>0.87527999999999995</v>
      </c>
      <c r="AR144" s="69" t="s">
        <v>37</v>
      </c>
      <c r="AT144" s="75" t="s">
        <v>60</v>
      </c>
      <c r="AU144" s="75" t="s">
        <v>20</v>
      </c>
      <c r="AY144" s="69" t="s">
        <v>64</v>
      </c>
      <c r="BK144" s="76">
        <f>SUM(BK145:BK170)</f>
        <v>0</v>
      </c>
    </row>
    <row r="145" spans="2:65" s="46" customFormat="1" ht="24.2" customHeight="1">
      <c r="B145" s="79"/>
      <c r="C145" s="80" t="s">
        <v>161</v>
      </c>
      <c r="D145" s="80" t="s">
        <v>65</v>
      </c>
      <c r="E145" s="81" t="s">
        <v>983</v>
      </c>
      <c r="F145" s="82" t="s">
        <v>984</v>
      </c>
      <c r="G145" s="83" t="s">
        <v>7</v>
      </c>
      <c r="H145" s="84">
        <v>202</v>
      </c>
      <c r="I145" s="295"/>
      <c r="J145" s="85">
        <f t="shared" ref="J145:J170" si="10">ROUND(I145*H145,2)</f>
        <v>0</v>
      </c>
      <c r="K145" s="128"/>
      <c r="L145" s="47"/>
      <c r="M145" s="296" t="s">
        <v>40</v>
      </c>
      <c r="N145" s="86" t="s">
        <v>45</v>
      </c>
      <c r="P145" s="87">
        <f t="shared" ref="P145:P170" si="11">O145*H145</f>
        <v>0</v>
      </c>
      <c r="Q145" s="87">
        <v>0</v>
      </c>
      <c r="R145" s="87">
        <f t="shared" ref="R145:R170" si="12">Q145*H145</f>
        <v>0</v>
      </c>
      <c r="S145" s="87">
        <v>2.1299999999999999E-3</v>
      </c>
      <c r="T145" s="88">
        <f t="shared" ref="T145:T170" si="13">S145*H145</f>
        <v>0.43025999999999998</v>
      </c>
      <c r="AR145" s="89" t="s">
        <v>83</v>
      </c>
      <c r="AT145" s="89" t="s">
        <v>65</v>
      </c>
      <c r="AU145" s="89" t="s">
        <v>37</v>
      </c>
      <c r="AY145" s="45" t="s">
        <v>64</v>
      </c>
      <c r="BE145" s="90">
        <f t="shared" ref="BE145:BE170" si="14">IF(N145="základní",J145,0)</f>
        <v>0</v>
      </c>
      <c r="BF145" s="90">
        <f t="shared" ref="BF145:BF170" si="15">IF(N145="snížená",J145,0)</f>
        <v>0</v>
      </c>
      <c r="BG145" s="90">
        <f t="shared" ref="BG145:BG170" si="16">IF(N145="zákl. přenesená",J145,0)</f>
        <v>0</v>
      </c>
      <c r="BH145" s="90">
        <f t="shared" ref="BH145:BH170" si="17">IF(N145="sníž. přenesená",J145,0)</f>
        <v>0</v>
      </c>
      <c r="BI145" s="90">
        <f t="shared" ref="BI145:BI170" si="18">IF(N145="nulová",J145,0)</f>
        <v>0</v>
      </c>
      <c r="BJ145" s="45" t="s">
        <v>20</v>
      </c>
      <c r="BK145" s="90">
        <f t="shared" ref="BK145:BK170" si="19">ROUND(I145*H145,2)</f>
        <v>0</v>
      </c>
      <c r="BL145" s="45" t="s">
        <v>83</v>
      </c>
      <c r="BM145" s="89" t="s">
        <v>985</v>
      </c>
    </row>
    <row r="146" spans="2:65" s="46" customFormat="1" ht="24.2" customHeight="1">
      <c r="B146" s="79"/>
      <c r="C146" s="80" t="s">
        <v>162</v>
      </c>
      <c r="D146" s="80" t="s">
        <v>65</v>
      </c>
      <c r="E146" s="81" t="s">
        <v>986</v>
      </c>
      <c r="F146" s="82" t="s">
        <v>987</v>
      </c>
      <c r="G146" s="83" t="s">
        <v>7</v>
      </c>
      <c r="H146" s="84">
        <v>76</v>
      </c>
      <c r="I146" s="295"/>
      <c r="J146" s="85">
        <f t="shared" si="10"/>
        <v>0</v>
      </c>
      <c r="K146" s="128"/>
      <c r="L146" s="47"/>
      <c r="M146" s="296" t="s">
        <v>40</v>
      </c>
      <c r="N146" s="86" t="s">
        <v>45</v>
      </c>
      <c r="P146" s="87">
        <f t="shared" si="11"/>
        <v>0</v>
      </c>
      <c r="Q146" s="87">
        <v>0</v>
      </c>
      <c r="R146" s="87">
        <f t="shared" si="12"/>
        <v>0</v>
      </c>
      <c r="S146" s="87">
        <v>4.9699999999999996E-3</v>
      </c>
      <c r="T146" s="88">
        <f t="shared" si="13"/>
        <v>0.37771999999999994</v>
      </c>
      <c r="AR146" s="89" t="s">
        <v>83</v>
      </c>
      <c r="AT146" s="89" t="s">
        <v>65</v>
      </c>
      <c r="AU146" s="89" t="s">
        <v>37</v>
      </c>
      <c r="AY146" s="45" t="s">
        <v>64</v>
      </c>
      <c r="BE146" s="90">
        <f t="shared" si="14"/>
        <v>0</v>
      </c>
      <c r="BF146" s="90">
        <f t="shared" si="15"/>
        <v>0</v>
      </c>
      <c r="BG146" s="90">
        <f t="shared" si="16"/>
        <v>0</v>
      </c>
      <c r="BH146" s="90">
        <f t="shared" si="17"/>
        <v>0</v>
      </c>
      <c r="BI146" s="90">
        <f t="shared" si="18"/>
        <v>0</v>
      </c>
      <c r="BJ146" s="45" t="s">
        <v>20</v>
      </c>
      <c r="BK146" s="90">
        <f t="shared" si="19"/>
        <v>0</v>
      </c>
      <c r="BL146" s="45" t="s">
        <v>83</v>
      </c>
      <c r="BM146" s="89" t="s">
        <v>988</v>
      </c>
    </row>
    <row r="147" spans="2:65" s="46" customFormat="1" ht="16.5" customHeight="1">
      <c r="B147" s="79"/>
      <c r="C147" s="80" t="s">
        <v>163</v>
      </c>
      <c r="D147" s="80" t="s">
        <v>65</v>
      </c>
      <c r="E147" s="81" t="s">
        <v>989</v>
      </c>
      <c r="F147" s="82" t="s">
        <v>990</v>
      </c>
      <c r="G147" s="83" t="s">
        <v>7</v>
      </c>
      <c r="H147" s="84">
        <v>12</v>
      </c>
      <c r="I147" s="295"/>
      <c r="J147" s="85">
        <f t="shared" si="10"/>
        <v>0</v>
      </c>
      <c r="K147" s="128"/>
      <c r="L147" s="47"/>
      <c r="M147" s="296" t="s">
        <v>40</v>
      </c>
      <c r="N147" s="86" t="s">
        <v>45</v>
      </c>
      <c r="P147" s="87">
        <f t="shared" si="11"/>
        <v>0</v>
      </c>
      <c r="Q147" s="87">
        <v>0</v>
      </c>
      <c r="R147" s="87">
        <f t="shared" si="12"/>
        <v>0</v>
      </c>
      <c r="S147" s="87">
        <v>2.7999999999999998E-4</v>
      </c>
      <c r="T147" s="88">
        <f t="shared" si="13"/>
        <v>3.3599999999999997E-3</v>
      </c>
      <c r="AR147" s="89" t="s">
        <v>83</v>
      </c>
      <c r="AT147" s="89" t="s">
        <v>65</v>
      </c>
      <c r="AU147" s="89" t="s">
        <v>37</v>
      </c>
      <c r="AY147" s="45" t="s">
        <v>64</v>
      </c>
      <c r="BE147" s="90">
        <f t="shared" si="14"/>
        <v>0</v>
      </c>
      <c r="BF147" s="90">
        <f t="shared" si="15"/>
        <v>0</v>
      </c>
      <c r="BG147" s="90">
        <f t="shared" si="16"/>
        <v>0</v>
      </c>
      <c r="BH147" s="90">
        <f t="shared" si="17"/>
        <v>0</v>
      </c>
      <c r="BI147" s="90">
        <f t="shared" si="18"/>
        <v>0</v>
      </c>
      <c r="BJ147" s="45" t="s">
        <v>20</v>
      </c>
      <c r="BK147" s="90">
        <f t="shared" si="19"/>
        <v>0</v>
      </c>
      <c r="BL147" s="45" t="s">
        <v>83</v>
      </c>
      <c r="BM147" s="89" t="s">
        <v>991</v>
      </c>
    </row>
    <row r="148" spans="2:65" s="46" customFormat="1" ht="24.2" customHeight="1">
      <c r="B148" s="79"/>
      <c r="C148" s="80" t="s">
        <v>137</v>
      </c>
      <c r="D148" s="80" t="s">
        <v>65</v>
      </c>
      <c r="E148" s="81" t="s">
        <v>992</v>
      </c>
      <c r="F148" s="82" t="s">
        <v>993</v>
      </c>
      <c r="G148" s="83" t="s">
        <v>7</v>
      </c>
      <c r="H148" s="84">
        <v>83</v>
      </c>
      <c r="I148" s="295"/>
      <c r="J148" s="85">
        <f t="shared" si="10"/>
        <v>0</v>
      </c>
      <c r="K148" s="128"/>
      <c r="L148" s="47"/>
      <c r="M148" s="296" t="s">
        <v>40</v>
      </c>
      <c r="N148" s="86" t="s">
        <v>45</v>
      </c>
      <c r="P148" s="87">
        <f t="shared" si="11"/>
        <v>0</v>
      </c>
      <c r="Q148" s="87">
        <v>9.7999999999999997E-4</v>
      </c>
      <c r="R148" s="87">
        <f t="shared" si="12"/>
        <v>8.1339999999999996E-2</v>
      </c>
      <c r="S148" s="87">
        <v>0</v>
      </c>
      <c r="T148" s="88">
        <f t="shared" si="13"/>
        <v>0</v>
      </c>
      <c r="AR148" s="89" t="s">
        <v>83</v>
      </c>
      <c r="AT148" s="89" t="s">
        <v>65</v>
      </c>
      <c r="AU148" s="89" t="s">
        <v>37</v>
      </c>
      <c r="AY148" s="45" t="s">
        <v>64</v>
      </c>
      <c r="BE148" s="90">
        <f t="shared" si="14"/>
        <v>0</v>
      </c>
      <c r="BF148" s="90">
        <f t="shared" si="15"/>
        <v>0</v>
      </c>
      <c r="BG148" s="90">
        <f t="shared" si="16"/>
        <v>0</v>
      </c>
      <c r="BH148" s="90">
        <f t="shared" si="17"/>
        <v>0</v>
      </c>
      <c r="BI148" s="90">
        <f t="shared" si="18"/>
        <v>0</v>
      </c>
      <c r="BJ148" s="45" t="s">
        <v>20</v>
      </c>
      <c r="BK148" s="90">
        <f t="shared" si="19"/>
        <v>0</v>
      </c>
      <c r="BL148" s="45" t="s">
        <v>83</v>
      </c>
      <c r="BM148" s="89" t="s">
        <v>994</v>
      </c>
    </row>
    <row r="149" spans="2:65" s="46" customFormat="1" ht="24.2" customHeight="1">
      <c r="B149" s="79"/>
      <c r="C149" s="80" t="s">
        <v>138</v>
      </c>
      <c r="D149" s="80" t="s">
        <v>65</v>
      </c>
      <c r="E149" s="81" t="s">
        <v>995</v>
      </c>
      <c r="F149" s="82" t="s">
        <v>996</v>
      </c>
      <c r="G149" s="83" t="s">
        <v>7</v>
      </c>
      <c r="H149" s="84">
        <v>16</v>
      </c>
      <c r="I149" s="295"/>
      <c r="J149" s="85">
        <f t="shared" si="10"/>
        <v>0</v>
      </c>
      <c r="K149" s="128"/>
      <c r="L149" s="47"/>
      <c r="M149" s="296" t="s">
        <v>40</v>
      </c>
      <c r="N149" s="86" t="s">
        <v>45</v>
      </c>
      <c r="P149" s="87">
        <f t="shared" si="11"/>
        <v>0</v>
      </c>
      <c r="Q149" s="87">
        <v>1.2600000000000001E-3</v>
      </c>
      <c r="R149" s="87">
        <f t="shared" si="12"/>
        <v>2.0160000000000001E-2</v>
      </c>
      <c r="S149" s="87">
        <v>0</v>
      </c>
      <c r="T149" s="88">
        <f t="shared" si="13"/>
        <v>0</v>
      </c>
      <c r="AR149" s="89" t="s">
        <v>83</v>
      </c>
      <c r="AT149" s="89" t="s">
        <v>65</v>
      </c>
      <c r="AU149" s="89" t="s">
        <v>37</v>
      </c>
      <c r="AY149" s="45" t="s">
        <v>64</v>
      </c>
      <c r="BE149" s="90">
        <f t="shared" si="14"/>
        <v>0</v>
      </c>
      <c r="BF149" s="90">
        <f t="shared" si="15"/>
        <v>0</v>
      </c>
      <c r="BG149" s="90">
        <f t="shared" si="16"/>
        <v>0</v>
      </c>
      <c r="BH149" s="90">
        <f t="shared" si="17"/>
        <v>0</v>
      </c>
      <c r="BI149" s="90">
        <f t="shared" si="18"/>
        <v>0</v>
      </c>
      <c r="BJ149" s="45" t="s">
        <v>20</v>
      </c>
      <c r="BK149" s="90">
        <f t="shared" si="19"/>
        <v>0</v>
      </c>
      <c r="BL149" s="45" t="s">
        <v>83</v>
      </c>
      <c r="BM149" s="89" t="s">
        <v>997</v>
      </c>
    </row>
    <row r="150" spans="2:65" s="46" customFormat="1" ht="24.2" customHeight="1">
      <c r="B150" s="79"/>
      <c r="C150" s="80" t="s">
        <v>139</v>
      </c>
      <c r="D150" s="80" t="s">
        <v>65</v>
      </c>
      <c r="E150" s="81" t="s">
        <v>998</v>
      </c>
      <c r="F150" s="82" t="s">
        <v>999</v>
      </c>
      <c r="G150" s="83" t="s">
        <v>7</v>
      </c>
      <c r="H150" s="84">
        <v>8</v>
      </c>
      <c r="I150" s="295"/>
      <c r="J150" s="85">
        <f t="shared" si="10"/>
        <v>0</v>
      </c>
      <c r="K150" s="128"/>
      <c r="L150" s="47"/>
      <c r="M150" s="296" t="s">
        <v>40</v>
      </c>
      <c r="N150" s="86" t="s">
        <v>45</v>
      </c>
      <c r="P150" s="87">
        <f t="shared" si="11"/>
        <v>0</v>
      </c>
      <c r="Q150" s="87">
        <v>1.5299999999999999E-3</v>
      </c>
      <c r="R150" s="87">
        <f t="shared" si="12"/>
        <v>1.2239999999999999E-2</v>
      </c>
      <c r="S150" s="87">
        <v>0</v>
      </c>
      <c r="T150" s="88">
        <f t="shared" si="13"/>
        <v>0</v>
      </c>
      <c r="AR150" s="89" t="s">
        <v>83</v>
      </c>
      <c r="AT150" s="89" t="s">
        <v>65</v>
      </c>
      <c r="AU150" s="89" t="s">
        <v>37</v>
      </c>
      <c r="AY150" s="45" t="s">
        <v>64</v>
      </c>
      <c r="BE150" s="90">
        <f t="shared" si="14"/>
        <v>0</v>
      </c>
      <c r="BF150" s="90">
        <f t="shared" si="15"/>
        <v>0</v>
      </c>
      <c r="BG150" s="90">
        <f t="shared" si="16"/>
        <v>0</v>
      </c>
      <c r="BH150" s="90">
        <f t="shared" si="17"/>
        <v>0</v>
      </c>
      <c r="BI150" s="90">
        <f t="shared" si="18"/>
        <v>0</v>
      </c>
      <c r="BJ150" s="45" t="s">
        <v>20</v>
      </c>
      <c r="BK150" s="90">
        <f t="shared" si="19"/>
        <v>0</v>
      </c>
      <c r="BL150" s="45" t="s">
        <v>83</v>
      </c>
      <c r="BM150" s="89" t="s">
        <v>1000</v>
      </c>
    </row>
    <row r="151" spans="2:65" s="46" customFormat="1" ht="24.2" customHeight="1">
      <c r="B151" s="79"/>
      <c r="C151" s="80" t="s">
        <v>140</v>
      </c>
      <c r="D151" s="80" t="s">
        <v>65</v>
      </c>
      <c r="E151" s="81" t="s">
        <v>1001</v>
      </c>
      <c r="F151" s="82" t="s">
        <v>1002</v>
      </c>
      <c r="G151" s="83" t="s">
        <v>7</v>
      </c>
      <c r="H151" s="84">
        <v>16</v>
      </c>
      <c r="I151" s="295"/>
      <c r="J151" s="85">
        <f t="shared" si="10"/>
        <v>0</v>
      </c>
      <c r="K151" s="128"/>
      <c r="L151" s="47"/>
      <c r="M151" s="296" t="s">
        <v>40</v>
      </c>
      <c r="N151" s="86" t="s">
        <v>45</v>
      </c>
      <c r="P151" s="87">
        <f t="shared" si="11"/>
        <v>0</v>
      </c>
      <c r="Q151" s="87">
        <v>2.8400000000000001E-3</v>
      </c>
      <c r="R151" s="87">
        <f t="shared" si="12"/>
        <v>4.5440000000000001E-2</v>
      </c>
      <c r="S151" s="87">
        <v>0</v>
      </c>
      <c r="T151" s="88">
        <f t="shared" si="13"/>
        <v>0</v>
      </c>
      <c r="AR151" s="89" t="s">
        <v>83</v>
      </c>
      <c r="AT151" s="89" t="s">
        <v>65</v>
      </c>
      <c r="AU151" s="89" t="s">
        <v>37</v>
      </c>
      <c r="AY151" s="45" t="s">
        <v>64</v>
      </c>
      <c r="BE151" s="90">
        <f t="shared" si="14"/>
        <v>0</v>
      </c>
      <c r="BF151" s="90">
        <f t="shared" si="15"/>
        <v>0</v>
      </c>
      <c r="BG151" s="90">
        <f t="shared" si="16"/>
        <v>0</v>
      </c>
      <c r="BH151" s="90">
        <f t="shared" si="17"/>
        <v>0</v>
      </c>
      <c r="BI151" s="90">
        <f t="shared" si="18"/>
        <v>0</v>
      </c>
      <c r="BJ151" s="45" t="s">
        <v>20</v>
      </c>
      <c r="BK151" s="90">
        <f t="shared" si="19"/>
        <v>0</v>
      </c>
      <c r="BL151" s="45" t="s">
        <v>83</v>
      </c>
      <c r="BM151" s="89" t="s">
        <v>1003</v>
      </c>
    </row>
    <row r="152" spans="2:65" s="46" customFormat="1" ht="24.2" customHeight="1">
      <c r="B152" s="79"/>
      <c r="C152" s="80" t="s">
        <v>141</v>
      </c>
      <c r="D152" s="80" t="s">
        <v>65</v>
      </c>
      <c r="E152" s="81" t="s">
        <v>271</v>
      </c>
      <c r="F152" s="82" t="s">
        <v>272</v>
      </c>
      <c r="G152" s="83" t="s">
        <v>7</v>
      </c>
      <c r="H152" s="84">
        <v>93</v>
      </c>
      <c r="I152" s="295"/>
      <c r="J152" s="85">
        <f t="shared" si="10"/>
        <v>0</v>
      </c>
      <c r="K152" s="128"/>
      <c r="L152" s="47"/>
      <c r="M152" s="296" t="s">
        <v>40</v>
      </c>
      <c r="N152" s="86" t="s">
        <v>45</v>
      </c>
      <c r="P152" s="87">
        <f t="shared" si="11"/>
        <v>0</v>
      </c>
      <c r="Q152" s="87">
        <v>7.2999999999999996E-4</v>
      </c>
      <c r="R152" s="87">
        <f t="shared" si="12"/>
        <v>6.7889999999999992E-2</v>
      </c>
      <c r="S152" s="87">
        <v>0</v>
      </c>
      <c r="T152" s="88">
        <f t="shared" si="13"/>
        <v>0</v>
      </c>
      <c r="AR152" s="89" t="s">
        <v>83</v>
      </c>
      <c r="AT152" s="89" t="s">
        <v>65</v>
      </c>
      <c r="AU152" s="89" t="s">
        <v>37</v>
      </c>
      <c r="AY152" s="45" t="s">
        <v>64</v>
      </c>
      <c r="BE152" s="90">
        <f t="shared" si="14"/>
        <v>0</v>
      </c>
      <c r="BF152" s="90">
        <f t="shared" si="15"/>
        <v>0</v>
      </c>
      <c r="BG152" s="90">
        <f t="shared" si="16"/>
        <v>0</v>
      </c>
      <c r="BH152" s="90">
        <f t="shared" si="17"/>
        <v>0</v>
      </c>
      <c r="BI152" s="90">
        <f t="shared" si="18"/>
        <v>0</v>
      </c>
      <c r="BJ152" s="45" t="s">
        <v>20</v>
      </c>
      <c r="BK152" s="90">
        <f t="shared" si="19"/>
        <v>0</v>
      </c>
      <c r="BL152" s="45" t="s">
        <v>83</v>
      </c>
      <c r="BM152" s="89" t="s">
        <v>1004</v>
      </c>
    </row>
    <row r="153" spans="2:65" s="46" customFormat="1" ht="24.2" customHeight="1">
      <c r="B153" s="79"/>
      <c r="C153" s="80" t="s">
        <v>142</v>
      </c>
      <c r="D153" s="80" t="s">
        <v>65</v>
      </c>
      <c r="E153" s="81" t="s">
        <v>273</v>
      </c>
      <c r="F153" s="82" t="s">
        <v>274</v>
      </c>
      <c r="G153" s="83" t="s">
        <v>7</v>
      </c>
      <c r="H153" s="84">
        <v>40</v>
      </c>
      <c r="I153" s="295"/>
      <c r="J153" s="85">
        <f t="shared" si="10"/>
        <v>0</v>
      </c>
      <c r="K153" s="128"/>
      <c r="L153" s="47"/>
      <c r="M153" s="296" t="s">
        <v>40</v>
      </c>
      <c r="N153" s="86" t="s">
        <v>45</v>
      </c>
      <c r="P153" s="87">
        <f t="shared" si="11"/>
        <v>0</v>
      </c>
      <c r="Q153" s="87">
        <v>9.7999999999999997E-4</v>
      </c>
      <c r="R153" s="87">
        <f t="shared" si="12"/>
        <v>3.9199999999999999E-2</v>
      </c>
      <c r="S153" s="87">
        <v>0</v>
      </c>
      <c r="T153" s="88">
        <f t="shared" si="13"/>
        <v>0</v>
      </c>
      <c r="AR153" s="89" t="s">
        <v>83</v>
      </c>
      <c r="AT153" s="89" t="s">
        <v>65</v>
      </c>
      <c r="AU153" s="89" t="s">
        <v>37</v>
      </c>
      <c r="AY153" s="45" t="s">
        <v>64</v>
      </c>
      <c r="BE153" s="90">
        <f t="shared" si="14"/>
        <v>0</v>
      </c>
      <c r="BF153" s="90">
        <f t="shared" si="15"/>
        <v>0</v>
      </c>
      <c r="BG153" s="90">
        <f t="shared" si="16"/>
        <v>0</v>
      </c>
      <c r="BH153" s="90">
        <f t="shared" si="17"/>
        <v>0</v>
      </c>
      <c r="BI153" s="90">
        <f t="shared" si="18"/>
        <v>0</v>
      </c>
      <c r="BJ153" s="45" t="s">
        <v>20</v>
      </c>
      <c r="BK153" s="90">
        <f t="shared" si="19"/>
        <v>0</v>
      </c>
      <c r="BL153" s="45" t="s">
        <v>83</v>
      </c>
      <c r="BM153" s="89" t="s">
        <v>1005</v>
      </c>
    </row>
    <row r="154" spans="2:65" s="46" customFormat="1" ht="24.2" customHeight="1">
      <c r="B154" s="79"/>
      <c r="C154" s="80" t="s">
        <v>143</v>
      </c>
      <c r="D154" s="80" t="s">
        <v>65</v>
      </c>
      <c r="E154" s="81" t="s">
        <v>275</v>
      </c>
      <c r="F154" s="82" t="s">
        <v>276</v>
      </c>
      <c r="G154" s="83" t="s">
        <v>7</v>
      </c>
      <c r="H154" s="84">
        <v>22</v>
      </c>
      <c r="I154" s="295"/>
      <c r="J154" s="85">
        <f t="shared" si="10"/>
        <v>0</v>
      </c>
      <c r="K154" s="128"/>
      <c r="L154" s="47"/>
      <c r="M154" s="296" t="s">
        <v>40</v>
      </c>
      <c r="N154" s="86" t="s">
        <v>45</v>
      </c>
      <c r="P154" s="87">
        <f t="shared" si="11"/>
        <v>0</v>
      </c>
      <c r="Q154" s="87">
        <v>1.2999999999999999E-3</v>
      </c>
      <c r="R154" s="87">
        <f t="shared" si="12"/>
        <v>2.86E-2</v>
      </c>
      <c r="S154" s="87">
        <v>0</v>
      </c>
      <c r="T154" s="88">
        <f t="shared" si="13"/>
        <v>0</v>
      </c>
      <c r="AR154" s="89" t="s">
        <v>83</v>
      </c>
      <c r="AT154" s="89" t="s">
        <v>65</v>
      </c>
      <c r="AU154" s="89" t="s">
        <v>37</v>
      </c>
      <c r="AY154" s="45" t="s">
        <v>64</v>
      </c>
      <c r="BE154" s="90">
        <f t="shared" si="14"/>
        <v>0</v>
      </c>
      <c r="BF154" s="90">
        <f t="shared" si="15"/>
        <v>0</v>
      </c>
      <c r="BG154" s="90">
        <f t="shared" si="16"/>
        <v>0</v>
      </c>
      <c r="BH154" s="90">
        <f t="shared" si="17"/>
        <v>0</v>
      </c>
      <c r="BI154" s="90">
        <f t="shared" si="18"/>
        <v>0</v>
      </c>
      <c r="BJ154" s="45" t="s">
        <v>20</v>
      </c>
      <c r="BK154" s="90">
        <f t="shared" si="19"/>
        <v>0</v>
      </c>
      <c r="BL154" s="45" t="s">
        <v>83</v>
      </c>
      <c r="BM154" s="89" t="s">
        <v>1006</v>
      </c>
    </row>
    <row r="155" spans="2:65" s="46" customFormat="1" ht="37.9" customHeight="1">
      <c r="B155" s="79"/>
      <c r="C155" s="80" t="s">
        <v>144</v>
      </c>
      <c r="D155" s="80" t="s">
        <v>65</v>
      </c>
      <c r="E155" s="81" t="s">
        <v>277</v>
      </c>
      <c r="F155" s="82" t="s">
        <v>1007</v>
      </c>
      <c r="G155" s="83" t="s">
        <v>7</v>
      </c>
      <c r="H155" s="84">
        <v>83</v>
      </c>
      <c r="I155" s="295"/>
      <c r="J155" s="85">
        <f t="shared" si="10"/>
        <v>0</v>
      </c>
      <c r="K155" s="128"/>
      <c r="L155" s="47"/>
      <c r="M155" s="296" t="s">
        <v>40</v>
      </c>
      <c r="N155" s="86" t="s">
        <v>45</v>
      </c>
      <c r="P155" s="87">
        <f t="shared" si="11"/>
        <v>0</v>
      </c>
      <c r="Q155" s="87">
        <v>6.9999999999999994E-5</v>
      </c>
      <c r="R155" s="87">
        <f t="shared" si="12"/>
        <v>5.8099999999999992E-3</v>
      </c>
      <c r="S155" s="87">
        <v>0</v>
      </c>
      <c r="T155" s="88">
        <f t="shared" si="13"/>
        <v>0</v>
      </c>
      <c r="AR155" s="89" t="s">
        <v>83</v>
      </c>
      <c r="AT155" s="89" t="s">
        <v>65</v>
      </c>
      <c r="AU155" s="89" t="s">
        <v>37</v>
      </c>
      <c r="AY155" s="45" t="s">
        <v>64</v>
      </c>
      <c r="BE155" s="90">
        <f t="shared" si="14"/>
        <v>0</v>
      </c>
      <c r="BF155" s="90">
        <f t="shared" si="15"/>
        <v>0</v>
      </c>
      <c r="BG155" s="90">
        <f t="shared" si="16"/>
        <v>0</v>
      </c>
      <c r="BH155" s="90">
        <f t="shared" si="17"/>
        <v>0</v>
      </c>
      <c r="BI155" s="90">
        <f t="shared" si="18"/>
        <v>0</v>
      </c>
      <c r="BJ155" s="45" t="s">
        <v>20</v>
      </c>
      <c r="BK155" s="90">
        <f t="shared" si="19"/>
        <v>0</v>
      </c>
      <c r="BL155" s="45" t="s">
        <v>83</v>
      </c>
      <c r="BM155" s="89" t="s">
        <v>1008</v>
      </c>
    </row>
    <row r="156" spans="2:65" s="46" customFormat="1" ht="37.9" customHeight="1">
      <c r="B156" s="79"/>
      <c r="C156" s="80" t="s">
        <v>145</v>
      </c>
      <c r="D156" s="80" t="s">
        <v>65</v>
      </c>
      <c r="E156" s="81" t="s">
        <v>278</v>
      </c>
      <c r="F156" s="82" t="s">
        <v>1009</v>
      </c>
      <c r="G156" s="83" t="s">
        <v>7</v>
      </c>
      <c r="H156" s="84">
        <v>40</v>
      </c>
      <c r="I156" s="295"/>
      <c r="J156" s="85">
        <f t="shared" si="10"/>
        <v>0</v>
      </c>
      <c r="K156" s="128"/>
      <c r="L156" s="47"/>
      <c r="M156" s="296" t="s">
        <v>40</v>
      </c>
      <c r="N156" s="86" t="s">
        <v>45</v>
      </c>
      <c r="P156" s="87">
        <f t="shared" si="11"/>
        <v>0</v>
      </c>
      <c r="Q156" s="87">
        <v>9.0000000000000006E-5</v>
      </c>
      <c r="R156" s="87">
        <f t="shared" si="12"/>
        <v>3.6000000000000003E-3</v>
      </c>
      <c r="S156" s="87">
        <v>0</v>
      </c>
      <c r="T156" s="88">
        <f t="shared" si="13"/>
        <v>0</v>
      </c>
      <c r="AR156" s="89" t="s">
        <v>83</v>
      </c>
      <c r="AT156" s="89" t="s">
        <v>65</v>
      </c>
      <c r="AU156" s="89" t="s">
        <v>37</v>
      </c>
      <c r="AY156" s="45" t="s">
        <v>64</v>
      </c>
      <c r="BE156" s="90">
        <f t="shared" si="14"/>
        <v>0</v>
      </c>
      <c r="BF156" s="90">
        <f t="shared" si="15"/>
        <v>0</v>
      </c>
      <c r="BG156" s="90">
        <f t="shared" si="16"/>
        <v>0</v>
      </c>
      <c r="BH156" s="90">
        <f t="shared" si="17"/>
        <v>0</v>
      </c>
      <c r="BI156" s="90">
        <f t="shared" si="18"/>
        <v>0</v>
      </c>
      <c r="BJ156" s="45" t="s">
        <v>20</v>
      </c>
      <c r="BK156" s="90">
        <f t="shared" si="19"/>
        <v>0</v>
      </c>
      <c r="BL156" s="45" t="s">
        <v>83</v>
      </c>
      <c r="BM156" s="89" t="s">
        <v>1010</v>
      </c>
    </row>
    <row r="157" spans="2:65" s="46" customFormat="1" ht="37.9" customHeight="1">
      <c r="B157" s="79"/>
      <c r="C157" s="80" t="s">
        <v>147</v>
      </c>
      <c r="D157" s="80" t="s">
        <v>65</v>
      </c>
      <c r="E157" s="81" t="s">
        <v>279</v>
      </c>
      <c r="F157" s="82" t="s">
        <v>1011</v>
      </c>
      <c r="G157" s="83" t="s">
        <v>7</v>
      </c>
      <c r="H157" s="84">
        <v>93</v>
      </c>
      <c r="I157" s="295"/>
      <c r="J157" s="85">
        <f t="shared" si="10"/>
        <v>0</v>
      </c>
      <c r="K157" s="128"/>
      <c r="L157" s="47"/>
      <c r="M157" s="296" t="s">
        <v>40</v>
      </c>
      <c r="N157" s="86" t="s">
        <v>45</v>
      </c>
      <c r="P157" s="87">
        <f t="shared" si="11"/>
        <v>0</v>
      </c>
      <c r="Q157" s="87">
        <v>2.0000000000000001E-4</v>
      </c>
      <c r="R157" s="87">
        <f t="shared" si="12"/>
        <v>1.8600000000000002E-2</v>
      </c>
      <c r="S157" s="87">
        <v>0</v>
      </c>
      <c r="T157" s="88">
        <f t="shared" si="13"/>
        <v>0</v>
      </c>
      <c r="AR157" s="89" t="s">
        <v>83</v>
      </c>
      <c r="AT157" s="89" t="s">
        <v>65</v>
      </c>
      <c r="AU157" s="89" t="s">
        <v>37</v>
      </c>
      <c r="AY157" s="45" t="s">
        <v>64</v>
      </c>
      <c r="BE157" s="90">
        <f t="shared" si="14"/>
        <v>0</v>
      </c>
      <c r="BF157" s="90">
        <f t="shared" si="15"/>
        <v>0</v>
      </c>
      <c r="BG157" s="90">
        <f t="shared" si="16"/>
        <v>0</v>
      </c>
      <c r="BH157" s="90">
        <f t="shared" si="17"/>
        <v>0</v>
      </c>
      <c r="BI157" s="90">
        <f t="shared" si="18"/>
        <v>0</v>
      </c>
      <c r="BJ157" s="45" t="s">
        <v>20</v>
      </c>
      <c r="BK157" s="90">
        <f t="shared" si="19"/>
        <v>0</v>
      </c>
      <c r="BL157" s="45" t="s">
        <v>83</v>
      </c>
      <c r="BM157" s="89" t="s">
        <v>1012</v>
      </c>
    </row>
    <row r="158" spans="2:65" s="46" customFormat="1" ht="37.9" customHeight="1">
      <c r="B158" s="79"/>
      <c r="C158" s="80" t="s">
        <v>148</v>
      </c>
      <c r="D158" s="80" t="s">
        <v>65</v>
      </c>
      <c r="E158" s="81" t="s">
        <v>280</v>
      </c>
      <c r="F158" s="82" t="s">
        <v>1013</v>
      </c>
      <c r="G158" s="83" t="s">
        <v>7</v>
      </c>
      <c r="H158" s="84">
        <v>62</v>
      </c>
      <c r="I158" s="295"/>
      <c r="J158" s="85">
        <f t="shared" si="10"/>
        <v>0</v>
      </c>
      <c r="K158" s="128"/>
      <c r="L158" s="47"/>
      <c r="M158" s="296" t="s">
        <v>40</v>
      </c>
      <c r="N158" s="86" t="s">
        <v>45</v>
      </c>
      <c r="P158" s="87">
        <f t="shared" si="11"/>
        <v>0</v>
      </c>
      <c r="Q158" s="87">
        <v>2.4000000000000001E-4</v>
      </c>
      <c r="R158" s="87">
        <f t="shared" si="12"/>
        <v>1.4880000000000001E-2</v>
      </c>
      <c r="S158" s="87">
        <v>0</v>
      </c>
      <c r="T158" s="88">
        <f t="shared" si="13"/>
        <v>0</v>
      </c>
      <c r="AR158" s="89" t="s">
        <v>83</v>
      </c>
      <c r="AT158" s="89" t="s">
        <v>65</v>
      </c>
      <c r="AU158" s="89" t="s">
        <v>37</v>
      </c>
      <c r="AY158" s="45" t="s">
        <v>64</v>
      </c>
      <c r="BE158" s="90">
        <f t="shared" si="14"/>
        <v>0</v>
      </c>
      <c r="BF158" s="90">
        <f t="shared" si="15"/>
        <v>0</v>
      </c>
      <c r="BG158" s="90">
        <f t="shared" si="16"/>
        <v>0</v>
      </c>
      <c r="BH158" s="90">
        <f t="shared" si="17"/>
        <v>0</v>
      </c>
      <c r="BI158" s="90">
        <f t="shared" si="18"/>
        <v>0</v>
      </c>
      <c r="BJ158" s="45" t="s">
        <v>20</v>
      </c>
      <c r="BK158" s="90">
        <f t="shared" si="19"/>
        <v>0</v>
      </c>
      <c r="BL158" s="45" t="s">
        <v>83</v>
      </c>
      <c r="BM158" s="89" t="s">
        <v>1014</v>
      </c>
    </row>
    <row r="159" spans="2:65" s="46" customFormat="1" ht="16.5" customHeight="1">
      <c r="B159" s="79"/>
      <c r="C159" s="80" t="s">
        <v>166</v>
      </c>
      <c r="D159" s="80" t="s">
        <v>65</v>
      </c>
      <c r="E159" s="81" t="s">
        <v>1015</v>
      </c>
      <c r="F159" s="82" t="s">
        <v>1016</v>
      </c>
      <c r="G159" s="83" t="s">
        <v>7</v>
      </c>
      <c r="H159" s="84">
        <v>278</v>
      </c>
      <c r="I159" s="295"/>
      <c r="J159" s="85">
        <f t="shared" si="10"/>
        <v>0</v>
      </c>
      <c r="K159" s="128"/>
      <c r="L159" s="47"/>
      <c r="M159" s="296" t="s">
        <v>40</v>
      </c>
      <c r="N159" s="86" t="s">
        <v>45</v>
      </c>
      <c r="P159" s="87">
        <f t="shared" si="11"/>
        <v>0</v>
      </c>
      <c r="Q159" s="87">
        <v>0</v>
      </c>
      <c r="R159" s="87">
        <f t="shared" si="12"/>
        <v>0</v>
      </c>
      <c r="S159" s="87">
        <v>2.3000000000000001E-4</v>
      </c>
      <c r="T159" s="88">
        <f t="shared" si="13"/>
        <v>6.3939999999999997E-2</v>
      </c>
      <c r="AR159" s="89" t="s">
        <v>83</v>
      </c>
      <c r="AT159" s="89" t="s">
        <v>65</v>
      </c>
      <c r="AU159" s="89" t="s">
        <v>37</v>
      </c>
      <c r="AY159" s="45" t="s">
        <v>64</v>
      </c>
      <c r="BE159" s="90">
        <f t="shared" si="14"/>
        <v>0</v>
      </c>
      <c r="BF159" s="90">
        <f t="shared" si="15"/>
        <v>0</v>
      </c>
      <c r="BG159" s="90">
        <f t="shared" si="16"/>
        <v>0</v>
      </c>
      <c r="BH159" s="90">
        <f t="shared" si="17"/>
        <v>0</v>
      </c>
      <c r="BI159" s="90">
        <f t="shared" si="18"/>
        <v>0</v>
      </c>
      <c r="BJ159" s="45" t="s">
        <v>20</v>
      </c>
      <c r="BK159" s="90">
        <f t="shared" si="19"/>
        <v>0</v>
      </c>
      <c r="BL159" s="45" t="s">
        <v>83</v>
      </c>
      <c r="BM159" s="89" t="s">
        <v>1017</v>
      </c>
    </row>
    <row r="160" spans="2:65" s="46" customFormat="1" ht="16.5" customHeight="1">
      <c r="B160" s="79"/>
      <c r="C160" s="80" t="s">
        <v>149</v>
      </c>
      <c r="D160" s="80" t="s">
        <v>65</v>
      </c>
      <c r="E160" s="81" t="s">
        <v>281</v>
      </c>
      <c r="F160" s="82" t="s">
        <v>1018</v>
      </c>
      <c r="G160" s="83" t="s">
        <v>15</v>
      </c>
      <c r="H160" s="84">
        <v>68</v>
      </c>
      <c r="I160" s="295"/>
      <c r="J160" s="85">
        <f t="shared" si="10"/>
        <v>0</v>
      </c>
      <c r="K160" s="128"/>
      <c r="L160" s="47"/>
      <c r="M160" s="296" t="s">
        <v>40</v>
      </c>
      <c r="N160" s="86" t="s">
        <v>45</v>
      </c>
      <c r="P160" s="87">
        <f t="shared" si="11"/>
        <v>0</v>
      </c>
      <c r="Q160" s="87">
        <v>0</v>
      </c>
      <c r="R160" s="87">
        <f t="shared" si="12"/>
        <v>0</v>
      </c>
      <c r="S160" s="87">
        <v>0</v>
      </c>
      <c r="T160" s="88">
        <f t="shared" si="13"/>
        <v>0</v>
      </c>
      <c r="AR160" s="89" t="s">
        <v>83</v>
      </c>
      <c r="AT160" s="89" t="s">
        <v>65</v>
      </c>
      <c r="AU160" s="89" t="s">
        <v>37</v>
      </c>
      <c r="AY160" s="45" t="s">
        <v>64</v>
      </c>
      <c r="BE160" s="90">
        <f t="shared" si="14"/>
        <v>0</v>
      </c>
      <c r="BF160" s="90">
        <f t="shared" si="15"/>
        <v>0</v>
      </c>
      <c r="BG160" s="90">
        <f t="shared" si="16"/>
        <v>0</v>
      </c>
      <c r="BH160" s="90">
        <f t="shared" si="17"/>
        <v>0</v>
      </c>
      <c r="BI160" s="90">
        <f t="shared" si="18"/>
        <v>0</v>
      </c>
      <c r="BJ160" s="45" t="s">
        <v>20</v>
      </c>
      <c r="BK160" s="90">
        <f t="shared" si="19"/>
        <v>0</v>
      </c>
      <c r="BL160" s="45" t="s">
        <v>83</v>
      </c>
      <c r="BM160" s="89" t="s">
        <v>1019</v>
      </c>
    </row>
    <row r="161" spans="2:65" s="46" customFormat="1" ht="24.2" customHeight="1">
      <c r="B161" s="79"/>
      <c r="C161" s="80" t="s">
        <v>169</v>
      </c>
      <c r="D161" s="80" t="s">
        <v>65</v>
      </c>
      <c r="E161" s="81" t="s">
        <v>1020</v>
      </c>
      <c r="F161" s="82" t="s">
        <v>1021</v>
      </c>
      <c r="G161" s="83" t="s">
        <v>15</v>
      </c>
      <c r="H161" s="84">
        <v>6</v>
      </c>
      <c r="I161" s="295"/>
      <c r="J161" s="85">
        <f t="shared" si="10"/>
        <v>0</v>
      </c>
      <c r="K161" s="128"/>
      <c r="L161" s="47"/>
      <c r="M161" s="296" t="s">
        <v>40</v>
      </c>
      <c r="N161" s="86" t="s">
        <v>45</v>
      </c>
      <c r="P161" s="87">
        <f t="shared" si="11"/>
        <v>0</v>
      </c>
      <c r="Q161" s="87">
        <v>0</v>
      </c>
      <c r="R161" s="87">
        <f t="shared" si="12"/>
        <v>0</v>
      </c>
      <c r="S161" s="87">
        <v>0</v>
      </c>
      <c r="T161" s="88">
        <f t="shared" si="13"/>
        <v>0</v>
      </c>
      <c r="AR161" s="89" t="s">
        <v>83</v>
      </c>
      <c r="AT161" s="89" t="s">
        <v>65</v>
      </c>
      <c r="AU161" s="89" t="s">
        <v>37</v>
      </c>
      <c r="AY161" s="45" t="s">
        <v>64</v>
      </c>
      <c r="BE161" s="90">
        <f t="shared" si="14"/>
        <v>0</v>
      </c>
      <c r="BF161" s="90">
        <f t="shared" si="15"/>
        <v>0</v>
      </c>
      <c r="BG161" s="90">
        <f t="shared" si="16"/>
        <v>0</v>
      </c>
      <c r="BH161" s="90">
        <f t="shared" si="17"/>
        <v>0</v>
      </c>
      <c r="BI161" s="90">
        <f t="shared" si="18"/>
        <v>0</v>
      </c>
      <c r="BJ161" s="45" t="s">
        <v>20</v>
      </c>
      <c r="BK161" s="90">
        <f t="shared" si="19"/>
        <v>0</v>
      </c>
      <c r="BL161" s="45" t="s">
        <v>83</v>
      </c>
      <c r="BM161" s="89" t="s">
        <v>1022</v>
      </c>
    </row>
    <row r="162" spans="2:65" s="46" customFormat="1" ht="21.75" customHeight="1">
      <c r="B162" s="79"/>
      <c r="C162" s="80" t="s">
        <v>150</v>
      </c>
      <c r="D162" s="80" t="s">
        <v>65</v>
      </c>
      <c r="E162" s="81" t="s">
        <v>282</v>
      </c>
      <c r="F162" s="82" t="s">
        <v>283</v>
      </c>
      <c r="G162" s="83" t="s">
        <v>15</v>
      </c>
      <c r="H162" s="84">
        <v>68</v>
      </c>
      <c r="I162" s="295"/>
      <c r="J162" s="85">
        <f t="shared" si="10"/>
        <v>0</v>
      </c>
      <c r="K162" s="128"/>
      <c r="L162" s="47"/>
      <c r="M162" s="296" t="s">
        <v>40</v>
      </c>
      <c r="N162" s="86" t="s">
        <v>45</v>
      </c>
      <c r="P162" s="87">
        <f t="shared" si="11"/>
        <v>0</v>
      </c>
      <c r="Q162" s="87">
        <v>1.7000000000000001E-4</v>
      </c>
      <c r="R162" s="87">
        <f t="shared" si="12"/>
        <v>1.1560000000000001E-2</v>
      </c>
      <c r="S162" s="87">
        <v>0</v>
      </c>
      <c r="T162" s="88">
        <f t="shared" si="13"/>
        <v>0</v>
      </c>
      <c r="AR162" s="89" t="s">
        <v>83</v>
      </c>
      <c r="AT162" s="89" t="s">
        <v>65</v>
      </c>
      <c r="AU162" s="89" t="s">
        <v>37</v>
      </c>
      <c r="AY162" s="45" t="s">
        <v>64</v>
      </c>
      <c r="BE162" s="90">
        <f t="shared" si="14"/>
        <v>0</v>
      </c>
      <c r="BF162" s="90">
        <f t="shared" si="15"/>
        <v>0</v>
      </c>
      <c r="BG162" s="90">
        <f t="shared" si="16"/>
        <v>0</v>
      </c>
      <c r="BH162" s="90">
        <f t="shared" si="17"/>
        <v>0</v>
      </c>
      <c r="BI162" s="90">
        <f t="shared" si="18"/>
        <v>0</v>
      </c>
      <c r="BJ162" s="45" t="s">
        <v>20</v>
      </c>
      <c r="BK162" s="90">
        <f t="shared" si="19"/>
        <v>0</v>
      </c>
      <c r="BL162" s="45" t="s">
        <v>83</v>
      </c>
      <c r="BM162" s="89" t="s">
        <v>1023</v>
      </c>
    </row>
    <row r="163" spans="2:65" s="46" customFormat="1" ht="24.2" customHeight="1">
      <c r="B163" s="79"/>
      <c r="C163" s="80" t="s">
        <v>151</v>
      </c>
      <c r="D163" s="80" t="s">
        <v>65</v>
      </c>
      <c r="E163" s="81" t="s">
        <v>284</v>
      </c>
      <c r="F163" s="82" t="s">
        <v>285</v>
      </c>
      <c r="G163" s="83" t="s">
        <v>15</v>
      </c>
      <c r="H163" s="84">
        <v>2</v>
      </c>
      <c r="I163" s="295"/>
      <c r="J163" s="85">
        <f t="shared" si="10"/>
        <v>0</v>
      </c>
      <c r="K163" s="128"/>
      <c r="L163" s="47"/>
      <c r="M163" s="296" t="s">
        <v>40</v>
      </c>
      <c r="N163" s="86" t="s">
        <v>45</v>
      </c>
      <c r="P163" s="87">
        <f t="shared" si="11"/>
        <v>0</v>
      </c>
      <c r="Q163" s="87">
        <v>4.0000000000000002E-4</v>
      </c>
      <c r="R163" s="87">
        <f t="shared" si="12"/>
        <v>8.0000000000000004E-4</v>
      </c>
      <c r="S163" s="87">
        <v>0</v>
      </c>
      <c r="T163" s="88">
        <f t="shared" si="13"/>
        <v>0</v>
      </c>
      <c r="AR163" s="89" t="s">
        <v>83</v>
      </c>
      <c r="AT163" s="89" t="s">
        <v>65</v>
      </c>
      <c r="AU163" s="89" t="s">
        <v>37</v>
      </c>
      <c r="AY163" s="45" t="s">
        <v>64</v>
      </c>
      <c r="BE163" s="90">
        <f t="shared" si="14"/>
        <v>0</v>
      </c>
      <c r="BF163" s="90">
        <f t="shared" si="15"/>
        <v>0</v>
      </c>
      <c r="BG163" s="90">
        <f t="shared" si="16"/>
        <v>0</v>
      </c>
      <c r="BH163" s="90">
        <f t="shared" si="17"/>
        <v>0</v>
      </c>
      <c r="BI163" s="90">
        <f t="shared" si="18"/>
        <v>0</v>
      </c>
      <c r="BJ163" s="45" t="s">
        <v>20</v>
      </c>
      <c r="BK163" s="90">
        <f t="shared" si="19"/>
        <v>0</v>
      </c>
      <c r="BL163" s="45" t="s">
        <v>83</v>
      </c>
      <c r="BM163" s="89" t="s">
        <v>1024</v>
      </c>
    </row>
    <row r="164" spans="2:65" s="46" customFormat="1" ht="24.2" customHeight="1">
      <c r="B164" s="79"/>
      <c r="C164" s="80" t="s">
        <v>153</v>
      </c>
      <c r="D164" s="80" t="s">
        <v>65</v>
      </c>
      <c r="E164" s="81" t="s">
        <v>286</v>
      </c>
      <c r="F164" s="82" t="s">
        <v>287</v>
      </c>
      <c r="G164" s="83" t="s">
        <v>15</v>
      </c>
      <c r="H164" s="84">
        <v>2</v>
      </c>
      <c r="I164" s="295"/>
      <c r="J164" s="85">
        <f t="shared" si="10"/>
        <v>0</v>
      </c>
      <c r="K164" s="128"/>
      <c r="L164" s="47"/>
      <c r="M164" s="296" t="s">
        <v>40</v>
      </c>
      <c r="N164" s="86" t="s">
        <v>45</v>
      </c>
      <c r="P164" s="87">
        <f t="shared" si="11"/>
        <v>0</v>
      </c>
      <c r="Q164" s="87">
        <v>5.6999999999999998E-4</v>
      </c>
      <c r="R164" s="87">
        <f t="shared" si="12"/>
        <v>1.14E-3</v>
      </c>
      <c r="S164" s="87">
        <v>0</v>
      </c>
      <c r="T164" s="88">
        <f t="shared" si="13"/>
        <v>0</v>
      </c>
      <c r="AR164" s="89" t="s">
        <v>83</v>
      </c>
      <c r="AT164" s="89" t="s">
        <v>65</v>
      </c>
      <c r="AU164" s="89" t="s">
        <v>37</v>
      </c>
      <c r="AY164" s="45" t="s">
        <v>64</v>
      </c>
      <c r="BE164" s="90">
        <f t="shared" si="14"/>
        <v>0</v>
      </c>
      <c r="BF164" s="90">
        <f t="shared" si="15"/>
        <v>0</v>
      </c>
      <c r="BG164" s="90">
        <f t="shared" si="16"/>
        <v>0</v>
      </c>
      <c r="BH164" s="90">
        <f t="shared" si="17"/>
        <v>0</v>
      </c>
      <c r="BI164" s="90">
        <f t="shared" si="18"/>
        <v>0</v>
      </c>
      <c r="BJ164" s="45" t="s">
        <v>20</v>
      </c>
      <c r="BK164" s="90">
        <f t="shared" si="19"/>
        <v>0</v>
      </c>
      <c r="BL164" s="45" t="s">
        <v>83</v>
      </c>
      <c r="BM164" s="89" t="s">
        <v>1025</v>
      </c>
    </row>
    <row r="165" spans="2:65" s="46" customFormat="1" ht="24.2" customHeight="1">
      <c r="B165" s="79"/>
      <c r="C165" s="80" t="s">
        <v>154</v>
      </c>
      <c r="D165" s="80" t="s">
        <v>65</v>
      </c>
      <c r="E165" s="81" t="s">
        <v>288</v>
      </c>
      <c r="F165" s="82" t="s">
        <v>289</v>
      </c>
      <c r="G165" s="83" t="s">
        <v>15</v>
      </c>
      <c r="H165" s="84">
        <v>2</v>
      </c>
      <c r="I165" s="295"/>
      <c r="J165" s="85">
        <f t="shared" si="10"/>
        <v>0</v>
      </c>
      <c r="K165" s="128"/>
      <c r="L165" s="47"/>
      <c r="M165" s="296" t="s">
        <v>40</v>
      </c>
      <c r="N165" s="86" t="s">
        <v>45</v>
      </c>
      <c r="P165" s="87">
        <f t="shared" si="11"/>
        <v>0</v>
      </c>
      <c r="Q165" s="87">
        <v>8.0000000000000004E-4</v>
      </c>
      <c r="R165" s="87">
        <f t="shared" si="12"/>
        <v>1.6000000000000001E-3</v>
      </c>
      <c r="S165" s="87">
        <v>0</v>
      </c>
      <c r="T165" s="88">
        <f t="shared" si="13"/>
        <v>0</v>
      </c>
      <c r="AR165" s="89" t="s">
        <v>83</v>
      </c>
      <c r="AT165" s="89" t="s">
        <v>65</v>
      </c>
      <c r="AU165" s="89" t="s">
        <v>37</v>
      </c>
      <c r="AY165" s="45" t="s">
        <v>64</v>
      </c>
      <c r="BE165" s="90">
        <f t="shared" si="14"/>
        <v>0</v>
      </c>
      <c r="BF165" s="90">
        <f t="shared" si="15"/>
        <v>0</v>
      </c>
      <c r="BG165" s="90">
        <f t="shared" si="16"/>
        <v>0</v>
      </c>
      <c r="BH165" s="90">
        <f t="shared" si="17"/>
        <v>0</v>
      </c>
      <c r="BI165" s="90">
        <f t="shared" si="18"/>
        <v>0</v>
      </c>
      <c r="BJ165" s="45" t="s">
        <v>20</v>
      </c>
      <c r="BK165" s="90">
        <f t="shared" si="19"/>
        <v>0</v>
      </c>
      <c r="BL165" s="45" t="s">
        <v>83</v>
      </c>
      <c r="BM165" s="89" t="s">
        <v>1026</v>
      </c>
    </row>
    <row r="166" spans="2:65" s="46" customFormat="1" ht="21.75" customHeight="1">
      <c r="B166" s="79"/>
      <c r="C166" s="80" t="s">
        <v>155</v>
      </c>
      <c r="D166" s="80" t="s">
        <v>65</v>
      </c>
      <c r="E166" s="81" t="s">
        <v>1027</v>
      </c>
      <c r="F166" s="82" t="s">
        <v>1028</v>
      </c>
      <c r="G166" s="83" t="s">
        <v>15</v>
      </c>
      <c r="H166" s="84">
        <v>10</v>
      </c>
      <c r="I166" s="295"/>
      <c r="J166" s="85">
        <f t="shared" si="10"/>
        <v>0</v>
      </c>
      <c r="K166" s="128"/>
      <c r="L166" s="47"/>
      <c r="M166" s="296" t="s">
        <v>40</v>
      </c>
      <c r="N166" s="86" t="s">
        <v>45</v>
      </c>
      <c r="P166" s="87">
        <f t="shared" si="11"/>
        <v>0</v>
      </c>
      <c r="Q166" s="87">
        <v>2.0000000000000002E-5</v>
      </c>
      <c r="R166" s="87">
        <f t="shared" si="12"/>
        <v>2.0000000000000001E-4</v>
      </c>
      <c r="S166" s="87">
        <v>0</v>
      </c>
      <c r="T166" s="88">
        <f t="shared" si="13"/>
        <v>0</v>
      </c>
      <c r="AR166" s="89" t="s">
        <v>83</v>
      </c>
      <c r="AT166" s="89" t="s">
        <v>65</v>
      </c>
      <c r="AU166" s="89" t="s">
        <v>37</v>
      </c>
      <c r="AY166" s="45" t="s">
        <v>64</v>
      </c>
      <c r="BE166" s="90">
        <f t="shared" si="14"/>
        <v>0</v>
      </c>
      <c r="BF166" s="90">
        <f t="shared" si="15"/>
        <v>0</v>
      </c>
      <c r="BG166" s="90">
        <f t="shared" si="16"/>
        <v>0</v>
      </c>
      <c r="BH166" s="90">
        <f t="shared" si="17"/>
        <v>0</v>
      </c>
      <c r="BI166" s="90">
        <f t="shared" si="18"/>
        <v>0</v>
      </c>
      <c r="BJ166" s="45" t="s">
        <v>20</v>
      </c>
      <c r="BK166" s="90">
        <f t="shared" si="19"/>
        <v>0</v>
      </c>
      <c r="BL166" s="45" t="s">
        <v>83</v>
      </c>
      <c r="BM166" s="89" t="s">
        <v>1029</v>
      </c>
    </row>
    <row r="167" spans="2:65" s="46" customFormat="1" ht="37.9" customHeight="1">
      <c r="B167" s="79"/>
      <c r="C167" s="108" t="s">
        <v>156</v>
      </c>
      <c r="D167" s="108" t="s">
        <v>75</v>
      </c>
      <c r="E167" s="109" t="s">
        <v>1030</v>
      </c>
      <c r="F167" s="110" t="s">
        <v>1031</v>
      </c>
      <c r="G167" s="111" t="s">
        <v>15</v>
      </c>
      <c r="H167" s="112">
        <v>10</v>
      </c>
      <c r="I167" s="300"/>
      <c r="J167" s="113">
        <f t="shared" si="10"/>
        <v>0</v>
      </c>
      <c r="K167" s="129"/>
      <c r="L167" s="114"/>
      <c r="M167" s="301" t="s">
        <v>40</v>
      </c>
      <c r="N167" s="115" t="s">
        <v>45</v>
      </c>
      <c r="P167" s="87">
        <f t="shared" si="11"/>
        <v>0</v>
      </c>
      <c r="Q167" s="87">
        <v>6.4999999999999997E-4</v>
      </c>
      <c r="R167" s="87">
        <f t="shared" si="12"/>
        <v>6.4999999999999997E-3</v>
      </c>
      <c r="S167" s="87">
        <v>0</v>
      </c>
      <c r="T167" s="88">
        <f t="shared" si="13"/>
        <v>0</v>
      </c>
      <c r="AR167" s="89" t="s">
        <v>100</v>
      </c>
      <c r="AT167" s="89" t="s">
        <v>75</v>
      </c>
      <c r="AU167" s="89" t="s">
        <v>37</v>
      </c>
      <c r="AY167" s="45" t="s">
        <v>64</v>
      </c>
      <c r="BE167" s="90">
        <f t="shared" si="14"/>
        <v>0</v>
      </c>
      <c r="BF167" s="90">
        <f t="shared" si="15"/>
        <v>0</v>
      </c>
      <c r="BG167" s="90">
        <f t="shared" si="16"/>
        <v>0</v>
      </c>
      <c r="BH167" s="90">
        <f t="shared" si="17"/>
        <v>0</v>
      </c>
      <c r="BI167" s="90">
        <f t="shared" si="18"/>
        <v>0</v>
      </c>
      <c r="BJ167" s="45" t="s">
        <v>20</v>
      </c>
      <c r="BK167" s="90">
        <f t="shared" si="19"/>
        <v>0</v>
      </c>
      <c r="BL167" s="45" t="s">
        <v>83</v>
      </c>
      <c r="BM167" s="89" t="s">
        <v>1032</v>
      </c>
    </row>
    <row r="168" spans="2:65" s="46" customFormat="1" ht="21.75" customHeight="1">
      <c r="B168" s="79"/>
      <c r="C168" s="80" t="s">
        <v>158</v>
      </c>
      <c r="D168" s="80" t="s">
        <v>65</v>
      </c>
      <c r="E168" s="81" t="s">
        <v>290</v>
      </c>
      <c r="F168" s="82" t="s">
        <v>1033</v>
      </c>
      <c r="G168" s="83" t="s">
        <v>7</v>
      </c>
      <c r="H168" s="84">
        <v>278</v>
      </c>
      <c r="I168" s="295"/>
      <c r="J168" s="85">
        <f t="shared" si="10"/>
        <v>0</v>
      </c>
      <c r="K168" s="128"/>
      <c r="L168" s="47"/>
      <c r="M168" s="296" t="s">
        <v>40</v>
      </c>
      <c r="N168" s="86" t="s">
        <v>45</v>
      </c>
      <c r="P168" s="87">
        <f t="shared" si="11"/>
        <v>0</v>
      </c>
      <c r="Q168" s="87">
        <v>1.0000000000000001E-5</v>
      </c>
      <c r="R168" s="87">
        <f t="shared" si="12"/>
        <v>2.7800000000000004E-3</v>
      </c>
      <c r="S168" s="87">
        <v>0</v>
      </c>
      <c r="T168" s="88">
        <f t="shared" si="13"/>
        <v>0</v>
      </c>
      <c r="AR168" s="89" t="s">
        <v>83</v>
      </c>
      <c r="AT168" s="89" t="s">
        <v>65</v>
      </c>
      <c r="AU168" s="89" t="s">
        <v>37</v>
      </c>
      <c r="AY168" s="45" t="s">
        <v>64</v>
      </c>
      <c r="BE168" s="90">
        <f t="shared" si="14"/>
        <v>0</v>
      </c>
      <c r="BF168" s="90">
        <f t="shared" si="15"/>
        <v>0</v>
      </c>
      <c r="BG168" s="90">
        <f t="shared" si="16"/>
        <v>0</v>
      </c>
      <c r="BH168" s="90">
        <f t="shared" si="17"/>
        <v>0</v>
      </c>
      <c r="BI168" s="90">
        <f t="shared" si="18"/>
        <v>0</v>
      </c>
      <c r="BJ168" s="45" t="s">
        <v>20</v>
      </c>
      <c r="BK168" s="90">
        <f t="shared" si="19"/>
        <v>0</v>
      </c>
      <c r="BL168" s="45" t="s">
        <v>83</v>
      </c>
      <c r="BM168" s="89" t="s">
        <v>1034</v>
      </c>
    </row>
    <row r="169" spans="2:65" s="46" customFormat="1" ht="24.2" customHeight="1">
      <c r="B169" s="79"/>
      <c r="C169" s="80" t="s">
        <v>157</v>
      </c>
      <c r="D169" s="80" t="s">
        <v>65</v>
      </c>
      <c r="E169" s="81" t="s">
        <v>1035</v>
      </c>
      <c r="F169" s="82" t="s">
        <v>1036</v>
      </c>
      <c r="G169" s="83" t="s">
        <v>7</v>
      </c>
      <c r="H169" s="84">
        <v>278</v>
      </c>
      <c r="I169" s="295"/>
      <c r="J169" s="85">
        <f t="shared" si="10"/>
        <v>0</v>
      </c>
      <c r="K169" s="128"/>
      <c r="L169" s="47"/>
      <c r="M169" s="296" t="s">
        <v>40</v>
      </c>
      <c r="N169" s="86" t="s">
        <v>45</v>
      </c>
      <c r="P169" s="87">
        <f t="shared" si="11"/>
        <v>0</v>
      </c>
      <c r="Q169" s="87">
        <v>2.0000000000000002E-5</v>
      </c>
      <c r="R169" s="87">
        <f t="shared" si="12"/>
        <v>5.5600000000000007E-3</v>
      </c>
      <c r="S169" s="87">
        <v>0</v>
      </c>
      <c r="T169" s="88">
        <f t="shared" si="13"/>
        <v>0</v>
      </c>
      <c r="AR169" s="89" t="s">
        <v>83</v>
      </c>
      <c r="AT169" s="89" t="s">
        <v>65</v>
      </c>
      <c r="AU169" s="89" t="s">
        <v>37</v>
      </c>
      <c r="AY169" s="45" t="s">
        <v>64</v>
      </c>
      <c r="BE169" s="90">
        <f t="shared" si="14"/>
        <v>0</v>
      </c>
      <c r="BF169" s="90">
        <f t="shared" si="15"/>
        <v>0</v>
      </c>
      <c r="BG169" s="90">
        <f t="shared" si="16"/>
        <v>0</v>
      </c>
      <c r="BH169" s="90">
        <f t="shared" si="17"/>
        <v>0</v>
      </c>
      <c r="BI169" s="90">
        <f t="shared" si="18"/>
        <v>0</v>
      </c>
      <c r="BJ169" s="45" t="s">
        <v>20</v>
      </c>
      <c r="BK169" s="90">
        <f t="shared" si="19"/>
        <v>0</v>
      </c>
      <c r="BL169" s="45" t="s">
        <v>83</v>
      </c>
      <c r="BM169" s="89" t="s">
        <v>1037</v>
      </c>
    </row>
    <row r="170" spans="2:65" s="46" customFormat="1" ht="24.2" customHeight="1">
      <c r="B170" s="79"/>
      <c r="C170" s="80" t="s">
        <v>159</v>
      </c>
      <c r="D170" s="80" t="s">
        <v>65</v>
      </c>
      <c r="E170" s="81" t="s">
        <v>1038</v>
      </c>
      <c r="F170" s="82" t="s">
        <v>1039</v>
      </c>
      <c r="G170" s="83" t="s">
        <v>16</v>
      </c>
      <c r="H170" s="84">
        <v>0.36799999999999999</v>
      </c>
      <c r="I170" s="295"/>
      <c r="J170" s="85">
        <f t="shared" si="10"/>
        <v>0</v>
      </c>
      <c r="K170" s="128"/>
      <c r="L170" s="47"/>
      <c r="M170" s="296" t="s">
        <v>40</v>
      </c>
      <c r="N170" s="86" t="s">
        <v>45</v>
      </c>
      <c r="P170" s="87">
        <f t="shared" si="11"/>
        <v>0</v>
      </c>
      <c r="Q170" s="87">
        <v>0</v>
      </c>
      <c r="R170" s="87">
        <f t="shared" si="12"/>
        <v>0</v>
      </c>
      <c r="S170" s="87">
        <v>0</v>
      </c>
      <c r="T170" s="88">
        <f t="shared" si="13"/>
        <v>0</v>
      </c>
      <c r="AR170" s="89" t="s">
        <v>83</v>
      </c>
      <c r="AT170" s="89" t="s">
        <v>65</v>
      </c>
      <c r="AU170" s="89" t="s">
        <v>37</v>
      </c>
      <c r="AY170" s="45" t="s">
        <v>64</v>
      </c>
      <c r="BE170" s="90">
        <f t="shared" si="14"/>
        <v>0</v>
      </c>
      <c r="BF170" s="90">
        <f t="shared" si="15"/>
        <v>0</v>
      </c>
      <c r="BG170" s="90">
        <f t="shared" si="16"/>
        <v>0</v>
      </c>
      <c r="BH170" s="90">
        <f t="shared" si="17"/>
        <v>0</v>
      </c>
      <c r="BI170" s="90">
        <f t="shared" si="18"/>
        <v>0</v>
      </c>
      <c r="BJ170" s="45" t="s">
        <v>20</v>
      </c>
      <c r="BK170" s="90">
        <f t="shared" si="19"/>
        <v>0</v>
      </c>
      <c r="BL170" s="45" t="s">
        <v>83</v>
      </c>
      <c r="BM170" s="89" t="s">
        <v>1040</v>
      </c>
    </row>
    <row r="171" spans="2:65" s="67" customFormat="1" ht="22.9" customHeight="1">
      <c r="B171" s="68"/>
      <c r="D171" s="69" t="s">
        <v>60</v>
      </c>
      <c r="E171" s="77" t="s">
        <v>291</v>
      </c>
      <c r="F171" s="77" t="s">
        <v>292</v>
      </c>
      <c r="I171" s="294"/>
      <c r="J171" s="78">
        <f>BK171</f>
        <v>0</v>
      </c>
      <c r="L171" s="68"/>
      <c r="M171" s="72"/>
      <c r="P171" s="73">
        <f>SUM(P172:P212)</f>
        <v>0</v>
      </c>
      <c r="R171" s="73">
        <f>SUM(R172:R212)</f>
        <v>8.6419999999999983E-2</v>
      </c>
      <c r="T171" s="74">
        <f>SUM(T172:T212)</f>
        <v>1.7996700000000001</v>
      </c>
      <c r="AR171" s="69" t="s">
        <v>37</v>
      </c>
      <c r="AT171" s="75" t="s">
        <v>60</v>
      </c>
      <c r="AU171" s="75" t="s">
        <v>20</v>
      </c>
      <c r="AY171" s="69" t="s">
        <v>64</v>
      </c>
      <c r="BK171" s="76">
        <f>SUM(BK172:BK212)</f>
        <v>0</v>
      </c>
    </row>
    <row r="172" spans="2:65" s="46" customFormat="1" ht="16.5" customHeight="1">
      <c r="B172" s="79"/>
      <c r="C172" s="80" t="s">
        <v>37</v>
      </c>
      <c r="D172" s="80" t="s">
        <v>65</v>
      </c>
      <c r="E172" s="81" t="s">
        <v>1041</v>
      </c>
      <c r="F172" s="82" t="s">
        <v>1042</v>
      </c>
      <c r="G172" s="83" t="s">
        <v>23</v>
      </c>
      <c r="H172" s="84">
        <v>31</v>
      </c>
      <c r="I172" s="295"/>
      <c r="J172" s="85">
        <f t="shared" ref="J172:J212" si="20">ROUND(I172*H172,2)</f>
        <v>0</v>
      </c>
      <c r="K172" s="128"/>
      <c r="L172" s="47"/>
      <c r="M172" s="296" t="s">
        <v>40</v>
      </c>
      <c r="N172" s="86" t="s">
        <v>45</v>
      </c>
      <c r="P172" s="87">
        <f t="shared" ref="P172:P212" si="21">O172*H172</f>
        <v>0</v>
      </c>
      <c r="Q172" s="87">
        <v>0</v>
      </c>
      <c r="R172" s="87">
        <f t="shared" ref="R172:R212" si="22">Q172*H172</f>
        <v>0</v>
      </c>
      <c r="S172" s="87">
        <v>3.4200000000000001E-2</v>
      </c>
      <c r="T172" s="88">
        <f t="shared" ref="T172:T212" si="23">S172*H172</f>
        <v>1.0602</v>
      </c>
      <c r="AR172" s="89" t="s">
        <v>83</v>
      </c>
      <c r="AT172" s="89" t="s">
        <v>65</v>
      </c>
      <c r="AU172" s="89" t="s">
        <v>37</v>
      </c>
      <c r="AY172" s="45" t="s">
        <v>64</v>
      </c>
      <c r="BE172" s="90">
        <f t="shared" ref="BE172:BE212" si="24">IF(N172="základní",J172,0)</f>
        <v>0</v>
      </c>
      <c r="BF172" s="90">
        <f t="shared" ref="BF172:BF212" si="25">IF(N172="snížená",J172,0)</f>
        <v>0</v>
      </c>
      <c r="BG172" s="90">
        <f t="shared" ref="BG172:BG212" si="26">IF(N172="zákl. přenesená",J172,0)</f>
        <v>0</v>
      </c>
      <c r="BH172" s="90">
        <f t="shared" ref="BH172:BH212" si="27">IF(N172="sníž. přenesená",J172,0)</f>
        <v>0</v>
      </c>
      <c r="BI172" s="90">
        <f t="shared" ref="BI172:BI212" si="28">IF(N172="nulová",J172,0)</f>
        <v>0</v>
      </c>
      <c r="BJ172" s="45" t="s">
        <v>20</v>
      </c>
      <c r="BK172" s="90">
        <f t="shared" ref="BK172:BK212" si="29">ROUND(I172*H172,2)</f>
        <v>0</v>
      </c>
      <c r="BL172" s="45" t="s">
        <v>83</v>
      </c>
      <c r="BM172" s="89" t="s">
        <v>1043</v>
      </c>
    </row>
    <row r="173" spans="2:65" s="46" customFormat="1" ht="21.75" customHeight="1">
      <c r="B173" s="79"/>
      <c r="C173" s="80" t="s">
        <v>76</v>
      </c>
      <c r="D173" s="80" t="s">
        <v>65</v>
      </c>
      <c r="E173" s="81" t="s">
        <v>1044</v>
      </c>
      <c r="F173" s="82" t="s">
        <v>1045</v>
      </c>
      <c r="G173" s="83" t="s">
        <v>15</v>
      </c>
      <c r="H173" s="84">
        <v>26</v>
      </c>
      <c r="I173" s="295"/>
      <c r="J173" s="85">
        <f t="shared" si="20"/>
        <v>0</v>
      </c>
      <c r="K173" s="128"/>
      <c r="L173" s="47"/>
      <c r="M173" s="296" t="s">
        <v>40</v>
      </c>
      <c r="N173" s="86" t="s">
        <v>45</v>
      </c>
      <c r="P173" s="87">
        <f t="shared" si="21"/>
        <v>0</v>
      </c>
      <c r="Q173" s="87">
        <v>1.1900000000000001E-3</v>
      </c>
      <c r="R173" s="87">
        <f t="shared" si="22"/>
        <v>3.0940000000000002E-2</v>
      </c>
      <c r="S173" s="87">
        <v>0</v>
      </c>
      <c r="T173" s="88">
        <f t="shared" si="23"/>
        <v>0</v>
      </c>
      <c r="AR173" s="89" t="s">
        <v>83</v>
      </c>
      <c r="AT173" s="89" t="s">
        <v>65</v>
      </c>
      <c r="AU173" s="89" t="s">
        <v>37</v>
      </c>
      <c r="AY173" s="45" t="s">
        <v>64</v>
      </c>
      <c r="BE173" s="90">
        <f t="shared" si="24"/>
        <v>0</v>
      </c>
      <c r="BF173" s="90">
        <f t="shared" si="25"/>
        <v>0</v>
      </c>
      <c r="BG173" s="90">
        <f t="shared" si="26"/>
        <v>0</v>
      </c>
      <c r="BH173" s="90">
        <f t="shared" si="27"/>
        <v>0</v>
      </c>
      <c r="BI173" s="90">
        <f t="shared" si="28"/>
        <v>0</v>
      </c>
      <c r="BJ173" s="45" t="s">
        <v>20</v>
      </c>
      <c r="BK173" s="90">
        <f t="shared" si="29"/>
        <v>0</v>
      </c>
      <c r="BL173" s="45" t="s">
        <v>83</v>
      </c>
      <c r="BM173" s="89" t="s">
        <v>1046</v>
      </c>
    </row>
    <row r="174" spans="2:65" s="46" customFormat="1" ht="21.75" customHeight="1">
      <c r="B174" s="79"/>
      <c r="C174" s="108" t="s">
        <v>82</v>
      </c>
      <c r="D174" s="108" t="s">
        <v>75</v>
      </c>
      <c r="E174" s="109" t="s">
        <v>1047</v>
      </c>
      <c r="F174" s="110" t="s">
        <v>1048</v>
      </c>
      <c r="G174" s="111" t="s">
        <v>9</v>
      </c>
      <c r="H174" s="112">
        <v>26</v>
      </c>
      <c r="I174" s="300"/>
      <c r="J174" s="113">
        <f t="shared" si="20"/>
        <v>0</v>
      </c>
      <c r="K174" s="129"/>
      <c r="L174" s="114"/>
      <c r="M174" s="301" t="s">
        <v>40</v>
      </c>
      <c r="N174" s="115" t="s">
        <v>45</v>
      </c>
      <c r="P174" s="87">
        <f t="shared" si="21"/>
        <v>0</v>
      </c>
      <c r="Q174" s="87">
        <v>0</v>
      </c>
      <c r="R174" s="87">
        <f t="shared" si="22"/>
        <v>0</v>
      </c>
      <c r="S174" s="87">
        <v>0</v>
      </c>
      <c r="T174" s="88">
        <f t="shared" si="23"/>
        <v>0</v>
      </c>
      <c r="AR174" s="89" t="s">
        <v>100</v>
      </c>
      <c r="AT174" s="89" t="s">
        <v>75</v>
      </c>
      <c r="AU174" s="89" t="s">
        <v>37</v>
      </c>
      <c r="AY174" s="45" t="s">
        <v>64</v>
      </c>
      <c r="BE174" s="90">
        <f t="shared" si="24"/>
        <v>0</v>
      </c>
      <c r="BF174" s="90">
        <f t="shared" si="25"/>
        <v>0</v>
      </c>
      <c r="BG174" s="90">
        <f t="shared" si="26"/>
        <v>0</v>
      </c>
      <c r="BH174" s="90">
        <f t="shared" si="27"/>
        <v>0</v>
      </c>
      <c r="BI174" s="90">
        <f t="shared" si="28"/>
        <v>0</v>
      </c>
      <c r="BJ174" s="45" t="s">
        <v>20</v>
      </c>
      <c r="BK174" s="90">
        <f t="shared" si="29"/>
        <v>0</v>
      </c>
      <c r="BL174" s="45" t="s">
        <v>83</v>
      </c>
      <c r="BM174" s="89" t="s">
        <v>1049</v>
      </c>
    </row>
    <row r="175" spans="2:65" s="46" customFormat="1" ht="24.2" customHeight="1">
      <c r="B175" s="79"/>
      <c r="C175" s="80" t="s">
        <v>39</v>
      </c>
      <c r="D175" s="80" t="s">
        <v>65</v>
      </c>
      <c r="E175" s="81" t="s">
        <v>1050</v>
      </c>
      <c r="F175" s="82" t="s">
        <v>1051</v>
      </c>
      <c r="G175" s="83" t="s">
        <v>23</v>
      </c>
      <c r="H175" s="84">
        <v>8</v>
      </c>
      <c r="I175" s="295"/>
      <c r="J175" s="85">
        <f t="shared" si="20"/>
        <v>0</v>
      </c>
      <c r="K175" s="128"/>
      <c r="L175" s="47"/>
      <c r="M175" s="296" t="s">
        <v>40</v>
      </c>
      <c r="N175" s="86" t="s">
        <v>45</v>
      </c>
      <c r="P175" s="87">
        <f t="shared" si="21"/>
        <v>0</v>
      </c>
      <c r="Q175" s="87">
        <v>0</v>
      </c>
      <c r="R175" s="87">
        <f t="shared" si="22"/>
        <v>0</v>
      </c>
      <c r="S175" s="87">
        <v>1.107E-2</v>
      </c>
      <c r="T175" s="88">
        <f t="shared" si="23"/>
        <v>8.856E-2</v>
      </c>
      <c r="AR175" s="89" t="s">
        <v>83</v>
      </c>
      <c r="AT175" s="89" t="s">
        <v>65</v>
      </c>
      <c r="AU175" s="89" t="s">
        <v>37</v>
      </c>
      <c r="AY175" s="45" t="s">
        <v>64</v>
      </c>
      <c r="BE175" s="90">
        <f t="shared" si="24"/>
        <v>0</v>
      </c>
      <c r="BF175" s="90">
        <f t="shared" si="25"/>
        <v>0</v>
      </c>
      <c r="BG175" s="90">
        <f t="shared" si="26"/>
        <v>0</v>
      </c>
      <c r="BH175" s="90">
        <f t="shared" si="27"/>
        <v>0</v>
      </c>
      <c r="BI175" s="90">
        <f t="shared" si="28"/>
        <v>0</v>
      </c>
      <c r="BJ175" s="45" t="s">
        <v>20</v>
      </c>
      <c r="BK175" s="90">
        <f t="shared" si="29"/>
        <v>0</v>
      </c>
      <c r="BL175" s="45" t="s">
        <v>83</v>
      </c>
      <c r="BM175" s="89" t="s">
        <v>1052</v>
      </c>
    </row>
    <row r="176" spans="2:65" s="46" customFormat="1" ht="16.5" customHeight="1">
      <c r="B176" s="79"/>
      <c r="C176" s="80" t="s">
        <v>85</v>
      </c>
      <c r="D176" s="80" t="s">
        <v>65</v>
      </c>
      <c r="E176" s="81" t="s">
        <v>1053</v>
      </c>
      <c r="F176" s="82" t="s">
        <v>1054</v>
      </c>
      <c r="G176" s="83" t="s">
        <v>15</v>
      </c>
      <c r="H176" s="84">
        <v>8</v>
      </c>
      <c r="I176" s="295"/>
      <c r="J176" s="85">
        <f t="shared" si="20"/>
        <v>0</v>
      </c>
      <c r="K176" s="128"/>
      <c r="L176" s="47"/>
      <c r="M176" s="296" t="s">
        <v>40</v>
      </c>
      <c r="N176" s="86" t="s">
        <v>45</v>
      </c>
      <c r="P176" s="87">
        <f t="shared" si="21"/>
        <v>0</v>
      </c>
      <c r="Q176" s="87">
        <v>8.0000000000000007E-5</v>
      </c>
      <c r="R176" s="87">
        <f t="shared" si="22"/>
        <v>6.4000000000000005E-4</v>
      </c>
      <c r="S176" s="87">
        <v>0</v>
      </c>
      <c r="T176" s="88">
        <f t="shared" si="23"/>
        <v>0</v>
      </c>
      <c r="AR176" s="89" t="s">
        <v>83</v>
      </c>
      <c r="AT176" s="89" t="s">
        <v>65</v>
      </c>
      <c r="AU176" s="89" t="s">
        <v>37</v>
      </c>
      <c r="AY176" s="45" t="s">
        <v>64</v>
      </c>
      <c r="BE176" s="90">
        <f t="shared" si="24"/>
        <v>0</v>
      </c>
      <c r="BF176" s="90">
        <f t="shared" si="25"/>
        <v>0</v>
      </c>
      <c r="BG176" s="90">
        <f t="shared" si="26"/>
        <v>0</v>
      </c>
      <c r="BH176" s="90">
        <f t="shared" si="27"/>
        <v>0</v>
      </c>
      <c r="BI176" s="90">
        <f t="shared" si="28"/>
        <v>0</v>
      </c>
      <c r="BJ176" s="45" t="s">
        <v>20</v>
      </c>
      <c r="BK176" s="90">
        <f t="shared" si="29"/>
        <v>0</v>
      </c>
      <c r="BL176" s="45" t="s">
        <v>83</v>
      </c>
      <c r="BM176" s="89" t="s">
        <v>1055</v>
      </c>
    </row>
    <row r="177" spans="2:65" s="46" customFormat="1" ht="24.2" customHeight="1">
      <c r="B177" s="79"/>
      <c r="C177" s="108" t="s">
        <v>86</v>
      </c>
      <c r="D177" s="108" t="s">
        <v>75</v>
      </c>
      <c r="E177" s="109" t="s">
        <v>1056</v>
      </c>
      <c r="F177" s="110" t="s">
        <v>1057</v>
      </c>
      <c r="G177" s="111" t="s">
        <v>9</v>
      </c>
      <c r="H177" s="112">
        <v>8</v>
      </c>
      <c r="I177" s="300"/>
      <c r="J177" s="113">
        <f t="shared" si="20"/>
        <v>0</v>
      </c>
      <c r="K177" s="129"/>
      <c r="L177" s="114"/>
      <c r="M177" s="301" t="s">
        <v>40</v>
      </c>
      <c r="N177" s="115" t="s">
        <v>45</v>
      </c>
      <c r="P177" s="87">
        <f t="shared" si="21"/>
        <v>0</v>
      </c>
      <c r="Q177" s="87">
        <v>0</v>
      </c>
      <c r="R177" s="87">
        <f t="shared" si="22"/>
        <v>0</v>
      </c>
      <c r="S177" s="87">
        <v>0</v>
      </c>
      <c r="T177" s="88">
        <f t="shared" si="23"/>
        <v>0</v>
      </c>
      <c r="AR177" s="89" t="s">
        <v>100</v>
      </c>
      <c r="AT177" s="89" t="s">
        <v>75</v>
      </c>
      <c r="AU177" s="89" t="s">
        <v>37</v>
      </c>
      <c r="AY177" s="45" t="s">
        <v>64</v>
      </c>
      <c r="BE177" s="90">
        <f t="shared" si="24"/>
        <v>0</v>
      </c>
      <c r="BF177" s="90">
        <f t="shared" si="25"/>
        <v>0</v>
      </c>
      <c r="BG177" s="90">
        <f t="shared" si="26"/>
        <v>0</v>
      </c>
      <c r="BH177" s="90">
        <f t="shared" si="27"/>
        <v>0</v>
      </c>
      <c r="BI177" s="90">
        <f t="shared" si="28"/>
        <v>0</v>
      </c>
      <c r="BJ177" s="45" t="s">
        <v>20</v>
      </c>
      <c r="BK177" s="90">
        <f t="shared" si="29"/>
        <v>0</v>
      </c>
      <c r="BL177" s="45" t="s">
        <v>83</v>
      </c>
      <c r="BM177" s="89" t="s">
        <v>1058</v>
      </c>
    </row>
    <row r="178" spans="2:65" s="46" customFormat="1" ht="16.5" customHeight="1">
      <c r="B178" s="79"/>
      <c r="C178" s="108" t="s">
        <v>88</v>
      </c>
      <c r="D178" s="108" t="s">
        <v>75</v>
      </c>
      <c r="E178" s="109" t="s">
        <v>1059</v>
      </c>
      <c r="F178" s="110" t="s">
        <v>1060</v>
      </c>
      <c r="G178" s="111" t="s">
        <v>9</v>
      </c>
      <c r="H178" s="112">
        <v>4</v>
      </c>
      <c r="I178" s="300"/>
      <c r="J178" s="113">
        <f t="shared" si="20"/>
        <v>0</v>
      </c>
      <c r="K178" s="129"/>
      <c r="L178" s="114"/>
      <c r="M178" s="301" t="s">
        <v>40</v>
      </c>
      <c r="N178" s="115" t="s">
        <v>45</v>
      </c>
      <c r="P178" s="87">
        <f t="shared" si="21"/>
        <v>0</v>
      </c>
      <c r="Q178" s="87">
        <v>0</v>
      </c>
      <c r="R178" s="87">
        <f t="shared" si="22"/>
        <v>0</v>
      </c>
      <c r="S178" s="87">
        <v>0</v>
      </c>
      <c r="T178" s="88">
        <f t="shared" si="23"/>
        <v>0</v>
      </c>
      <c r="AR178" s="89" t="s">
        <v>100</v>
      </c>
      <c r="AT178" s="89" t="s">
        <v>75</v>
      </c>
      <c r="AU178" s="89" t="s">
        <v>37</v>
      </c>
      <c r="AY178" s="45" t="s">
        <v>64</v>
      </c>
      <c r="BE178" s="90">
        <f t="shared" si="24"/>
        <v>0</v>
      </c>
      <c r="BF178" s="90">
        <f t="shared" si="25"/>
        <v>0</v>
      </c>
      <c r="BG178" s="90">
        <f t="shared" si="26"/>
        <v>0</v>
      </c>
      <c r="BH178" s="90">
        <f t="shared" si="27"/>
        <v>0</v>
      </c>
      <c r="BI178" s="90">
        <f t="shared" si="28"/>
        <v>0</v>
      </c>
      <c r="BJ178" s="45" t="s">
        <v>20</v>
      </c>
      <c r="BK178" s="90">
        <f t="shared" si="29"/>
        <v>0</v>
      </c>
      <c r="BL178" s="45" t="s">
        <v>83</v>
      </c>
      <c r="BM178" s="89" t="s">
        <v>1061</v>
      </c>
    </row>
    <row r="179" spans="2:65" s="46" customFormat="1" ht="16.5" customHeight="1">
      <c r="B179" s="79"/>
      <c r="C179" s="80" t="s">
        <v>66</v>
      </c>
      <c r="D179" s="80" t="s">
        <v>65</v>
      </c>
      <c r="E179" s="81" t="s">
        <v>1062</v>
      </c>
      <c r="F179" s="82" t="s">
        <v>1063</v>
      </c>
      <c r="G179" s="83" t="s">
        <v>23</v>
      </c>
      <c r="H179" s="84">
        <v>23</v>
      </c>
      <c r="I179" s="295"/>
      <c r="J179" s="85">
        <f t="shared" si="20"/>
        <v>0</v>
      </c>
      <c r="K179" s="128"/>
      <c r="L179" s="47"/>
      <c r="M179" s="296" t="s">
        <v>40</v>
      </c>
      <c r="N179" s="86" t="s">
        <v>45</v>
      </c>
      <c r="P179" s="87">
        <f t="shared" si="21"/>
        <v>0</v>
      </c>
      <c r="Q179" s="87">
        <v>0</v>
      </c>
      <c r="R179" s="87">
        <f t="shared" si="22"/>
        <v>0</v>
      </c>
      <c r="S179" s="87">
        <v>1.9460000000000002E-2</v>
      </c>
      <c r="T179" s="88">
        <f t="shared" si="23"/>
        <v>0.44758000000000003</v>
      </c>
      <c r="AR179" s="89" t="s">
        <v>83</v>
      </c>
      <c r="AT179" s="89" t="s">
        <v>65</v>
      </c>
      <c r="AU179" s="89" t="s">
        <v>37</v>
      </c>
      <c r="AY179" s="45" t="s">
        <v>64</v>
      </c>
      <c r="BE179" s="90">
        <f t="shared" si="24"/>
        <v>0</v>
      </c>
      <c r="BF179" s="90">
        <f t="shared" si="25"/>
        <v>0</v>
      </c>
      <c r="BG179" s="90">
        <f t="shared" si="26"/>
        <v>0</v>
      </c>
      <c r="BH179" s="90">
        <f t="shared" si="27"/>
        <v>0</v>
      </c>
      <c r="BI179" s="90">
        <f t="shared" si="28"/>
        <v>0</v>
      </c>
      <c r="BJ179" s="45" t="s">
        <v>20</v>
      </c>
      <c r="BK179" s="90">
        <f t="shared" si="29"/>
        <v>0</v>
      </c>
      <c r="BL179" s="45" t="s">
        <v>83</v>
      </c>
      <c r="BM179" s="89" t="s">
        <v>1064</v>
      </c>
    </row>
    <row r="180" spans="2:65" s="46" customFormat="1" ht="16.5" customHeight="1">
      <c r="B180" s="79"/>
      <c r="C180" s="80" t="s">
        <v>93</v>
      </c>
      <c r="D180" s="80" t="s">
        <v>65</v>
      </c>
      <c r="E180" s="81" t="s">
        <v>1065</v>
      </c>
      <c r="F180" s="82" t="s">
        <v>1066</v>
      </c>
      <c r="G180" s="83" t="s">
        <v>23</v>
      </c>
      <c r="H180" s="84">
        <v>13</v>
      </c>
      <c r="I180" s="295"/>
      <c r="J180" s="85">
        <f t="shared" si="20"/>
        <v>0</v>
      </c>
      <c r="K180" s="128"/>
      <c r="L180" s="47"/>
      <c r="M180" s="296" t="s">
        <v>40</v>
      </c>
      <c r="N180" s="86" t="s">
        <v>45</v>
      </c>
      <c r="P180" s="87">
        <f t="shared" si="21"/>
        <v>0</v>
      </c>
      <c r="Q180" s="87">
        <v>3.2599999999999999E-3</v>
      </c>
      <c r="R180" s="87">
        <f t="shared" si="22"/>
        <v>4.2380000000000001E-2</v>
      </c>
      <c r="S180" s="87">
        <v>0</v>
      </c>
      <c r="T180" s="88">
        <f t="shared" si="23"/>
        <v>0</v>
      </c>
      <c r="AR180" s="89" t="s">
        <v>83</v>
      </c>
      <c r="AT180" s="89" t="s">
        <v>65</v>
      </c>
      <c r="AU180" s="89" t="s">
        <v>37</v>
      </c>
      <c r="AY180" s="45" t="s">
        <v>64</v>
      </c>
      <c r="BE180" s="90">
        <f t="shared" si="24"/>
        <v>0</v>
      </c>
      <c r="BF180" s="90">
        <f t="shared" si="25"/>
        <v>0</v>
      </c>
      <c r="BG180" s="90">
        <f t="shared" si="26"/>
        <v>0</v>
      </c>
      <c r="BH180" s="90">
        <f t="shared" si="27"/>
        <v>0</v>
      </c>
      <c r="BI180" s="90">
        <f t="shared" si="28"/>
        <v>0</v>
      </c>
      <c r="BJ180" s="45" t="s">
        <v>20</v>
      </c>
      <c r="BK180" s="90">
        <f t="shared" si="29"/>
        <v>0</v>
      </c>
      <c r="BL180" s="45" t="s">
        <v>83</v>
      </c>
      <c r="BM180" s="89" t="s">
        <v>1067</v>
      </c>
    </row>
    <row r="181" spans="2:65" s="46" customFormat="1" ht="16.5" customHeight="1">
      <c r="B181" s="79"/>
      <c r="C181" s="108" t="s">
        <v>94</v>
      </c>
      <c r="D181" s="108" t="s">
        <v>75</v>
      </c>
      <c r="E181" s="109" t="s">
        <v>1068</v>
      </c>
      <c r="F181" s="110" t="s">
        <v>1069</v>
      </c>
      <c r="G181" s="111" t="s">
        <v>9</v>
      </c>
      <c r="H181" s="112">
        <v>22</v>
      </c>
      <c r="I181" s="300"/>
      <c r="J181" s="113">
        <f t="shared" si="20"/>
        <v>0</v>
      </c>
      <c r="K181" s="129"/>
      <c r="L181" s="114"/>
      <c r="M181" s="301" t="s">
        <v>40</v>
      </c>
      <c r="N181" s="115" t="s">
        <v>45</v>
      </c>
      <c r="P181" s="87">
        <f t="shared" si="21"/>
        <v>0</v>
      </c>
      <c r="Q181" s="87">
        <v>0</v>
      </c>
      <c r="R181" s="87">
        <f t="shared" si="22"/>
        <v>0</v>
      </c>
      <c r="S181" s="87">
        <v>0</v>
      </c>
      <c r="T181" s="88">
        <f t="shared" si="23"/>
        <v>0</v>
      </c>
      <c r="AR181" s="89" t="s">
        <v>100</v>
      </c>
      <c r="AT181" s="89" t="s">
        <v>75</v>
      </c>
      <c r="AU181" s="89" t="s">
        <v>37</v>
      </c>
      <c r="AY181" s="45" t="s">
        <v>64</v>
      </c>
      <c r="BE181" s="90">
        <f t="shared" si="24"/>
        <v>0</v>
      </c>
      <c r="BF181" s="90">
        <f t="shared" si="25"/>
        <v>0</v>
      </c>
      <c r="BG181" s="90">
        <f t="shared" si="26"/>
        <v>0</v>
      </c>
      <c r="BH181" s="90">
        <f t="shared" si="27"/>
        <v>0</v>
      </c>
      <c r="BI181" s="90">
        <f t="shared" si="28"/>
        <v>0</v>
      </c>
      <c r="BJ181" s="45" t="s">
        <v>20</v>
      </c>
      <c r="BK181" s="90">
        <f t="shared" si="29"/>
        <v>0</v>
      </c>
      <c r="BL181" s="45" t="s">
        <v>83</v>
      </c>
      <c r="BM181" s="89" t="s">
        <v>1070</v>
      </c>
    </row>
    <row r="182" spans="2:65" s="46" customFormat="1" ht="24.2" customHeight="1">
      <c r="B182" s="79"/>
      <c r="C182" s="108" t="s">
        <v>95</v>
      </c>
      <c r="D182" s="108" t="s">
        <v>75</v>
      </c>
      <c r="E182" s="109" t="s">
        <v>1071</v>
      </c>
      <c r="F182" s="110" t="s">
        <v>1072</v>
      </c>
      <c r="G182" s="111" t="s">
        <v>9</v>
      </c>
      <c r="H182" s="112">
        <v>4</v>
      </c>
      <c r="I182" s="300"/>
      <c r="J182" s="113">
        <f t="shared" si="20"/>
        <v>0</v>
      </c>
      <c r="K182" s="129"/>
      <c r="L182" s="114"/>
      <c r="M182" s="301" t="s">
        <v>40</v>
      </c>
      <c r="N182" s="115" t="s">
        <v>45</v>
      </c>
      <c r="P182" s="87">
        <f t="shared" si="21"/>
        <v>0</v>
      </c>
      <c r="Q182" s="87">
        <v>0</v>
      </c>
      <c r="R182" s="87">
        <f t="shared" si="22"/>
        <v>0</v>
      </c>
      <c r="S182" s="87">
        <v>0</v>
      </c>
      <c r="T182" s="88">
        <f t="shared" si="23"/>
        <v>0</v>
      </c>
      <c r="AR182" s="89" t="s">
        <v>100</v>
      </c>
      <c r="AT182" s="89" t="s">
        <v>75</v>
      </c>
      <c r="AU182" s="89" t="s">
        <v>37</v>
      </c>
      <c r="AY182" s="45" t="s">
        <v>64</v>
      </c>
      <c r="BE182" s="90">
        <f t="shared" si="24"/>
        <v>0</v>
      </c>
      <c r="BF182" s="90">
        <f t="shared" si="25"/>
        <v>0</v>
      </c>
      <c r="BG182" s="90">
        <f t="shared" si="26"/>
        <v>0</v>
      </c>
      <c r="BH182" s="90">
        <f t="shared" si="27"/>
        <v>0</v>
      </c>
      <c r="BI182" s="90">
        <f t="shared" si="28"/>
        <v>0</v>
      </c>
      <c r="BJ182" s="45" t="s">
        <v>20</v>
      </c>
      <c r="BK182" s="90">
        <f t="shared" si="29"/>
        <v>0</v>
      </c>
      <c r="BL182" s="45" t="s">
        <v>83</v>
      </c>
      <c r="BM182" s="89" t="s">
        <v>1073</v>
      </c>
    </row>
    <row r="183" spans="2:65" s="46" customFormat="1" ht="24.2" customHeight="1">
      <c r="B183" s="79"/>
      <c r="C183" s="108" t="s">
        <v>96</v>
      </c>
      <c r="D183" s="108" t="s">
        <v>75</v>
      </c>
      <c r="E183" s="109" t="s">
        <v>1074</v>
      </c>
      <c r="F183" s="110" t="s">
        <v>1075</v>
      </c>
      <c r="G183" s="111" t="s">
        <v>9</v>
      </c>
      <c r="H183" s="112">
        <v>4</v>
      </c>
      <c r="I183" s="300"/>
      <c r="J183" s="113">
        <f t="shared" si="20"/>
        <v>0</v>
      </c>
      <c r="K183" s="129"/>
      <c r="L183" s="114"/>
      <c r="M183" s="301" t="s">
        <v>40</v>
      </c>
      <c r="N183" s="115" t="s">
        <v>45</v>
      </c>
      <c r="P183" s="87">
        <f t="shared" si="21"/>
        <v>0</v>
      </c>
      <c r="Q183" s="87">
        <v>0</v>
      </c>
      <c r="R183" s="87">
        <f t="shared" si="22"/>
        <v>0</v>
      </c>
      <c r="S183" s="87">
        <v>0</v>
      </c>
      <c r="T183" s="88">
        <f t="shared" si="23"/>
        <v>0</v>
      </c>
      <c r="AR183" s="89" t="s">
        <v>100</v>
      </c>
      <c r="AT183" s="89" t="s">
        <v>75</v>
      </c>
      <c r="AU183" s="89" t="s">
        <v>37</v>
      </c>
      <c r="AY183" s="45" t="s">
        <v>64</v>
      </c>
      <c r="BE183" s="90">
        <f t="shared" si="24"/>
        <v>0</v>
      </c>
      <c r="BF183" s="90">
        <f t="shared" si="25"/>
        <v>0</v>
      </c>
      <c r="BG183" s="90">
        <f t="shared" si="26"/>
        <v>0</v>
      </c>
      <c r="BH183" s="90">
        <f t="shared" si="27"/>
        <v>0</v>
      </c>
      <c r="BI183" s="90">
        <f t="shared" si="28"/>
        <v>0</v>
      </c>
      <c r="BJ183" s="45" t="s">
        <v>20</v>
      </c>
      <c r="BK183" s="90">
        <f t="shared" si="29"/>
        <v>0</v>
      </c>
      <c r="BL183" s="45" t="s">
        <v>83</v>
      </c>
      <c r="BM183" s="89" t="s">
        <v>1076</v>
      </c>
    </row>
    <row r="184" spans="2:65" s="46" customFormat="1" ht="24.2" customHeight="1">
      <c r="B184" s="79"/>
      <c r="C184" s="108" t="s">
        <v>97</v>
      </c>
      <c r="D184" s="108" t="s">
        <v>75</v>
      </c>
      <c r="E184" s="109" t="s">
        <v>1077</v>
      </c>
      <c r="F184" s="110" t="s">
        <v>1078</v>
      </c>
      <c r="G184" s="111" t="s">
        <v>9</v>
      </c>
      <c r="H184" s="112">
        <v>5</v>
      </c>
      <c r="I184" s="300"/>
      <c r="J184" s="113">
        <f t="shared" si="20"/>
        <v>0</v>
      </c>
      <c r="K184" s="129"/>
      <c r="L184" s="114"/>
      <c r="M184" s="301" t="s">
        <v>40</v>
      </c>
      <c r="N184" s="115" t="s">
        <v>45</v>
      </c>
      <c r="P184" s="87">
        <f t="shared" si="21"/>
        <v>0</v>
      </c>
      <c r="Q184" s="87">
        <v>0</v>
      </c>
      <c r="R184" s="87">
        <f t="shared" si="22"/>
        <v>0</v>
      </c>
      <c r="S184" s="87">
        <v>0</v>
      </c>
      <c r="T184" s="88">
        <f t="shared" si="23"/>
        <v>0</v>
      </c>
      <c r="AR184" s="89" t="s">
        <v>100</v>
      </c>
      <c r="AT184" s="89" t="s">
        <v>75</v>
      </c>
      <c r="AU184" s="89" t="s">
        <v>37</v>
      </c>
      <c r="AY184" s="45" t="s">
        <v>64</v>
      </c>
      <c r="BE184" s="90">
        <f t="shared" si="24"/>
        <v>0</v>
      </c>
      <c r="BF184" s="90">
        <f t="shared" si="25"/>
        <v>0</v>
      </c>
      <c r="BG184" s="90">
        <f t="shared" si="26"/>
        <v>0</v>
      </c>
      <c r="BH184" s="90">
        <f t="shared" si="27"/>
        <v>0</v>
      </c>
      <c r="BI184" s="90">
        <f t="shared" si="28"/>
        <v>0</v>
      </c>
      <c r="BJ184" s="45" t="s">
        <v>20</v>
      </c>
      <c r="BK184" s="90">
        <f t="shared" si="29"/>
        <v>0</v>
      </c>
      <c r="BL184" s="45" t="s">
        <v>83</v>
      </c>
      <c r="BM184" s="89" t="s">
        <v>1079</v>
      </c>
    </row>
    <row r="185" spans="2:65" s="46" customFormat="1" ht="21.75" customHeight="1">
      <c r="B185" s="79"/>
      <c r="C185" s="80" t="s">
        <v>90</v>
      </c>
      <c r="D185" s="80" t="s">
        <v>65</v>
      </c>
      <c r="E185" s="81" t="s">
        <v>1080</v>
      </c>
      <c r="F185" s="82" t="s">
        <v>1081</v>
      </c>
      <c r="G185" s="83" t="s">
        <v>23</v>
      </c>
      <c r="H185" s="84">
        <v>1</v>
      </c>
      <c r="I185" s="295"/>
      <c r="J185" s="85">
        <f t="shared" si="20"/>
        <v>0</v>
      </c>
      <c r="K185" s="128"/>
      <c r="L185" s="47"/>
      <c r="M185" s="296" t="s">
        <v>40</v>
      </c>
      <c r="N185" s="86" t="s">
        <v>45</v>
      </c>
      <c r="P185" s="87">
        <f t="shared" si="21"/>
        <v>0</v>
      </c>
      <c r="Q185" s="87">
        <v>1.73E-3</v>
      </c>
      <c r="R185" s="87">
        <f t="shared" si="22"/>
        <v>1.73E-3</v>
      </c>
      <c r="S185" s="87">
        <v>0</v>
      </c>
      <c r="T185" s="88">
        <f t="shared" si="23"/>
        <v>0</v>
      </c>
      <c r="AR185" s="89" t="s">
        <v>83</v>
      </c>
      <c r="AT185" s="89" t="s">
        <v>65</v>
      </c>
      <c r="AU185" s="89" t="s">
        <v>37</v>
      </c>
      <c r="AY185" s="45" t="s">
        <v>64</v>
      </c>
      <c r="BE185" s="90">
        <f t="shared" si="24"/>
        <v>0</v>
      </c>
      <c r="BF185" s="90">
        <f t="shared" si="25"/>
        <v>0</v>
      </c>
      <c r="BG185" s="90">
        <f t="shared" si="26"/>
        <v>0</v>
      </c>
      <c r="BH185" s="90">
        <f t="shared" si="27"/>
        <v>0</v>
      </c>
      <c r="BI185" s="90">
        <f t="shared" si="28"/>
        <v>0</v>
      </c>
      <c r="BJ185" s="45" t="s">
        <v>20</v>
      </c>
      <c r="BK185" s="90">
        <f t="shared" si="29"/>
        <v>0</v>
      </c>
      <c r="BL185" s="45" t="s">
        <v>83</v>
      </c>
      <c r="BM185" s="89" t="s">
        <v>1082</v>
      </c>
    </row>
    <row r="186" spans="2:65" s="46" customFormat="1" ht="16.5" customHeight="1">
      <c r="B186" s="79"/>
      <c r="C186" s="108" t="s">
        <v>91</v>
      </c>
      <c r="D186" s="108" t="s">
        <v>75</v>
      </c>
      <c r="E186" s="109" t="s">
        <v>1083</v>
      </c>
      <c r="F186" s="110" t="s">
        <v>1084</v>
      </c>
      <c r="G186" s="111" t="s">
        <v>9</v>
      </c>
      <c r="H186" s="112">
        <v>1</v>
      </c>
      <c r="I186" s="300"/>
      <c r="J186" s="113">
        <f t="shared" si="20"/>
        <v>0</v>
      </c>
      <c r="K186" s="129"/>
      <c r="L186" s="114"/>
      <c r="M186" s="301" t="s">
        <v>40</v>
      </c>
      <c r="N186" s="115" t="s">
        <v>45</v>
      </c>
      <c r="P186" s="87">
        <f t="shared" si="21"/>
        <v>0</v>
      </c>
      <c r="Q186" s="87">
        <v>0</v>
      </c>
      <c r="R186" s="87">
        <f t="shared" si="22"/>
        <v>0</v>
      </c>
      <c r="S186" s="87">
        <v>0</v>
      </c>
      <c r="T186" s="88">
        <f t="shared" si="23"/>
        <v>0</v>
      </c>
      <c r="AR186" s="89" t="s">
        <v>100</v>
      </c>
      <c r="AT186" s="89" t="s">
        <v>75</v>
      </c>
      <c r="AU186" s="89" t="s">
        <v>37</v>
      </c>
      <c r="AY186" s="45" t="s">
        <v>64</v>
      </c>
      <c r="BE186" s="90">
        <f t="shared" si="24"/>
        <v>0</v>
      </c>
      <c r="BF186" s="90">
        <f t="shared" si="25"/>
        <v>0</v>
      </c>
      <c r="BG186" s="90">
        <f t="shared" si="26"/>
        <v>0</v>
      </c>
      <c r="BH186" s="90">
        <f t="shared" si="27"/>
        <v>0</v>
      </c>
      <c r="BI186" s="90">
        <f t="shared" si="28"/>
        <v>0</v>
      </c>
      <c r="BJ186" s="45" t="s">
        <v>20</v>
      </c>
      <c r="BK186" s="90">
        <f t="shared" si="29"/>
        <v>0</v>
      </c>
      <c r="BL186" s="45" t="s">
        <v>83</v>
      </c>
      <c r="BM186" s="89" t="s">
        <v>1085</v>
      </c>
    </row>
    <row r="187" spans="2:65" s="46" customFormat="1" ht="16.5" customHeight="1">
      <c r="B187" s="79"/>
      <c r="C187" s="108" t="s">
        <v>92</v>
      </c>
      <c r="D187" s="108" t="s">
        <v>75</v>
      </c>
      <c r="E187" s="109" t="s">
        <v>1086</v>
      </c>
      <c r="F187" s="110" t="s">
        <v>1087</v>
      </c>
      <c r="G187" s="111" t="s">
        <v>9</v>
      </c>
      <c r="H187" s="112">
        <v>1</v>
      </c>
      <c r="I187" s="300"/>
      <c r="J187" s="113">
        <f t="shared" si="20"/>
        <v>0</v>
      </c>
      <c r="K187" s="129"/>
      <c r="L187" s="114"/>
      <c r="M187" s="301" t="s">
        <v>40</v>
      </c>
      <c r="N187" s="115" t="s">
        <v>45</v>
      </c>
      <c r="P187" s="87">
        <f t="shared" si="21"/>
        <v>0</v>
      </c>
      <c r="Q187" s="87">
        <v>0</v>
      </c>
      <c r="R187" s="87">
        <f t="shared" si="22"/>
        <v>0</v>
      </c>
      <c r="S187" s="87">
        <v>0</v>
      </c>
      <c r="T187" s="88">
        <f t="shared" si="23"/>
        <v>0</v>
      </c>
      <c r="AR187" s="89" t="s">
        <v>100</v>
      </c>
      <c r="AT187" s="89" t="s">
        <v>75</v>
      </c>
      <c r="AU187" s="89" t="s">
        <v>37</v>
      </c>
      <c r="AY187" s="45" t="s">
        <v>64</v>
      </c>
      <c r="BE187" s="90">
        <f t="shared" si="24"/>
        <v>0</v>
      </c>
      <c r="BF187" s="90">
        <f t="shared" si="25"/>
        <v>0</v>
      </c>
      <c r="BG187" s="90">
        <f t="shared" si="26"/>
        <v>0</v>
      </c>
      <c r="BH187" s="90">
        <f t="shared" si="27"/>
        <v>0</v>
      </c>
      <c r="BI187" s="90">
        <f t="shared" si="28"/>
        <v>0</v>
      </c>
      <c r="BJ187" s="45" t="s">
        <v>20</v>
      </c>
      <c r="BK187" s="90">
        <f t="shared" si="29"/>
        <v>0</v>
      </c>
      <c r="BL187" s="45" t="s">
        <v>83</v>
      </c>
      <c r="BM187" s="89" t="s">
        <v>1088</v>
      </c>
    </row>
    <row r="188" spans="2:65" s="46" customFormat="1" ht="16.5" customHeight="1">
      <c r="B188" s="79"/>
      <c r="C188" s="80" t="s">
        <v>110</v>
      </c>
      <c r="D188" s="80" t="s">
        <v>65</v>
      </c>
      <c r="E188" s="81" t="s">
        <v>1089</v>
      </c>
      <c r="F188" s="82" t="s">
        <v>1090</v>
      </c>
      <c r="G188" s="83" t="s">
        <v>23</v>
      </c>
      <c r="H188" s="84">
        <v>1</v>
      </c>
      <c r="I188" s="295"/>
      <c r="J188" s="85">
        <f t="shared" si="20"/>
        <v>0</v>
      </c>
      <c r="K188" s="128"/>
      <c r="L188" s="47"/>
      <c r="M188" s="296" t="s">
        <v>40</v>
      </c>
      <c r="N188" s="86" t="s">
        <v>45</v>
      </c>
      <c r="P188" s="87">
        <f t="shared" si="21"/>
        <v>0</v>
      </c>
      <c r="Q188" s="87">
        <v>1.7000000000000001E-4</v>
      </c>
      <c r="R188" s="87">
        <f t="shared" si="22"/>
        <v>1.7000000000000001E-4</v>
      </c>
      <c r="S188" s="87">
        <v>0</v>
      </c>
      <c r="T188" s="88">
        <f t="shared" si="23"/>
        <v>0</v>
      </c>
      <c r="AR188" s="89" t="s">
        <v>83</v>
      </c>
      <c r="AT188" s="89" t="s">
        <v>65</v>
      </c>
      <c r="AU188" s="89" t="s">
        <v>37</v>
      </c>
      <c r="AY188" s="45" t="s">
        <v>64</v>
      </c>
      <c r="BE188" s="90">
        <f t="shared" si="24"/>
        <v>0</v>
      </c>
      <c r="BF188" s="90">
        <f t="shared" si="25"/>
        <v>0</v>
      </c>
      <c r="BG188" s="90">
        <f t="shared" si="26"/>
        <v>0</v>
      </c>
      <c r="BH188" s="90">
        <f t="shared" si="27"/>
        <v>0</v>
      </c>
      <c r="BI188" s="90">
        <f t="shared" si="28"/>
        <v>0</v>
      </c>
      <c r="BJ188" s="45" t="s">
        <v>20</v>
      </c>
      <c r="BK188" s="90">
        <f t="shared" si="29"/>
        <v>0</v>
      </c>
      <c r="BL188" s="45" t="s">
        <v>83</v>
      </c>
      <c r="BM188" s="89" t="s">
        <v>1091</v>
      </c>
    </row>
    <row r="189" spans="2:65" s="46" customFormat="1" ht="16.5" customHeight="1">
      <c r="B189" s="79"/>
      <c r="C189" s="108" t="s">
        <v>111</v>
      </c>
      <c r="D189" s="108" t="s">
        <v>75</v>
      </c>
      <c r="E189" s="109" t="s">
        <v>1092</v>
      </c>
      <c r="F189" s="110" t="s">
        <v>1093</v>
      </c>
      <c r="G189" s="111" t="s">
        <v>9</v>
      </c>
      <c r="H189" s="112">
        <v>1</v>
      </c>
      <c r="I189" s="300"/>
      <c r="J189" s="113">
        <f t="shared" si="20"/>
        <v>0</v>
      </c>
      <c r="K189" s="129"/>
      <c r="L189" s="114"/>
      <c r="M189" s="301" t="s">
        <v>40</v>
      </c>
      <c r="N189" s="115" t="s">
        <v>45</v>
      </c>
      <c r="P189" s="87">
        <f t="shared" si="21"/>
        <v>0</v>
      </c>
      <c r="Q189" s="87">
        <v>0</v>
      </c>
      <c r="R189" s="87">
        <f t="shared" si="22"/>
        <v>0</v>
      </c>
      <c r="S189" s="87">
        <v>0</v>
      </c>
      <c r="T189" s="88">
        <f t="shared" si="23"/>
        <v>0</v>
      </c>
      <c r="AR189" s="89" t="s">
        <v>100</v>
      </c>
      <c r="AT189" s="89" t="s">
        <v>75</v>
      </c>
      <c r="AU189" s="89" t="s">
        <v>37</v>
      </c>
      <c r="AY189" s="45" t="s">
        <v>64</v>
      </c>
      <c r="BE189" s="90">
        <f t="shared" si="24"/>
        <v>0</v>
      </c>
      <c r="BF189" s="90">
        <f t="shared" si="25"/>
        <v>0</v>
      </c>
      <c r="BG189" s="90">
        <f t="shared" si="26"/>
        <v>0</v>
      </c>
      <c r="BH189" s="90">
        <f t="shared" si="27"/>
        <v>0</v>
      </c>
      <c r="BI189" s="90">
        <f t="shared" si="28"/>
        <v>0</v>
      </c>
      <c r="BJ189" s="45" t="s">
        <v>20</v>
      </c>
      <c r="BK189" s="90">
        <f t="shared" si="29"/>
        <v>0</v>
      </c>
      <c r="BL189" s="45" t="s">
        <v>83</v>
      </c>
      <c r="BM189" s="89" t="s">
        <v>1094</v>
      </c>
    </row>
    <row r="190" spans="2:65" s="46" customFormat="1" ht="16.5" customHeight="1">
      <c r="B190" s="79"/>
      <c r="C190" s="80" t="s">
        <v>69</v>
      </c>
      <c r="D190" s="80" t="s">
        <v>65</v>
      </c>
      <c r="E190" s="81" t="s">
        <v>1095</v>
      </c>
      <c r="F190" s="82" t="s">
        <v>1096</v>
      </c>
      <c r="G190" s="83" t="s">
        <v>23</v>
      </c>
      <c r="H190" s="84">
        <v>5</v>
      </c>
      <c r="I190" s="295"/>
      <c r="J190" s="85">
        <f t="shared" si="20"/>
        <v>0</v>
      </c>
      <c r="K190" s="128"/>
      <c r="L190" s="47"/>
      <c r="M190" s="296" t="s">
        <v>40</v>
      </c>
      <c r="N190" s="86" t="s">
        <v>45</v>
      </c>
      <c r="P190" s="87">
        <f t="shared" si="21"/>
        <v>0</v>
      </c>
      <c r="Q190" s="87">
        <v>0</v>
      </c>
      <c r="R190" s="87">
        <f t="shared" si="22"/>
        <v>0</v>
      </c>
      <c r="S190" s="87">
        <v>3.4700000000000002E-2</v>
      </c>
      <c r="T190" s="88">
        <f t="shared" si="23"/>
        <v>0.17350000000000002</v>
      </c>
      <c r="AR190" s="89" t="s">
        <v>83</v>
      </c>
      <c r="AT190" s="89" t="s">
        <v>65</v>
      </c>
      <c r="AU190" s="89" t="s">
        <v>37</v>
      </c>
      <c r="AY190" s="45" t="s">
        <v>64</v>
      </c>
      <c r="BE190" s="90">
        <f t="shared" si="24"/>
        <v>0</v>
      </c>
      <c r="BF190" s="90">
        <f t="shared" si="25"/>
        <v>0</v>
      </c>
      <c r="BG190" s="90">
        <f t="shared" si="26"/>
        <v>0</v>
      </c>
      <c r="BH190" s="90">
        <f t="shared" si="27"/>
        <v>0</v>
      </c>
      <c r="BI190" s="90">
        <f t="shared" si="28"/>
        <v>0</v>
      </c>
      <c r="BJ190" s="45" t="s">
        <v>20</v>
      </c>
      <c r="BK190" s="90">
        <f t="shared" si="29"/>
        <v>0</v>
      </c>
      <c r="BL190" s="45" t="s">
        <v>83</v>
      </c>
      <c r="BM190" s="89" t="s">
        <v>1097</v>
      </c>
    </row>
    <row r="191" spans="2:65" s="46" customFormat="1" ht="16.5" customHeight="1">
      <c r="B191" s="79"/>
      <c r="C191" s="80" t="s">
        <v>105</v>
      </c>
      <c r="D191" s="80" t="s">
        <v>65</v>
      </c>
      <c r="E191" s="81" t="s">
        <v>1098</v>
      </c>
      <c r="F191" s="82" t="s">
        <v>1099</v>
      </c>
      <c r="G191" s="83" t="s">
        <v>23</v>
      </c>
      <c r="H191" s="84">
        <v>5</v>
      </c>
      <c r="I191" s="295"/>
      <c r="J191" s="85">
        <f t="shared" si="20"/>
        <v>0</v>
      </c>
      <c r="K191" s="128"/>
      <c r="L191" s="47"/>
      <c r="M191" s="296" t="s">
        <v>40</v>
      </c>
      <c r="N191" s="86" t="s">
        <v>45</v>
      </c>
      <c r="P191" s="87">
        <f t="shared" si="21"/>
        <v>0</v>
      </c>
      <c r="Q191" s="87">
        <v>6.4000000000000005E-4</v>
      </c>
      <c r="R191" s="87">
        <f t="shared" si="22"/>
        <v>3.2000000000000002E-3</v>
      </c>
      <c r="S191" s="87">
        <v>0</v>
      </c>
      <c r="T191" s="88">
        <f t="shared" si="23"/>
        <v>0</v>
      </c>
      <c r="AR191" s="89" t="s">
        <v>83</v>
      </c>
      <c r="AT191" s="89" t="s">
        <v>65</v>
      </c>
      <c r="AU191" s="89" t="s">
        <v>37</v>
      </c>
      <c r="AY191" s="45" t="s">
        <v>64</v>
      </c>
      <c r="BE191" s="90">
        <f t="shared" si="24"/>
        <v>0</v>
      </c>
      <c r="BF191" s="90">
        <f t="shared" si="25"/>
        <v>0</v>
      </c>
      <c r="BG191" s="90">
        <f t="shared" si="26"/>
        <v>0</v>
      </c>
      <c r="BH191" s="90">
        <f t="shared" si="27"/>
        <v>0</v>
      </c>
      <c r="BI191" s="90">
        <f t="shared" si="28"/>
        <v>0</v>
      </c>
      <c r="BJ191" s="45" t="s">
        <v>20</v>
      </c>
      <c r="BK191" s="90">
        <f t="shared" si="29"/>
        <v>0</v>
      </c>
      <c r="BL191" s="45" t="s">
        <v>83</v>
      </c>
      <c r="BM191" s="89" t="s">
        <v>1100</v>
      </c>
    </row>
    <row r="192" spans="2:65" s="46" customFormat="1" ht="16.5" customHeight="1">
      <c r="B192" s="79"/>
      <c r="C192" s="108" t="s">
        <v>106</v>
      </c>
      <c r="D192" s="108" t="s">
        <v>75</v>
      </c>
      <c r="E192" s="109" t="s">
        <v>1101</v>
      </c>
      <c r="F192" s="110" t="s">
        <v>1102</v>
      </c>
      <c r="G192" s="111" t="s">
        <v>9</v>
      </c>
      <c r="H192" s="112">
        <v>5</v>
      </c>
      <c r="I192" s="300"/>
      <c r="J192" s="113">
        <f t="shared" si="20"/>
        <v>0</v>
      </c>
      <c r="K192" s="129"/>
      <c r="L192" s="114"/>
      <c r="M192" s="301" t="s">
        <v>40</v>
      </c>
      <c r="N192" s="115" t="s">
        <v>45</v>
      </c>
      <c r="P192" s="87">
        <f t="shared" si="21"/>
        <v>0</v>
      </c>
      <c r="Q192" s="87">
        <v>0</v>
      </c>
      <c r="R192" s="87">
        <f t="shared" si="22"/>
        <v>0</v>
      </c>
      <c r="S192" s="87">
        <v>0</v>
      </c>
      <c r="T192" s="88">
        <f t="shared" si="23"/>
        <v>0</v>
      </c>
      <c r="AR192" s="89" t="s">
        <v>100</v>
      </c>
      <c r="AT192" s="89" t="s">
        <v>75</v>
      </c>
      <c r="AU192" s="89" t="s">
        <v>37</v>
      </c>
      <c r="AY192" s="45" t="s">
        <v>64</v>
      </c>
      <c r="BE192" s="90">
        <f t="shared" si="24"/>
        <v>0</v>
      </c>
      <c r="BF192" s="90">
        <f t="shared" si="25"/>
        <v>0</v>
      </c>
      <c r="BG192" s="90">
        <f t="shared" si="26"/>
        <v>0</v>
      </c>
      <c r="BH192" s="90">
        <f t="shared" si="27"/>
        <v>0</v>
      </c>
      <c r="BI192" s="90">
        <f t="shared" si="28"/>
        <v>0</v>
      </c>
      <c r="BJ192" s="45" t="s">
        <v>20</v>
      </c>
      <c r="BK192" s="90">
        <f t="shared" si="29"/>
        <v>0</v>
      </c>
      <c r="BL192" s="45" t="s">
        <v>83</v>
      </c>
      <c r="BM192" s="89" t="s">
        <v>1103</v>
      </c>
    </row>
    <row r="193" spans="2:65" s="46" customFormat="1" ht="24.2" customHeight="1">
      <c r="B193" s="79"/>
      <c r="C193" s="80" t="s">
        <v>160</v>
      </c>
      <c r="D193" s="80" t="s">
        <v>65</v>
      </c>
      <c r="E193" s="81" t="s">
        <v>293</v>
      </c>
      <c r="F193" s="82" t="s">
        <v>294</v>
      </c>
      <c r="G193" s="83" t="s">
        <v>23</v>
      </c>
      <c r="H193" s="84">
        <v>23</v>
      </c>
      <c r="I193" s="295"/>
      <c r="J193" s="85">
        <f t="shared" si="20"/>
        <v>0</v>
      </c>
      <c r="K193" s="128"/>
      <c r="L193" s="47"/>
      <c r="M193" s="296" t="s">
        <v>40</v>
      </c>
      <c r="N193" s="86" t="s">
        <v>45</v>
      </c>
      <c r="P193" s="87">
        <f t="shared" si="21"/>
        <v>0</v>
      </c>
      <c r="Q193" s="87">
        <v>2.4000000000000001E-4</v>
      </c>
      <c r="R193" s="87">
        <f t="shared" si="22"/>
        <v>5.5199999999999997E-3</v>
      </c>
      <c r="S193" s="87">
        <v>0</v>
      </c>
      <c r="T193" s="88">
        <f t="shared" si="23"/>
        <v>0</v>
      </c>
      <c r="AR193" s="89" t="s">
        <v>83</v>
      </c>
      <c r="AT193" s="89" t="s">
        <v>65</v>
      </c>
      <c r="AU193" s="89" t="s">
        <v>37</v>
      </c>
      <c r="AY193" s="45" t="s">
        <v>64</v>
      </c>
      <c r="BE193" s="90">
        <f t="shared" si="24"/>
        <v>0</v>
      </c>
      <c r="BF193" s="90">
        <f t="shared" si="25"/>
        <v>0</v>
      </c>
      <c r="BG193" s="90">
        <f t="shared" si="26"/>
        <v>0</v>
      </c>
      <c r="BH193" s="90">
        <f t="shared" si="27"/>
        <v>0</v>
      </c>
      <c r="BI193" s="90">
        <f t="shared" si="28"/>
        <v>0</v>
      </c>
      <c r="BJ193" s="45" t="s">
        <v>20</v>
      </c>
      <c r="BK193" s="90">
        <f t="shared" si="29"/>
        <v>0</v>
      </c>
      <c r="BL193" s="45" t="s">
        <v>83</v>
      </c>
      <c r="BM193" s="89" t="s">
        <v>1104</v>
      </c>
    </row>
    <row r="194" spans="2:65" s="46" customFormat="1" ht="16.5" customHeight="1">
      <c r="B194" s="79"/>
      <c r="C194" s="80" t="s">
        <v>72</v>
      </c>
      <c r="D194" s="80" t="s">
        <v>65</v>
      </c>
      <c r="E194" s="81" t="s">
        <v>1105</v>
      </c>
      <c r="F194" s="82" t="s">
        <v>1106</v>
      </c>
      <c r="G194" s="83" t="s">
        <v>23</v>
      </c>
      <c r="H194" s="84">
        <v>5</v>
      </c>
      <c r="I194" s="295"/>
      <c r="J194" s="85">
        <f t="shared" si="20"/>
        <v>0</v>
      </c>
      <c r="K194" s="128"/>
      <c r="L194" s="47"/>
      <c r="M194" s="296" t="s">
        <v>40</v>
      </c>
      <c r="N194" s="86" t="s">
        <v>45</v>
      </c>
      <c r="P194" s="87">
        <f t="shared" si="21"/>
        <v>0</v>
      </c>
      <c r="Q194" s="87">
        <v>0</v>
      </c>
      <c r="R194" s="87">
        <f t="shared" si="22"/>
        <v>0</v>
      </c>
      <c r="S194" s="87">
        <v>1.56E-3</v>
      </c>
      <c r="T194" s="88">
        <f t="shared" si="23"/>
        <v>7.7999999999999996E-3</v>
      </c>
      <c r="AR194" s="89" t="s">
        <v>83</v>
      </c>
      <c r="AT194" s="89" t="s">
        <v>65</v>
      </c>
      <c r="AU194" s="89" t="s">
        <v>37</v>
      </c>
      <c r="AY194" s="45" t="s">
        <v>64</v>
      </c>
      <c r="BE194" s="90">
        <f t="shared" si="24"/>
        <v>0</v>
      </c>
      <c r="BF194" s="90">
        <f t="shared" si="25"/>
        <v>0</v>
      </c>
      <c r="BG194" s="90">
        <f t="shared" si="26"/>
        <v>0</v>
      </c>
      <c r="BH194" s="90">
        <f t="shared" si="27"/>
        <v>0</v>
      </c>
      <c r="BI194" s="90">
        <f t="shared" si="28"/>
        <v>0</v>
      </c>
      <c r="BJ194" s="45" t="s">
        <v>20</v>
      </c>
      <c r="BK194" s="90">
        <f t="shared" si="29"/>
        <v>0</v>
      </c>
      <c r="BL194" s="45" t="s">
        <v>83</v>
      </c>
      <c r="BM194" s="89" t="s">
        <v>1107</v>
      </c>
    </row>
    <row r="195" spans="2:65" s="46" customFormat="1" ht="16.5" customHeight="1">
      <c r="B195" s="79"/>
      <c r="C195" s="80" t="s">
        <v>71</v>
      </c>
      <c r="D195" s="80" t="s">
        <v>65</v>
      </c>
      <c r="E195" s="81" t="s">
        <v>1108</v>
      </c>
      <c r="F195" s="82" t="s">
        <v>1109</v>
      </c>
      <c r="G195" s="83" t="s">
        <v>23</v>
      </c>
      <c r="H195" s="84">
        <v>23</v>
      </c>
      <c r="I195" s="295"/>
      <c r="J195" s="85">
        <f t="shared" si="20"/>
        <v>0</v>
      </c>
      <c r="K195" s="128"/>
      <c r="L195" s="47"/>
      <c r="M195" s="296" t="s">
        <v>40</v>
      </c>
      <c r="N195" s="86" t="s">
        <v>45</v>
      </c>
      <c r="P195" s="87">
        <f t="shared" si="21"/>
        <v>0</v>
      </c>
      <c r="Q195" s="87">
        <v>0</v>
      </c>
      <c r="R195" s="87">
        <f t="shared" si="22"/>
        <v>0</v>
      </c>
      <c r="S195" s="87">
        <v>8.5999999999999998E-4</v>
      </c>
      <c r="T195" s="88">
        <f t="shared" si="23"/>
        <v>1.9779999999999999E-2</v>
      </c>
      <c r="AR195" s="89" t="s">
        <v>83</v>
      </c>
      <c r="AT195" s="89" t="s">
        <v>65</v>
      </c>
      <c r="AU195" s="89" t="s">
        <v>37</v>
      </c>
      <c r="AY195" s="45" t="s">
        <v>64</v>
      </c>
      <c r="BE195" s="90">
        <f t="shared" si="24"/>
        <v>0</v>
      </c>
      <c r="BF195" s="90">
        <f t="shared" si="25"/>
        <v>0</v>
      </c>
      <c r="BG195" s="90">
        <f t="shared" si="26"/>
        <v>0</v>
      </c>
      <c r="BH195" s="90">
        <f t="shared" si="27"/>
        <v>0</v>
      </c>
      <c r="BI195" s="90">
        <f t="shared" si="28"/>
        <v>0</v>
      </c>
      <c r="BJ195" s="45" t="s">
        <v>20</v>
      </c>
      <c r="BK195" s="90">
        <f t="shared" si="29"/>
        <v>0</v>
      </c>
      <c r="BL195" s="45" t="s">
        <v>83</v>
      </c>
      <c r="BM195" s="89" t="s">
        <v>1110</v>
      </c>
    </row>
    <row r="196" spans="2:65" s="46" customFormat="1" ht="21.75" customHeight="1">
      <c r="B196" s="79"/>
      <c r="C196" s="80" t="s">
        <v>103</v>
      </c>
      <c r="D196" s="80" t="s">
        <v>65</v>
      </c>
      <c r="E196" s="81" t="s">
        <v>1111</v>
      </c>
      <c r="F196" s="82" t="s">
        <v>1112</v>
      </c>
      <c r="G196" s="83" t="s">
        <v>15</v>
      </c>
      <c r="H196" s="84">
        <v>5</v>
      </c>
      <c r="I196" s="295"/>
      <c r="J196" s="85">
        <f t="shared" si="20"/>
        <v>0</v>
      </c>
      <c r="K196" s="128"/>
      <c r="L196" s="47"/>
      <c r="M196" s="296" t="s">
        <v>40</v>
      </c>
      <c r="N196" s="86" t="s">
        <v>45</v>
      </c>
      <c r="P196" s="87">
        <f t="shared" si="21"/>
        <v>0</v>
      </c>
      <c r="Q196" s="87">
        <v>1.6000000000000001E-4</v>
      </c>
      <c r="R196" s="87">
        <f t="shared" si="22"/>
        <v>8.0000000000000004E-4</v>
      </c>
      <c r="S196" s="87">
        <v>0</v>
      </c>
      <c r="T196" s="88">
        <f t="shared" si="23"/>
        <v>0</v>
      </c>
      <c r="AR196" s="89" t="s">
        <v>83</v>
      </c>
      <c r="AT196" s="89" t="s">
        <v>65</v>
      </c>
      <c r="AU196" s="89" t="s">
        <v>37</v>
      </c>
      <c r="AY196" s="45" t="s">
        <v>64</v>
      </c>
      <c r="BE196" s="90">
        <f t="shared" si="24"/>
        <v>0</v>
      </c>
      <c r="BF196" s="90">
        <f t="shared" si="25"/>
        <v>0</v>
      </c>
      <c r="BG196" s="90">
        <f t="shared" si="26"/>
        <v>0</v>
      </c>
      <c r="BH196" s="90">
        <f t="shared" si="27"/>
        <v>0</v>
      </c>
      <c r="BI196" s="90">
        <f t="shared" si="28"/>
        <v>0</v>
      </c>
      <c r="BJ196" s="45" t="s">
        <v>20</v>
      </c>
      <c r="BK196" s="90">
        <f t="shared" si="29"/>
        <v>0</v>
      </c>
      <c r="BL196" s="45" t="s">
        <v>83</v>
      </c>
      <c r="BM196" s="89" t="s">
        <v>1113</v>
      </c>
    </row>
    <row r="197" spans="2:65" s="46" customFormat="1" ht="16.5" customHeight="1">
      <c r="B197" s="79"/>
      <c r="C197" s="108" t="s">
        <v>104</v>
      </c>
      <c r="D197" s="108" t="s">
        <v>75</v>
      </c>
      <c r="E197" s="109" t="s">
        <v>1114</v>
      </c>
      <c r="F197" s="110" t="s">
        <v>1115</v>
      </c>
      <c r="G197" s="111" t="s">
        <v>9</v>
      </c>
      <c r="H197" s="112">
        <v>5</v>
      </c>
      <c r="I197" s="300"/>
      <c r="J197" s="113">
        <f t="shared" si="20"/>
        <v>0</v>
      </c>
      <c r="K197" s="129"/>
      <c r="L197" s="114"/>
      <c r="M197" s="301" t="s">
        <v>40</v>
      </c>
      <c r="N197" s="115" t="s">
        <v>45</v>
      </c>
      <c r="P197" s="87">
        <f t="shared" si="21"/>
        <v>0</v>
      </c>
      <c r="Q197" s="87">
        <v>0</v>
      </c>
      <c r="R197" s="87">
        <f t="shared" si="22"/>
        <v>0</v>
      </c>
      <c r="S197" s="87">
        <v>0</v>
      </c>
      <c r="T197" s="88">
        <f t="shared" si="23"/>
        <v>0</v>
      </c>
      <c r="AR197" s="89" t="s">
        <v>100</v>
      </c>
      <c r="AT197" s="89" t="s">
        <v>75</v>
      </c>
      <c r="AU197" s="89" t="s">
        <v>37</v>
      </c>
      <c r="AY197" s="45" t="s">
        <v>64</v>
      </c>
      <c r="BE197" s="90">
        <f t="shared" si="24"/>
        <v>0</v>
      </c>
      <c r="BF197" s="90">
        <f t="shared" si="25"/>
        <v>0</v>
      </c>
      <c r="BG197" s="90">
        <f t="shared" si="26"/>
        <v>0</v>
      </c>
      <c r="BH197" s="90">
        <f t="shared" si="27"/>
        <v>0</v>
      </c>
      <c r="BI197" s="90">
        <f t="shared" si="28"/>
        <v>0</v>
      </c>
      <c r="BJ197" s="45" t="s">
        <v>20</v>
      </c>
      <c r="BK197" s="90">
        <f t="shared" si="29"/>
        <v>0</v>
      </c>
      <c r="BL197" s="45" t="s">
        <v>83</v>
      </c>
      <c r="BM197" s="89" t="s">
        <v>1116</v>
      </c>
    </row>
    <row r="198" spans="2:65" s="46" customFormat="1" ht="24.2" customHeight="1">
      <c r="B198" s="79"/>
      <c r="C198" s="80" t="s">
        <v>98</v>
      </c>
      <c r="D198" s="80" t="s">
        <v>65</v>
      </c>
      <c r="E198" s="81" t="s">
        <v>1117</v>
      </c>
      <c r="F198" s="82" t="s">
        <v>1118</v>
      </c>
      <c r="G198" s="83" t="s">
        <v>15</v>
      </c>
      <c r="H198" s="84">
        <v>23</v>
      </c>
      <c r="I198" s="295"/>
      <c r="J198" s="85">
        <f t="shared" si="20"/>
        <v>0</v>
      </c>
      <c r="K198" s="128"/>
      <c r="L198" s="47"/>
      <c r="M198" s="296" t="s">
        <v>40</v>
      </c>
      <c r="N198" s="86" t="s">
        <v>45</v>
      </c>
      <c r="P198" s="87">
        <f t="shared" si="21"/>
        <v>0</v>
      </c>
      <c r="Q198" s="87">
        <v>4.0000000000000003E-5</v>
      </c>
      <c r="R198" s="87">
        <f t="shared" si="22"/>
        <v>9.2000000000000003E-4</v>
      </c>
      <c r="S198" s="87">
        <v>0</v>
      </c>
      <c r="T198" s="88">
        <f t="shared" si="23"/>
        <v>0</v>
      </c>
      <c r="AR198" s="89" t="s">
        <v>83</v>
      </c>
      <c r="AT198" s="89" t="s">
        <v>65</v>
      </c>
      <c r="AU198" s="89" t="s">
        <v>37</v>
      </c>
      <c r="AY198" s="45" t="s">
        <v>64</v>
      </c>
      <c r="BE198" s="90">
        <f t="shared" si="24"/>
        <v>0</v>
      </c>
      <c r="BF198" s="90">
        <f t="shared" si="25"/>
        <v>0</v>
      </c>
      <c r="BG198" s="90">
        <f t="shared" si="26"/>
        <v>0</v>
      </c>
      <c r="BH198" s="90">
        <f t="shared" si="27"/>
        <v>0</v>
      </c>
      <c r="BI198" s="90">
        <f t="shared" si="28"/>
        <v>0</v>
      </c>
      <c r="BJ198" s="45" t="s">
        <v>20</v>
      </c>
      <c r="BK198" s="90">
        <f t="shared" si="29"/>
        <v>0</v>
      </c>
      <c r="BL198" s="45" t="s">
        <v>83</v>
      </c>
      <c r="BM198" s="89" t="s">
        <v>1119</v>
      </c>
    </row>
    <row r="199" spans="2:65" s="46" customFormat="1" ht="24.2" customHeight="1">
      <c r="B199" s="79"/>
      <c r="C199" s="108" t="s">
        <v>99</v>
      </c>
      <c r="D199" s="108" t="s">
        <v>75</v>
      </c>
      <c r="E199" s="109" t="s">
        <v>1120</v>
      </c>
      <c r="F199" s="110" t="s">
        <v>1121</v>
      </c>
      <c r="G199" s="111" t="s">
        <v>9</v>
      </c>
      <c r="H199" s="112">
        <v>23</v>
      </c>
      <c r="I199" s="300"/>
      <c r="J199" s="113">
        <f t="shared" si="20"/>
        <v>0</v>
      </c>
      <c r="K199" s="129"/>
      <c r="L199" s="114"/>
      <c r="M199" s="301" t="s">
        <v>40</v>
      </c>
      <c r="N199" s="115" t="s">
        <v>45</v>
      </c>
      <c r="P199" s="87">
        <f t="shared" si="21"/>
        <v>0</v>
      </c>
      <c r="Q199" s="87">
        <v>0</v>
      </c>
      <c r="R199" s="87">
        <f t="shared" si="22"/>
        <v>0</v>
      </c>
      <c r="S199" s="87">
        <v>0</v>
      </c>
      <c r="T199" s="88">
        <f t="shared" si="23"/>
        <v>0</v>
      </c>
      <c r="AR199" s="89" t="s">
        <v>100</v>
      </c>
      <c r="AT199" s="89" t="s">
        <v>75</v>
      </c>
      <c r="AU199" s="89" t="s">
        <v>37</v>
      </c>
      <c r="AY199" s="45" t="s">
        <v>64</v>
      </c>
      <c r="BE199" s="90">
        <f t="shared" si="24"/>
        <v>0</v>
      </c>
      <c r="BF199" s="90">
        <f t="shared" si="25"/>
        <v>0</v>
      </c>
      <c r="BG199" s="90">
        <f t="shared" si="26"/>
        <v>0</v>
      </c>
      <c r="BH199" s="90">
        <f t="shared" si="27"/>
        <v>0</v>
      </c>
      <c r="BI199" s="90">
        <f t="shared" si="28"/>
        <v>0</v>
      </c>
      <c r="BJ199" s="45" t="s">
        <v>20</v>
      </c>
      <c r="BK199" s="90">
        <f t="shared" si="29"/>
        <v>0</v>
      </c>
      <c r="BL199" s="45" t="s">
        <v>83</v>
      </c>
      <c r="BM199" s="89" t="s">
        <v>1122</v>
      </c>
    </row>
    <row r="200" spans="2:65" s="46" customFormat="1" ht="21.75" customHeight="1">
      <c r="B200" s="79"/>
      <c r="C200" s="108" t="s">
        <v>100</v>
      </c>
      <c r="D200" s="108" t="s">
        <v>75</v>
      </c>
      <c r="E200" s="109" t="s">
        <v>1123</v>
      </c>
      <c r="F200" s="110" t="s">
        <v>1124</v>
      </c>
      <c r="G200" s="111" t="s">
        <v>9</v>
      </c>
      <c r="H200" s="112">
        <v>5</v>
      </c>
      <c r="I200" s="300"/>
      <c r="J200" s="113">
        <f t="shared" si="20"/>
        <v>0</v>
      </c>
      <c r="K200" s="129"/>
      <c r="L200" s="114"/>
      <c r="M200" s="301" t="s">
        <v>40</v>
      </c>
      <c r="N200" s="115" t="s">
        <v>45</v>
      </c>
      <c r="P200" s="87">
        <f t="shared" si="21"/>
        <v>0</v>
      </c>
      <c r="Q200" s="87">
        <v>0</v>
      </c>
      <c r="R200" s="87">
        <f t="shared" si="22"/>
        <v>0</v>
      </c>
      <c r="S200" s="87">
        <v>0</v>
      </c>
      <c r="T200" s="88">
        <f t="shared" si="23"/>
        <v>0</v>
      </c>
      <c r="AR200" s="89" t="s">
        <v>100</v>
      </c>
      <c r="AT200" s="89" t="s">
        <v>75</v>
      </c>
      <c r="AU200" s="89" t="s">
        <v>37</v>
      </c>
      <c r="AY200" s="45" t="s">
        <v>64</v>
      </c>
      <c r="BE200" s="90">
        <f t="shared" si="24"/>
        <v>0</v>
      </c>
      <c r="BF200" s="90">
        <f t="shared" si="25"/>
        <v>0</v>
      </c>
      <c r="BG200" s="90">
        <f t="shared" si="26"/>
        <v>0</v>
      </c>
      <c r="BH200" s="90">
        <f t="shared" si="27"/>
        <v>0</v>
      </c>
      <c r="BI200" s="90">
        <f t="shared" si="28"/>
        <v>0</v>
      </c>
      <c r="BJ200" s="45" t="s">
        <v>20</v>
      </c>
      <c r="BK200" s="90">
        <f t="shared" si="29"/>
        <v>0</v>
      </c>
      <c r="BL200" s="45" t="s">
        <v>83</v>
      </c>
      <c r="BM200" s="89" t="s">
        <v>1125</v>
      </c>
    </row>
    <row r="201" spans="2:65" s="46" customFormat="1" ht="16.5" customHeight="1">
      <c r="B201" s="79"/>
      <c r="C201" s="80" t="s">
        <v>73</v>
      </c>
      <c r="D201" s="80" t="s">
        <v>65</v>
      </c>
      <c r="E201" s="81" t="s">
        <v>1126</v>
      </c>
      <c r="F201" s="82" t="s">
        <v>1127</v>
      </c>
      <c r="G201" s="83" t="s">
        <v>15</v>
      </c>
      <c r="H201" s="84">
        <v>1</v>
      </c>
      <c r="I201" s="295"/>
      <c r="J201" s="85">
        <f t="shared" si="20"/>
        <v>0</v>
      </c>
      <c r="K201" s="128"/>
      <c r="L201" s="47"/>
      <c r="M201" s="296" t="s">
        <v>40</v>
      </c>
      <c r="N201" s="86" t="s">
        <v>45</v>
      </c>
      <c r="P201" s="87">
        <f t="shared" si="21"/>
        <v>0</v>
      </c>
      <c r="Q201" s="87">
        <v>0</v>
      </c>
      <c r="R201" s="87">
        <f t="shared" si="22"/>
        <v>0</v>
      </c>
      <c r="S201" s="87">
        <v>2.2499999999999998E-3</v>
      </c>
      <c r="T201" s="88">
        <f t="shared" si="23"/>
        <v>2.2499999999999998E-3</v>
      </c>
      <c r="AR201" s="89" t="s">
        <v>83</v>
      </c>
      <c r="AT201" s="89" t="s">
        <v>65</v>
      </c>
      <c r="AU201" s="89" t="s">
        <v>37</v>
      </c>
      <c r="AY201" s="45" t="s">
        <v>64</v>
      </c>
      <c r="BE201" s="90">
        <f t="shared" si="24"/>
        <v>0</v>
      </c>
      <c r="BF201" s="90">
        <f t="shared" si="25"/>
        <v>0</v>
      </c>
      <c r="BG201" s="90">
        <f t="shared" si="26"/>
        <v>0</v>
      </c>
      <c r="BH201" s="90">
        <f t="shared" si="27"/>
        <v>0</v>
      </c>
      <c r="BI201" s="90">
        <f t="shared" si="28"/>
        <v>0</v>
      </c>
      <c r="BJ201" s="45" t="s">
        <v>20</v>
      </c>
      <c r="BK201" s="90">
        <f t="shared" si="29"/>
        <v>0</v>
      </c>
      <c r="BL201" s="45" t="s">
        <v>83</v>
      </c>
      <c r="BM201" s="89" t="s">
        <v>1128</v>
      </c>
    </row>
    <row r="202" spans="2:65" s="46" customFormat="1" ht="24.2" customHeight="1">
      <c r="B202" s="79"/>
      <c r="C202" s="80" t="s">
        <v>101</v>
      </c>
      <c r="D202" s="80" t="s">
        <v>65</v>
      </c>
      <c r="E202" s="81" t="s">
        <v>1129</v>
      </c>
      <c r="F202" s="82" t="s">
        <v>1130</v>
      </c>
      <c r="G202" s="83" t="s">
        <v>15</v>
      </c>
      <c r="H202" s="84">
        <v>1</v>
      </c>
      <c r="I202" s="295"/>
      <c r="J202" s="85">
        <f t="shared" si="20"/>
        <v>0</v>
      </c>
      <c r="K202" s="128"/>
      <c r="L202" s="47"/>
      <c r="M202" s="296" t="s">
        <v>40</v>
      </c>
      <c r="N202" s="86" t="s">
        <v>45</v>
      </c>
      <c r="P202" s="87">
        <f t="shared" si="21"/>
        <v>0</v>
      </c>
      <c r="Q202" s="87">
        <v>1.2E-4</v>
      </c>
      <c r="R202" s="87">
        <f t="shared" si="22"/>
        <v>1.2E-4</v>
      </c>
      <c r="S202" s="87">
        <v>0</v>
      </c>
      <c r="T202" s="88">
        <f t="shared" si="23"/>
        <v>0</v>
      </c>
      <c r="AR202" s="89" t="s">
        <v>83</v>
      </c>
      <c r="AT202" s="89" t="s">
        <v>65</v>
      </c>
      <c r="AU202" s="89" t="s">
        <v>37</v>
      </c>
      <c r="AY202" s="45" t="s">
        <v>64</v>
      </c>
      <c r="BE202" s="90">
        <f t="shared" si="24"/>
        <v>0</v>
      </c>
      <c r="BF202" s="90">
        <f t="shared" si="25"/>
        <v>0</v>
      </c>
      <c r="BG202" s="90">
        <f t="shared" si="26"/>
        <v>0</v>
      </c>
      <c r="BH202" s="90">
        <f t="shared" si="27"/>
        <v>0</v>
      </c>
      <c r="BI202" s="90">
        <f t="shared" si="28"/>
        <v>0</v>
      </c>
      <c r="BJ202" s="45" t="s">
        <v>20</v>
      </c>
      <c r="BK202" s="90">
        <f t="shared" si="29"/>
        <v>0</v>
      </c>
      <c r="BL202" s="45" t="s">
        <v>83</v>
      </c>
      <c r="BM202" s="89" t="s">
        <v>1131</v>
      </c>
    </row>
    <row r="203" spans="2:65" s="46" customFormat="1" ht="16.5" customHeight="1">
      <c r="B203" s="79"/>
      <c r="C203" s="108" t="s">
        <v>102</v>
      </c>
      <c r="D203" s="108" t="s">
        <v>75</v>
      </c>
      <c r="E203" s="109" t="s">
        <v>1132</v>
      </c>
      <c r="F203" s="110" t="s">
        <v>1133</v>
      </c>
      <c r="G203" s="111" t="s">
        <v>9</v>
      </c>
      <c r="H203" s="112">
        <v>1</v>
      </c>
      <c r="I203" s="300"/>
      <c r="J203" s="113">
        <f t="shared" si="20"/>
        <v>0</v>
      </c>
      <c r="K203" s="129"/>
      <c r="L203" s="114"/>
      <c r="M203" s="301" t="s">
        <v>40</v>
      </c>
      <c r="N203" s="115" t="s">
        <v>45</v>
      </c>
      <c r="P203" s="87">
        <f t="shared" si="21"/>
        <v>0</v>
      </c>
      <c r="Q203" s="87">
        <v>0</v>
      </c>
      <c r="R203" s="87">
        <f t="shared" si="22"/>
        <v>0</v>
      </c>
      <c r="S203" s="87">
        <v>0</v>
      </c>
      <c r="T203" s="88">
        <f t="shared" si="23"/>
        <v>0</v>
      </c>
      <c r="AR203" s="89" t="s">
        <v>100</v>
      </c>
      <c r="AT203" s="89" t="s">
        <v>75</v>
      </c>
      <c r="AU203" s="89" t="s">
        <v>37</v>
      </c>
      <c r="AY203" s="45" t="s">
        <v>64</v>
      </c>
      <c r="BE203" s="90">
        <f t="shared" si="24"/>
        <v>0</v>
      </c>
      <c r="BF203" s="90">
        <f t="shared" si="25"/>
        <v>0</v>
      </c>
      <c r="BG203" s="90">
        <f t="shared" si="26"/>
        <v>0</v>
      </c>
      <c r="BH203" s="90">
        <f t="shared" si="27"/>
        <v>0</v>
      </c>
      <c r="BI203" s="90">
        <f t="shared" si="28"/>
        <v>0</v>
      </c>
      <c r="BJ203" s="45" t="s">
        <v>20</v>
      </c>
      <c r="BK203" s="90">
        <f t="shared" si="29"/>
        <v>0</v>
      </c>
      <c r="BL203" s="45" t="s">
        <v>83</v>
      </c>
      <c r="BM203" s="89" t="s">
        <v>1134</v>
      </c>
    </row>
    <row r="204" spans="2:65" s="46" customFormat="1" ht="16.5" customHeight="1">
      <c r="B204" s="79"/>
      <c r="C204" s="80" t="s">
        <v>112</v>
      </c>
      <c r="D204" s="80" t="s">
        <v>65</v>
      </c>
      <c r="E204" s="81" t="s">
        <v>1135</v>
      </c>
      <c r="F204" s="82" t="s">
        <v>1136</v>
      </c>
      <c r="G204" s="83" t="s">
        <v>9</v>
      </c>
      <c r="H204" s="84">
        <v>14</v>
      </c>
      <c r="I204" s="295"/>
      <c r="J204" s="85">
        <f t="shared" si="20"/>
        <v>0</v>
      </c>
      <c r="K204" s="128"/>
      <c r="L204" s="47"/>
      <c r="M204" s="296" t="s">
        <v>40</v>
      </c>
      <c r="N204" s="86" t="s">
        <v>45</v>
      </c>
      <c r="P204" s="87">
        <f t="shared" si="21"/>
        <v>0</v>
      </c>
      <c r="Q204" s="87">
        <v>0</v>
      </c>
      <c r="R204" s="87">
        <f t="shared" si="22"/>
        <v>0</v>
      </c>
      <c r="S204" s="87">
        <v>0</v>
      </c>
      <c r="T204" s="88">
        <f t="shared" si="23"/>
        <v>0</v>
      </c>
      <c r="AR204" s="89" t="s">
        <v>83</v>
      </c>
      <c r="AT204" s="89" t="s">
        <v>65</v>
      </c>
      <c r="AU204" s="89" t="s">
        <v>37</v>
      </c>
      <c r="AY204" s="45" t="s">
        <v>64</v>
      </c>
      <c r="BE204" s="90">
        <f t="shared" si="24"/>
        <v>0</v>
      </c>
      <c r="BF204" s="90">
        <f t="shared" si="25"/>
        <v>0</v>
      </c>
      <c r="BG204" s="90">
        <f t="shared" si="26"/>
        <v>0</v>
      </c>
      <c r="BH204" s="90">
        <f t="shared" si="27"/>
        <v>0</v>
      </c>
      <c r="BI204" s="90">
        <f t="shared" si="28"/>
        <v>0</v>
      </c>
      <c r="BJ204" s="45" t="s">
        <v>20</v>
      </c>
      <c r="BK204" s="90">
        <f t="shared" si="29"/>
        <v>0</v>
      </c>
      <c r="BL204" s="45" t="s">
        <v>83</v>
      </c>
      <c r="BM204" s="89" t="s">
        <v>1137</v>
      </c>
    </row>
    <row r="205" spans="2:65" s="46" customFormat="1" ht="16.5" customHeight="1">
      <c r="B205" s="79"/>
      <c r="C205" s="80" t="s">
        <v>113</v>
      </c>
      <c r="D205" s="80" t="s">
        <v>65</v>
      </c>
      <c r="E205" s="81" t="s">
        <v>1138</v>
      </c>
      <c r="F205" s="82" t="s">
        <v>1139</v>
      </c>
      <c r="G205" s="83" t="s">
        <v>9</v>
      </c>
      <c r="H205" s="84">
        <v>37</v>
      </c>
      <c r="I205" s="295"/>
      <c r="J205" s="85">
        <f t="shared" si="20"/>
        <v>0</v>
      </c>
      <c r="K205" s="128"/>
      <c r="L205" s="47"/>
      <c r="M205" s="296" t="s">
        <v>40</v>
      </c>
      <c r="N205" s="86" t="s">
        <v>45</v>
      </c>
      <c r="P205" s="87">
        <f t="shared" si="21"/>
        <v>0</v>
      </c>
      <c r="Q205" s="87">
        <v>0</v>
      </c>
      <c r="R205" s="87">
        <f t="shared" si="22"/>
        <v>0</v>
      </c>
      <c r="S205" s="87">
        <v>0</v>
      </c>
      <c r="T205" s="88">
        <f t="shared" si="23"/>
        <v>0</v>
      </c>
      <c r="AR205" s="89" t="s">
        <v>83</v>
      </c>
      <c r="AT205" s="89" t="s">
        <v>65</v>
      </c>
      <c r="AU205" s="89" t="s">
        <v>37</v>
      </c>
      <c r="AY205" s="45" t="s">
        <v>64</v>
      </c>
      <c r="BE205" s="90">
        <f t="shared" si="24"/>
        <v>0</v>
      </c>
      <c r="BF205" s="90">
        <f t="shared" si="25"/>
        <v>0</v>
      </c>
      <c r="BG205" s="90">
        <f t="shared" si="26"/>
        <v>0</v>
      </c>
      <c r="BH205" s="90">
        <f t="shared" si="27"/>
        <v>0</v>
      </c>
      <c r="BI205" s="90">
        <f t="shared" si="28"/>
        <v>0</v>
      </c>
      <c r="BJ205" s="45" t="s">
        <v>20</v>
      </c>
      <c r="BK205" s="90">
        <f t="shared" si="29"/>
        <v>0</v>
      </c>
      <c r="BL205" s="45" t="s">
        <v>83</v>
      </c>
      <c r="BM205" s="89" t="s">
        <v>1140</v>
      </c>
    </row>
    <row r="206" spans="2:65" s="46" customFormat="1" ht="16.5" customHeight="1">
      <c r="B206" s="79"/>
      <c r="C206" s="80" t="s">
        <v>114</v>
      </c>
      <c r="D206" s="80" t="s">
        <v>65</v>
      </c>
      <c r="E206" s="81" t="s">
        <v>1141</v>
      </c>
      <c r="F206" s="82" t="s">
        <v>1142</v>
      </c>
      <c r="G206" s="83" t="s">
        <v>9</v>
      </c>
      <c r="H206" s="84">
        <v>14</v>
      </c>
      <c r="I206" s="295"/>
      <c r="J206" s="85">
        <f t="shared" si="20"/>
        <v>0</v>
      </c>
      <c r="K206" s="128"/>
      <c r="L206" s="47"/>
      <c r="M206" s="296" t="s">
        <v>40</v>
      </c>
      <c r="N206" s="86" t="s">
        <v>45</v>
      </c>
      <c r="P206" s="87">
        <f t="shared" si="21"/>
        <v>0</v>
      </c>
      <c r="Q206" s="87">
        <v>0</v>
      </c>
      <c r="R206" s="87">
        <f t="shared" si="22"/>
        <v>0</v>
      </c>
      <c r="S206" s="87">
        <v>0</v>
      </c>
      <c r="T206" s="88">
        <f t="shared" si="23"/>
        <v>0</v>
      </c>
      <c r="AR206" s="89" t="s">
        <v>83</v>
      </c>
      <c r="AT206" s="89" t="s">
        <v>65</v>
      </c>
      <c r="AU206" s="89" t="s">
        <v>37</v>
      </c>
      <c r="AY206" s="45" t="s">
        <v>64</v>
      </c>
      <c r="BE206" s="90">
        <f t="shared" si="24"/>
        <v>0</v>
      </c>
      <c r="BF206" s="90">
        <f t="shared" si="25"/>
        <v>0</v>
      </c>
      <c r="BG206" s="90">
        <f t="shared" si="26"/>
        <v>0</v>
      </c>
      <c r="BH206" s="90">
        <f t="shared" si="27"/>
        <v>0</v>
      </c>
      <c r="BI206" s="90">
        <f t="shared" si="28"/>
        <v>0</v>
      </c>
      <c r="BJ206" s="45" t="s">
        <v>20</v>
      </c>
      <c r="BK206" s="90">
        <f t="shared" si="29"/>
        <v>0</v>
      </c>
      <c r="BL206" s="45" t="s">
        <v>83</v>
      </c>
      <c r="BM206" s="89" t="s">
        <v>1143</v>
      </c>
    </row>
    <row r="207" spans="2:65" s="46" customFormat="1" ht="16.5" customHeight="1">
      <c r="B207" s="79"/>
      <c r="C207" s="80" t="s">
        <v>115</v>
      </c>
      <c r="D207" s="80" t="s">
        <v>65</v>
      </c>
      <c r="E207" s="81" t="s">
        <v>1144</v>
      </c>
      <c r="F207" s="82" t="s">
        <v>1145</v>
      </c>
      <c r="G207" s="83" t="s">
        <v>9</v>
      </c>
      <c r="H207" s="84">
        <v>21</v>
      </c>
      <c r="I207" s="295"/>
      <c r="J207" s="85">
        <f t="shared" si="20"/>
        <v>0</v>
      </c>
      <c r="K207" s="128"/>
      <c r="L207" s="47"/>
      <c r="M207" s="296" t="s">
        <v>40</v>
      </c>
      <c r="N207" s="86" t="s">
        <v>45</v>
      </c>
      <c r="P207" s="87">
        <f t="shared" si="21"/>
        <v>0</v>
      </c>
      <c r="Q207" s="87">
        <v>0</v>
      </c>
      <c r="R207" s="87">
        <f t="shared" si="22"/>
        <v>0</v>
      </c>
      <c r="S207" s="87">
        <v>0</v>
      </c>
      <c r="T207" s="88">
        <f t="shared" si="23"/>
        <v>0</v>
      </c>
      <c r="AR207" s="89" t="s">
        <v>83</v>
      </c>
      <c r="AT207" s="89" t="s">
        <v>65</v>
      </c>
      <c r="AU207" s="89" t="s">
        <v>37</v>
      </c>
      <c r="AY207" s="45" t="s">
        <v>64</v>
      </c>
      <c r="BE207" s="90">
        <f t="shared" si="24"/>
        <v>0</v>
      </c>
      <c r="BF207" s="90">
        <f t="shared" si="25"/>
        <v>0</v>
      </c>
      <c r="BG207" s="90">
        <f t="shared" si="26"/>
        <v>0</v>
      </c>
      <c r="BH207" s="90">
        <f t="shared" si="27"/>
        <v>0</v>
      </c>
      <c r="BI207" s="90">
        <f t="shared" si="28"/>
        <v>0</v>
      </c>
      <c r="BJ207" s="45" t="s">
        <v>20</v>
      </c>
      <c r="BK207" s="90">
        <f t="shared" si="29"/>
        <v>0</v>
      </c>
      <c r="BL207" s="45" t="s">
        <v>83</v>
      </c>
      <c r="BM207" s="89" t="s">
        <v>1146</v>
      </c>
    </row>
    <row r="208" spans="2:65" s="46" customFormat="1" ht="16.5" customHeight="1">
      <c r="B208" s="79"/>
      <c r="C208" s="80" t="s">
        <v>116</v>
      </c>
      <c r="D208" s="80" t="s">
        <v>65</v>
      </c>
      <c r="E208" s="81" t="s">
        <v>1147</v>
      </c>
      <c r="F208" s="82" t="s">
        <v>1148</v>
      </c>
      <c r="G208" s="83" t="s">
        <v>9</v>
      </c>
      <c r="H208" s="84">
        <v>26</v>
      </c>
      <c r="I208" s="295"/>
      <c r="J208" s="85">
        <f t="shared" si="20"/>
        <v>0</v>
      </c>
      <c r="K208" s="128"/>
      <c r="L208" s="47"/>
      <c r="M208" s="296" t="s">
        <v>40</v>
      </c>
      <c r="N208" s="86" t="s">
        <v>45</v>
      </c>
      <c r="P208" s="87">
        <f t="shared" si="21"/>
        <v>0</v>
      </c>
      <c r="Q208" s="87">
        <v>0</v>
      </c>
      <c r="R208" s="87">
        <f t="shared" si="22"/>
        <v>0</v>
      </c>
      <c r="S208" s="87">
        <v>0</v>
      </c>
      <c r="T208" s="88">
        <f t="shared" si="23"/>
        <v>0</v>
      </c>
      <c r="AR208" s="89" t="s">
        <v>83</v>
      </c>
      <c r="AT208" s="89" t="s">
        <v>65</v>
      </c>
      <c r="AU208" s="89" t="s">
        <v>37</v>
      </c>
      <c r="AY208" s="45" t="s">
        <v>64</v>
      </c>
      <c r="BE208" s="90">
        <f t="shared" si="24"/>
        <v>0</v>
      </c>
      <c r="BF208" s="90">
        <f t="shared" si="25"/>
        <v>0</v>
      </c>
      <c r="BG208" s="90">
        <f t="shared" si="26"/>
        <v>0</v>
      </c>
      <c r="BH208" s="90">
        <f t="shared" si="27"/>
        <v>0</v>
      </c>
      <c r="BI208" s="90">
        <f t="shared" si="28"/>
        <v>0</v>
      </c>
      <c r="BJ208" s="45" t="s">
        <v>20</v>
      </c>
      <c r="BK208" s="90">
        <f t="shared" si="29"/>
        <v>0</v>
      </c>
      <c r="BL208" s="45" t="s">
        <v>83</v>
      </c>
      <c r="BM208" s="89" t="s">
        <v>1149</v>
      </c>
    </row>
    <row r="209" spans="2:65" s="46" customFormat="1" ht="16.5" customHeight="1">
      <c r="B209" s="79"/>
      <c r="C209" s="80" t="s">
        <v>117</v>
      </c>
      <c r="D209" s="80" t="s">
        <v>65</v>
      </c>
      <c r="E209" s="81" t="s">
        <v>1150</v>
      </c>
      <c r="F209" s="82" t="s">
        <v>1151</v>
      </c>
      <c r="G209" s="83" t="s">
        <v>9</v>
      </c>
      <c r="H209" s="84">
        <v>26</v>
      </c>
      <c r="I209" s="295"/>
      <c r="J209" s="85">
        <f t="shared" si="20"/>
        <v>0</v>
      </c>
      <c r="K209" s="128"/>
      <c r="L209" s="47"/>
      <c r="M209" s="296" t="s">
        <v>40</v>
      </c>
      <c r="N209" s="86" t="s">
        <v>45</v>
      </c>
      <c r="P209" s="87">
        <f t="shared" si="21"/>
        <v>0</v>
      </c>
      <c r="Q209" s="87">
        <v>0</v>
      </c>
      <c r="R209" s="87">
        <f t="shared" si="22"/>
        <v>0</v>
      </c>
      <c r="S209" s="87">
        <v>0</v>
      </c>
      <c r="T209" s="88">
        <f t="shared" si="23"/>
        <v>0</v>
      </c>
      <c r="AR209" s="89" t="s">
        <v>83</v>
      </c>
      <c r="AT209" s="89" t="s">
        <v>65</v>
      </c>
      <c r="AU209" s="89" t="s">
        <v>37</v>
      </c>
      <c r="AY209" s="45" t="s">
        <v>64</v>
      </c>
      <c r="BE209" s="90">
        <f t="shared" si="24"/>
        <v>0</v>
      </c>
      <c r="BF209" s="90">
        <f t="shared" si="25"/>
        <v>0</v>
      </c>
      <c r="BG209" s="90">
        <f t="shared" si="26"/>
        <v>0</v>
      </c>
      <c r="BH209" s="90">
        <f t="shared" si="27"/>
        <v>0</v>
      </c>
      <c r="BI209" s="90">
        <f t="shared" si="28"/>
        <v>0</v>
      </c>
      <c r="BJ209" s="45" t="s">
        <v>20</v>
      </c>
      <c r="BK209" s="90">
        <f t="shared" si="29"/>
        <v>0</v>
      </c>
      <c r="BL209" s="45" t="s">
        <v>83</v>
      </c>
      <c r="BM209" s="89" t="s">
        <v>1152</v>
      </c>
    </row>
    <row r="210" spans="2:65" s="46" customFormat="1" ht="16.5" customHeight="1">
      <c r="B210" s="79"/>
      <c r="C210" s="80" t="s">
        <v>118</v>
      </c>
      <c r="D210" s="80" t="s">
        <v>65</v>
      </c>
      <c r="E210" s="81" t="s">
        <v>1153</v>
      </c>
      <c r="F210" s="82" t="s">
        <v>1154</v>
      </c>
      <c r="G210" s="83" t="s">
        <v>9</v>
      </c>
      <c r="H210" s="84">
        <v>29</v>
      </c>
      <c r="I210" s="295"/>
      <c r="J210" s="85">
        <f t="shared" si="20"/>
        <v>0</v>
      </c>
      <c r="K210" s="128"/>
      <c r="L210" s="47"/>
      <c r="M210" s="296" t="s">
        <v>40</v>
      </c>
      <c r="N210" s="86" t="s">
        <v>45</v>
      </c>
      <c r="P210" s="87">
        <f t="shared" si="21"/>
        <v>0</v>
      </c>
      <c r="Q210" s="87">
        <v>0</v>
      </c>
      <c r="R210" s="87">
        <f t="shared" si="22"/>
        <v>0</v>
      </c>
      <c r="S210" s="87">
        <v>0</v>
      </c>
      <c r="T210" s="88">
        <f t="shared" si="23"/>
        <v>0</v>
      </c>
      <c r="AR210" s="89" t="s">
        <v>83</v>
      </c>
      <c r="AT210" s="89" t="s">
        <v>65</v>
      </c>
      <c r="AU210" s="89" t="s">
        <v>37</v>
      </c>
      <c r="AY210" s="45" t="s">
        <v>64</v>
      </c>
      <c r="BE210" s="90">
        <f t="shared" si="24"/>
        <v>0</v>
      </c>
      <c r="BF210" s="90">
        <f t="shared" si="25"/>
        <v>0</v>
      </c>
      <c r="BG210" s="90">
        <f t="shared" si="26"/>
        <v>0</v>
      </c>
      <c r="BH210" s="90">
        <f t="shared" si="27"/>
        <v>0</v>
      </c>
      <c r="BI210" s="90">
        <f t="shared" si="28"/>
        <v>0</v>
      </c>
      <c r="BJ210" s="45" t="s">
        <v>20</v>
      </c>
      <c r="BK210" s="90">
        <f t="shared" si="29"/>
        <v>0</v>
      </c>
      <c r="BL210" s="45" t="s">
        <v>83</v>
      </c>
      <c r="BM210" s="89" t="s">
        <v>1155</v>
      </c>
    </row>
    <row r="211" spans="2:65" s="46" customFormat="1" ht="21.75" customHeight="1">
      <c r="B211" s="79"/>
      <c r="C211" s="80" t="s">
        <v>119</v>
      </c>
      <c r="D211" s="80" t="s">
        <v>65</v>
      </c>
      <c r="E211" s="81" t="s">
        <v>1156</v>
      </c>
      <c r="F211" s="82" t="s">
        <v>1157</v>
      </c>
      <c r="G211" s="83" t="s">
        <v>9</v>
      </c>
      <c r="H211" s="84">
        <v>14</v>
      </c>
      <c r="I211" s="295"/>
      <c r="J211" s="85">
        <f t="shared" si="20"/>
        <v>0</v>
      </c>
      <c r="K211" s="128"/>
      <c r="L211" s="47"/>
      <c r="M211" s="296" t="s">
        <v>40</v>
      </c>
      <c r="N211" s="86" t="s">
        <v>45</v>
      </c>
      <c r="P211" s="87">
        <f t="shared" si="21"/>
        <v>0</v>
      </c>
      <c r="Q211" s="87">
        <v>0</v>
      </c>
      <c r="R211" s="87">
        <f t="shared" si="22"/>
        <v>0</v>
      </c>
      <c r="S211" s="87">
        <v>0</v>
      </c>
      <c r="T211" s="88">
        <f t="shared" si="23"/>
        <v>0</v>
      </c>
      <c r="AR211" s="89" t="s">
        <v>83</v>
      </c>
      <c r="AT211" s="89" t="s">
        <v>65</v>
      </c>
      <c r="AU211" s="89" t="s">
        <v>37</v>
      </c>
      <c r="AY211" s="45" t="s">
        <v>64</v>
      </c>
      <c r="BE211" s="90">
        <f t="shared" si="24"/>
        <v>0</v>
      </c>
      <c r="BF211" s="90">
        <f t="shared" si="25"/>
        <v>0</v>
      </c>
      <c r="BG211" s="90">
        <f t="shared" si="26"/>
        <v>0</v>
      </c>
      <c r="BH211" s="90">
        <f t="shared" si="27"/>
        <v>0</v>
      </c>
      <c r="BI211" s="90">
        <f t="shared" si="28"/>
        <v>0</v>
      </c>
      <c r="BJ211" s="45" t="s">
        <v>20</v>
      </c>
      <c r="BK211" s="90">
        <f t="shared" si="29"/>
        <v>0</v>
      </c>
      <c r="BL211" s="45" t="s">
        <v>83</v>
      </c>
      <c r="BM211" s="89" t="s">
        <v>1158</v>
      </c>
    </row>
    <row r="212" spans="2:65" s="46" customFormat="1" ht="24.2" customHeight="1">
      <c r="B212" s="79"/>
      <c r="C212" s="80" t="s">
        <v>74</v>
      </c>
      <c r="D212" s="80" t="s">
        <v>65</v>
      </c>
      <c r="E212" s="81" t="s">
        <v>1159</v>
      </c>
      <c r="F212" s="82" t="s">
        <v>1160</v>
      </c>
      <c r="G212" s="83" t="s">
        <v>16</v>
      </c>
      <c r="H212" s="84">
        <v>8.5999999999999993E-2</v>
      </c>
      <c r="I212" s="295"/>
      <c r="J212" s="85">
        <f t="shared" si="20"/>
        <v>0</v>
      </c>
      <c r="K212" s="128"/>
      <c r="L212" s="47"/>
      <c r="M212" s="296" t="s">
        <v>40</v>
      </c>
      <c r="N212" s="86" t="s">
        <v>45</v>
      </c>
      <c r="P212" s="87">
        <f t="shared" si="21"/>
        <v>0</v>
      </c>
      <c r="Q212" s="87">
        <v>0</v>
      </c>
      <c r="R212" s="87">
        <f t="shared" si="22"/>
        <v>0</v>
      </c>
      <c r="S212" s="87">
        <v>0</v>
      </c>
      <c r="T212" s="88">
        <f t="shared" si="23"/>
        <v>0</v>
      </c>
      <c r="AR212" s="89" t="s">
        <v>83</v>
      </c>
      <c r="AT212" s="89" t="s">
        <v>65</v>
      </c>
      <c r="AU212" s="89" t="s">
        <v>37</v>
      </c>
      <c r="AY212" s="45" t="s">
        <v>64</v>
      </c>
      <c r="BE212" s="90">
        <f t="shared" si="24"/>
        <v>0</v>
      </c>
      <c r="BF212" s="90">
        <f t="shared" si="25"/>
        <v>0</v>
      </c>
      <c r="BG212" s="90">
        <f t="shared" si="26"/>
        <v>0</v>
      </c>
      <c r="BH212" s="90">
        <f t="shared" si="27"/>
        <v>0</v>
      </c>
      <c r="BI212" s="90">
        <f t="shared" si="28"/>
        <v>0</v>
      </c>
      <c r="BJ212" s="45" t="s">
        <v>20</v>
      </c>
      <c r="BK212" s="90">
        <f t="shared" si="29"/>
        <v>0</v>
      </c>
      <c r="BL212" s="45" t="s">
        <v>83</v>
      </c>
      <c r="BM212" s="89" t="s">
        <v>1161</v>
      </c>
    </row>
    <row r="213" spans="2:65" s="67" customFormat="1" ht="22.9" customHeight="1">
      <c r="B213" s="68"/>
      <c r="D213" s="69" t="s">
        <v>60</v>
      </c>
      <c r="E213" s="77" t="s">
        <v>295</v>
      </c>
      <c r="F213" s="77" t="s">
        <v>296</v>
      </c>
      <c r="I213" s="294"/>
      <c r="J213" s="78">
        <f>BK213</f>
        <v>0</v>
      </c>
      <c r="L213" s="68"/>
      <c r="M213" s="72"/>
      <c r="P213" s="73">
        <f>SUM(P214:P221)</f>
        <v>0</v>
      </c>
      <c r="R213" s="73">
        <f>SUM(R214:R221)</f>
        <v>0</v>
      </c>
      <c r="T213" s="74">
        <f>SUM(T214:T221)</f>
        <v>0</v>
      </c>
      <c r="AR213" s="69" t="s">
        <v>37</v>
      </c>
      <c r="AT213" s="75" t="s">
        <v>60</v>
      </c>
      <c r="AU213" s="75" t="s">
        <v>20</v>
      </c>
      <c r="AY213" s="69" t="s">
        <v>64</v>
      </c>
      <c r="BK213" s="76">
        <f>SUM(BK214:BK221)</f>
        <v>0</v>
      </c>
    </row>
    <row r="214" spans="2:65" s="46" customFormat="1" ht="24.2" customHeight="1">
      <c r="B214" s="79"/>
      <c r="C214" s="80" t="s">
        <v>79</v>
      </c>
      <c r="D214" s="80" t="s">
        <v>65</v>
      </c>
      <c r="E214" s="81" t="s">
        <v>1162</v>
      </c>
      <c r="F214" s="82" t="s">
        <v>1163</v>
      </c>
      <c r="G214" s="83" t="s">
        <v>23</v>
      </c>
      <c r="H214" s="84">
        <v>8</v>
      </c>
      <c r="I214" s="295"/>
      <c r="J214" s="85">
        <f t="shared" ref="J214:J221" si="30">ROUND(I214*H214,2)</f>
        <v>0</v>
      </c>
      <c r="K214" s="128"/>
      <c r="L214" s="47"/>
      <c r="M214" s="296" t="s">
        <v>40</v>
      </c>
      <c r="N214" s="86" t="s">
        <v>45</v>
      </c>
      <c r="P214" s="87">
        <f t="shared" ref="P214:P221" si="31">O214*H214</f>
        <v>0</v>
      </c>
      <c r="Q214" s="87">
        <v>0</v>
      </c>
      <c r="R214" s="87">
        <f t="shared" ref="R214:R221" si="32">Q214*H214</f>
        <v>0</v>
      </c>
      <c r="S214" s="87">
        <v>0</v>
      </c>
      <c r="T214" s="88">
        <f t="shared" ref="T214:T221" si="33">S214*H214</f>
        <v>0</v>
      </c>
      <c r="AR214" s="89" t="s">
        <v>83</v>
      </c>
      <c r="AT214" s="89" t="s">
        <v>65</v>
      </c>
      <c r="AU214" s="89" t="s">
        <v>37</v>
      </c>
      <c r="AY214" s="45" t="s">
        <v>64</v>
      </c>
      <c r="BE214" s="90">
        <f t="shared" ref="BE214:BE221" si="34">IF(N214="základní",J214,0)</f>
        <v>0</v>
      </c>
      <c r="BF214" s="90">
        <f t="shared" ref="BF214:BF221" si="35">IF(N214="snížená",J214,0)</f>
        <v>0</v>
      </c>
      <c r="BG214" s="90">
        <f t="shared" ref="BG214:BG221" si="36">IF(N214="zákl. přenesená",J214,0)</f>
        <v>0</v>
      </c>
      <c r="BH214" s="90">
        <f t="shared" ref="BH214:BH221" si="37">IF(N214="sníž. přenesená",J214,0)</f>
        <v>0</v>
      </c>
      <c r="BI214" s="90">
        <f t="shared" ref="BI214:BI221" si="38">IF(N214="nulová",J214,0)</f>
        <v>0</v>
      </c>
      <c r="BJ214" s="45" t="s">
        <v>20</v>
      </c>
      <c r="BK214" s="90">
        <f t="shared" ref="BK214:BK221" si="39">ROUND(I214*H214,2)</f>
        <v>0</v>
      </c>
      <c r="BL214" s="45" t="s">
        <v>83</v>
      </c>
      <c r="BM214" s="89" t="s">
        <v>1164</v>
      </c>
    </row>
    <row r="215" spans="2:65" s="46" customFormat="1" ht="16.5" customHeight="1">
      <c r="B215" s="79"/>
      <c r="C215" s="108" t="s">
        <v>87</v>
      </c>
      <c r="D215" s="108" t="s">
        <v>75</v>
      </c>
      <c r="E215" s="109" t="s">
        <v>1165</v>
      </c>
      <c r="F215" s="110" t="s">
        <v>1166</v>
      </c>
      <c r="G215" s="111" t="s">
        <v>9</v>
      </c>
      <c r="H215" s="112">
        <v>8</v>
      </c>
      <c r="I215" s="300"/>
      <c r="J215" s="113">
        <f t="shared" si="30"/>
        <v>0</v>
      </c>
      <c r="K215" s="129"/>
      <c r="L215" s="114"/>
      <c r="M215" s="301" t="s">
        <v>40</v>
      </c>
      <c r="N215" s="115" t="s">
        <v>45</v>
      </c>
      <c r="P215" s="87">
        <f t="shared" si="31"/>
        <v>0</v>
      </c>
      <c r="Q215" s="87">
        <v>0</v>
      </c>
      <c r="R215" s="87">
        <f t="shared" si="32"/>
        <v>0</v>
      </c>
      <c r="S215" s="87">
        <v>0</v>
      </c>
      <c r="T215" s="88">
        <f t="shared" si="33"/>
        <v>0</v>
      </c>
      <c r="AR215" s="89" t="s">
        <v>100</v>
      </c>
      <c r="AT215" s="89" t="s">
        <v>75</v>
      </c>
      <c r="AU215" s="89" t="s">
        <v>37</v>
      </c>
      <c r="AY215" s="45" t="s">
        <v>64</v>
      </c>
      <c r="BE215" s="90">
        <f t="shared" si="34"/>
        <v>0</v>
      </c>
      <c r="BF215" s="90">
        <f t="shared" si="35"/>
        <v>0</v>
      </c>
      <c r="BG215" s="90">
        <f t="shared" si="36"/>
        <v>0</v>
      </c>
      <c r="BH215" s="90">
        <f t="shared" si="37"/>
        <v>0</v>
      </c>
      <c r="BI215" s="90">
        <f t="shared" si="38"/>
        <v>0</v>
      </c>
      <c r="BJ215" s="45" t="s">
        <v>20</v>
      </c>
      <c r="BK215" s="90">
        <f t="shared" si="39"/>
        <v>0</v>
      </c>
      <c r="BL215" s="45" t="s">
        <v>83</v>
      </c>
      <c r="BM215" s="89" t="s">
        <v>1167</v>
      </c>
    </row>
    <row r="216" spans="2:65" s="46" customFormat="1" ht="24.2" customHeight="1">
      <c r="B216" s="79"/>
      <c r="C216" s="80" t="s">
        <v>78</v>
      </c>
      <c r="D216" s="80" t="s">
        <v>65</v>
      </c>
      <c r="E216" s="81" t="s">
        <v>1168</v>
      </c>
      <c r="F216" s="82" t="s">
        <v>1169</v>
      </c>
      <c r="G216" s="83" t="s">
        <v>23</v>
      </c>
      <c r="H216" s="84">
        <v>26</v>
      </c>
      <c r="I216" s="295"/>
      <c r="J216" s="85">
        <f t="shared" si="30"/>
        <v>0</v>
      </c>
      <c r="K216" s="128"/>
      <c r="L216" s="47"/>
      <c r="M216" s="296" t="s">
        <v>40</v>
      </c>
      <c r="N216" s="86" t="s">
        <v>45</v>
      </c>
      <c r="P216" s="87">
        <f t="shared" si="31"/>
        <v>0</v>
      </c>
      <c r="Q216" s="87">
        <v>0</v>
      </c>
      <c r="R216" s="87">
        <f t="shared" si="32"/>
        <v>0</v>
      </c>
      <c r="S216" s="87">
        <v>0</v>
      </c>
      <c r="T216" s="88">
        <f t="shared" si="33"/>
        <v>0</v>
      </c>
      <c r="AR216" s="89" t="s">
        <v>83</v>
      </c>
      <c r="AT216" s="89" t="s">
        <v>65</v>
      </c>
      <c r="AU216" s="89" t="s">
        <v>37</v>
      </c>
      <c r="AY216" s="45" t="s">
        <v>64</v>
      </c>
      <c r="BE216" s="90">
        <f t="shared" si="34"/>
        <v>0</v>
      </c>
      <c r="BF216" s="90">
        <f t="shared" si="35"/>
        <v>0</v>
      </c>
      <c r="BG216" s="90">
        <f t="shared" si="36"/>
        <v>0</v>
      </c>
      <c r="BH216" s="90">
        <f t="shared" si="37"/>
        <v>0</v>
      </c>
      <c r="BI216" s="90">
        <f t="shared" si="38"/>
        <v>0</v>
      </c>
      <c r="BJ216" s="45" t="s">
        <v>20</v>
      </c>
      <c r="BK216" s="90">
        <f t="shared" si="39"/>
        <v>0</v>
      </c>
      <c r="BL216" s="45" t="s">
        <v>83</v>
      </c>
      <c r="BM216" s="89" t="s">
        <v>1170</v>
      </c>
    </row>
    <row r="217" spans="2:65" s="46" customFormat="1" ht="24.2" customHeight="1">
      <c r="B217" s="79"/>
      <c r="C217" s="108" t="s">
        <v>83</v>
      </c>
      <c r="D217" s="108" t="s">
        <v>75</v>
      </c>
      <c r="E217" s="109" t="s">
        <v>1171</v>
      </c>
      <c r="F217" s="110" t="s">
        <v>1172</v>
      </c>
      <c r="G217" s="111" t="s">
        <v>9</v>
      </c>
      <c r="H217" s="112">
        <v>31</v>
      </c>
      <c r="I217" s="300"/>
      <c r="J217" s="113">
        <f t="shared" si="30"/>
        <v>0</v>
      </c>
      <c r="K217" s="129"/>
      <c r="L217" s="114"/>
      <c r="M217" s="301" t="s">
        <v>40</v>
      </c>
      <c r="N217" s="115" t="s">
        <v>45</v>
      </c>
      <c r="P217" s="87">
        <f t="shared" si="31"/>
        <v>0</v>
      </c>
      <c r="Q217" s="87">
        <v>0</v>
      </c>
      <c r="R217" s="87">
        <f t="shared" si="32"/>
        <v>0</v>
      </c>
      <c r="S217" s="87">
        <v>0</v>
      </c>
      <c r="T217" s="88">
        <f t="shared" si="33"/>
        <v>0</v>
      </c>
      <c r="AR217" s="89" t="s">
        <v>100</v>
      </c>
      <c r="AT217" s="89" t="s">
        <v>75</v>
      </c>
      <c r="AU217" s="89" t="s">
        <v>37</v>
      </c>
      <c r="AY217" s="45" t="s">
        <v>64</v>
      </c>
      <c r="BE217" s="90">
        <f t="shared" si="34"/>
        <v>0</v>
      </c>
      <c r="BF217" s="90">
        <f t="shared" si="35"/>
        <v>0</v>
      </c>
      <c r="BG217" s="90">
        <f t="shared" si="36"/>
        <v>0</v>
      </c>
      <c r="BH217" s="90">
        <f t="shared" si="37"/>
        <v>0</v>
      </c>
      <c r="BI217" s="90">
        <f t="shared" si="38"/>
        <v>0</v>
      </c>
      <c r="BJ217" s="45" t="s">
        <v>20</v>
      </c>
      <c r="BK217" s="90">
        <f t="shared" si="39"/>
        <v>0</v>
      </c>
      <c r="BL217" s="45" t="s">
        <v>83</v>
      </c>
      <c r="BM217" s="89" t="s">
        <v>1173</v>
      </c>
    </row>
    <row r="218" spans="2:65" s="46" customFormat="1" ht="21.75" customHeight="1">
      <c r="B218" s="79"/>
      <c r="C218" s="108" t="s">
        <v>84</v>
      </c>
      <c r="D218" s="108" t="s">
        <v>75</v>
      </c>
      <c r="E218" s="109" t="s">
        <v>1174</v>
      </c>
      <c r="F218" s="110" t="s">
        <v>1175</v>
      </c>
      <c r="G218" s="111" t="s">
        <v>9</v>
      </c>
      <c r="H218" s="112">
        <v>26</v>
      </c>
      <c r="I218" s="300"/>
      <c r="J218" s="113">
        <f t="shared" si="30"/>
        <v>0</v>
      </c>
      <c r="K218" s="129"/>
      <c r="L218" s="114"/>
      <c r="M218" s="301" t="s">
        <v>40</v>
      </c>
      <c r="N218" s="115" t="s">
        <v>45</v>
      </c>
      <c r="P218" s="87">
        <f t="shared" si="31"/>
        <v>0</v>
      </c>
      <c r="Q218" s="87">
        <v>0</v>
      </c>
      <c r="R218" s="87">
        <f t="shared" si="32"/>
        <v>0</v>
      </c>
      <c r="S218" s="87">
        <v>0</v>
      </c>
      <c r="T218" s="88">
        <f t="shared" si="33"/>
        <v>0</v>
      </c>
      <c r="AR218" s="89" t="s">
        <v>100</v>
      </c>
      <c r="AT218" s="89" t="s">
        <v>75</v>
      </c>
      <c r="AU218" s="89" t="s">
        <v>37</v>
      </c>
      <c r="AY218" s="45" t="s">
        <v>64</v>
      </c>
      <c r="BE218" s="90">
        <f t="shared" si="34"/>
        <v>0</v>
      </c>
      <c r="BF218" s="90">
        <f t="shared" si="35"/>
        <v>0</v>
      </c>
      <c r="BG218" s="90">
        <f t="shared" si="36"/>
        <v>0</v>
      </c>
      <c r="BH218" s="90">
        <f t="shared" si="37"/>
        <v>0</v>
      </c>
      <c r="BI218" s="90">
        <f t="shared" si="38"/>
        <v>0</v>
      </c>
      <c r="BJ218" s="45" t="s">
        <v>20</v>
      </c>
      <c r="BK218" s="90">
        <f t="shared" si="39"/>
        <v>0</v>
      </c>
      <c r="BL218" s="45" t="s">
        <v>83</v>
      </c>
      <c r="BM218" s="89" t="s">
        <v>1176</v>
      </c>
    </row>
    <row r="219" spans="2:65" s="46" customFormat="1" ht="24.2" customHeight="1">
      <c r="B219" s="79"/>
      <c r="C219" s="80" t="s">
        <v>81</v>
      </c>
      <c r="D219" s="80" t="s">
        <v>65</v>
      </c>
      <c r="E219" s="81" t="s">
        <v>1177</v>
      </c>
      <c r="F219" s="82" t="s">
        <v>1178</v>
      </c>
      <c r="G219" s="83" t="s">
        <v>23</v>
      </c>
      <c r="H219" s="84">
        <v>5</v>
      </c>
      <c r="I219" s="295"/>
      <c r="J219" s="85">
        <f t="shared" si="30"/>
        <v>0</v>
      </c>
      <c r="K219" s="128"/>
      <c r="L219" s="47"/>
      <c r="M219" s="296" t="s">
        <v>40</v>
      </c>
      <c r="N219" s="86" t="s">
        <v>45</v>
      </c>
      <c r="P219" s="87">
        <f t="shared" si="31"/>
        <v>0</v>
      </c>
      <c r="Q219" s="87">
        <v>0</v>
      </c>
      <c r="R219" s="87">
        <f t="shared" si="32"/>
        <v>0</v>
      </c>
      <c r="S219" s="87">
        <v>0</v>
      </c>
      <c r="T219" s="88">
        <f t="shared" si="33"/>
        <v>0</v>
      </c>
      <c r="AR219" s="89" t="s">
        <v>83</v>
      </c>
      <c r="AT219" s="89" t="s">
        <v>65</v>
      </c>
      <c r="AU219" s="89" t="s">
        <v>37</v>
      </c>
      <c r="AY219" s="45" t="s">
        <v>64</v>
      </c>
      <c r="BE219" s="90">
        <f t="shared" si="34"/>
        <v>0</v>
      </c>
      <c r="BF219" s="90">
        <f t="shared" si="35"/>
        <v>0</v>
      </c>
      <c r="BG219" s="90">
        <f t="shared" si="36"/>
        <v>0</v>
      </c>
      <c r="BH219" s="90">
        <f t="shared" si="37"/>
        <v>0</v>
      </c>
      <c r="BI219" s="90">
        <f t="shared" si="38"/>
        <v>0</v>
      </c>
      <c r="BJ219" s="45" t="s">
        <v>20</v>
      </c>
      <c r="BK219" s="90">
        <f t="shared" si="39"/>
        <v>0</v>
      </c>
      <c r="BL219" s="45" t="s">
        <v>83</v>
      </c>
      <c r="BM219" s="89" t="s">
        <v>1179</v>
      </c>
    </row>
    <row r="220" spans="2:65" s="46" customFormat="1" ht="16.5" customHeight="1">
      <c r="B220" s="79"/>
      <c r="C220" s="108" t="s">
        <v>107</v>
      </c>
      <c r="D220" s="108" t="s">
        <v>75</v>
      </c>
      <c r="E220" s="109" t="s">
        <v>1180</v>
      </c>
      <c r="F220" s="110" t="s">
        <v>1181</v>
      </c>
      <c r="G220" s="111" t="s">
        <v>9</v>
      </c>
      <c r="H220" s="112">
        <v>5</v>
      </c>
      <c r="I220" s="300"/>
      <c r="J220" s="113">
        <f t="shared" si="30"/>
        <v>0</v>
      </c>
      <c r="K220" s="129"/>
      <c r="L220" s="114"/>
      <c r="M220" s="301" t="s">
        <v>40</v>
      </c>
      <c r="N220" s="115" t="s">
        <v>45</v>
      </c>
      <c r="P220" s="87">
        <f t="shared" si="31"/>
        <v>0</v>
      </c>
      <c r="Q220" s="87">
        <v>0</v>
      </c>
      <c r="R220" s="87">
        <f t="shared" si="32"/>
        <v>0</v>
      </c>
      <c r="S220" s="87">
        <v>0</v>
      </c>
      <c r="T220" s="88">
        <f t="shared" si="33"/>
        <v>0</v>
      </c>
      <c r="AR220" s="89" t="s">
        <v>100</v>
      </c>
      <c r="AT220" s="89" t="s">
        <v>75</v>
      </c>
      <c r="AU220" s="89" t="s">
        <v>37</v>
      </c>
      <c r="AY220" s="45" t="s">
        <v>64</v>
      </c>
      <c r="BE220" s="90">
        <f t="shared" si="34"/>
        <v>0</v>
      </c>
      <c r="BF220" s="90">
        <f t="shared" si="35"/>
        <v>0</v>
      </c>
      <c r="BG220" s="90">
        <f t="shared" si="36"/>
        <v>0</v>
      </c>
      <c r="BH220" s="90">
        <f t="shared" si="37"/>
        <v>0</v>
      </c>
      <c r="BI220" s="90">
        <f t="shared" si="38"/>
        <v>0</v>
      </c>
      <c r="BJ220" s="45" t="s">
        <v>20</v>
      </c>
      <c r="BK220" s="90">
        <f t="shared" si="39"/>
        <v>0</v>
      </c>
      <c r="BL220" s="45" t="s">
        <v>83</v>
      </c>
      <c r="BM220" s="89" t="s">
        <v>1182</v>
      </c>
    </row>
    <row r="221" spans="2:65" s="46" customFormat="1" ht="24.2" customHeight="1">
      <c r="B221" s="79"/>
      <c r="C221" s="80" t="s">
        <v>77</v>
      </c>
      <c r="D221" s="80" t="s">
        <v>65</v>
      </c>
      <c r="E221" s="81" t="s">
        <v>1183</v>
      </c>
      <c r="F221" s="82" t="s">
        <v>1184</v>
      </c>
      <c r="G221" s="83" t="s">
        <v>16</v>
      </c>
      <c r="H221" s="84">
        <v>0.4</v>
      </c>
      <c r="I221" s="295"/>
      <c r="J221" s="85">
        <f t="shared" si="30"/>
        <v>0</v>
      </c>
      <c r="K221" s="128"/>
      <c r="L221" s="47"/>
      <c r="M221" s="296" t="s">
        <v>40</v>
      </c>
      <c r="N221" s="86" t="s">
        <v>45</v>
      </c>
      <c r="P221" s="87">
        <f t="shared" si="31"/>
        <v>0</v>
      </c>
      <c r="Q221" s="87">
        <v>0</v>
      </c>
      <c r="R221" s="87">
        <f t="shared" si="32"/>
        <v>0</v>
      </c>
      <c r="S221" s="87">
        <v>0</v>
      </c>
      <c r="T221" s="88">
        <f t="shared" si="33"/>
        <v>0</v>
      </c>
      <c r="AR221" s="89" t="s">
        <v>83</v>
      </c>
      <c r="AT221" s="89" t="s">
        <v>65</v>
      </c>
      <c r="AU221" s="89" t="s">
        <v>37</v>
      </c>
      <c r="AY221" s="45" t="s">
        <v>64</v>
      </c>
      <c r="BE221" s="90">
        <f t="shared" si="34"/>
        <v>0</v>
      </c>
      <c r="BF221" s="90">
        <f t="shared" si="35"/>
        <v>0</v>
      </c>
      <c r="BG221" s="90">
        <f t="shared" si="36"/>
        <v>0</v>
      </c>
      <c r="BH221" s="90">
        <f t="shared" si="37"/>
        <v>0</v>
      </c>
      <c r="BI221" s="90">
        <f t="shared" si="38"/>
        <v>0</v>
      </c>
      <c r="BJ221" s="45" t="s">
        <v>20</v>
      </c>
      <c r="BK221" s="90">
        <f t="shared" si="39"/>
        <v>0</v>
      </c>
      <c r="BL221" s="45" t="s">
        <v>83</v>
      </c>
      <c r="BM221" s="89" t="s">
        <v>1185</v>
      </c>
    </row>
    <row r="222" spans="2:65" s="67" customFormat="1" ht="22.9" customHeight="1">
      <c r="B222" s="68"/>
      <c r="D222" s="69" t="s">
        <v>60</v>
      </c>
      <c r="E222" s="77" t="s">
        <v>1186</v>
      </c>
      <c r="F222" s="77" t="s">
        <v>1187</v>
      </c>
      <c r="I222" s="294"/>
      <c r="J222" s="78">
        <f>BK222</f>
        <v>0</v>
      </c>
      <c r="L222" s="68"/>
      <c r="M222" s="72"/>
      <c r="P222" s="73">
        <f>SUM(P223:P224)</f>
        <v>0</v>
      </c>
      <c r="R222" s="73">
        <f>SUM(R223:R224)</f>
        <v>7.6500000000000005E-3</v>
      </c>
      <c r="T222" s="74">
        <f>SUM(T223:T224)</f>
        <v>0</v>
      </c>
      <c r="AR222" s="69" t="s">
        <v>37</v>
      </c>
      <c r="AT222" s="75" t="s">
        <v>60</v>
      </c>
      <c r="AU222" s="75" t="s">
        <v>20</v>
      </c>
      <c r="AY222" s="69" t="s">
        <v>64</v>
      </c>
      <c r="BK222" s="76">
        <f>SUM(BK223:BK224)</f>
        <v>0</v>
      </c>
    </row>
    <row r="223" spans="2:65" s="46" customFormat="1" ht="37.9" customHeight="1">
      <c r="B223" s="79"/>
      <c r="C223" s="80" t="s">
        <v>175</v>
      </c>
      <c r="D223" s="80" t="s">
        <v>65</v>
      </c>
      <c r="E223" s="81" t="s">
        <v>1188</v>
      </c>
      <c r="F223" s="82" t="s">
        <v>1189</v>
      </c>
      <c r="G223" s="83" t="s">
        <v>15</v>
      </c>
      <c r="H223" s="84">
        <v>5</v>
      </c>
      <c r="I223" s="295"/>
      <c r="J223" s="85">
        <f>ROUND(I223*H223,2)</f>
        <v>0</v>
      </c>
      <c r="K223" s="128"/>
      <c r="L223" s="47"/>
      <c r="M223" s="296" t="s">
        <v>40</v>
      </c>
      <c r="N223" s="86" t="s">
        <v>45</v>
      </c>
      <c r="P223" s="87">
        <f>O223*H223</f>
        <v>0</v>
      </c>
      <c r="Q223" s="87">
        <v>1.0200000000000001E-3</v>
      </c>
      <c r="R223" s="87">
        <f>Q223*H223</f>
        <v>5.1000000000000004E-3</v>
      </c>
      <c r="S223" s="87">
        <v>0</v>
      </c>
      <c r="T223" s="88">
        <f>S223*H223</f>
        <v>0</v>
      </c>
      <c r="AR223" s="89" t="s">
        <v>83</v>
      </c>
      <c r="AT223" s="89" t="s">
        <v>65</v>
      </c>
      <c r="AU223" s="89" t="s">
        <v>37</v>
      </c>
      <c r="AY223" s="45" t="s">
        <v>64</v>
      </c>
      <c r="BE223" s="90">
        <f>IF(N223="základní",J223,0)</f>
        <v>0</v>
      </c>
      <c r="BF223" s="90">
        <f>IF(N223="snížená",J223,0)</f>
        <v>0</v>
      </c>
      <c r="BG223" s="90">
        <f>IF(N223="zákl. přenesená",J223,0)</f>
        <v>0</v>
      </c>
      <c r="BH223" s="90">
        <f>IF(N223="sníž. přenesená",J223,0)</f>
        <v>0</v>
      </c>
      <c r="BI223" s="90">
        <f>IF(N223="nulová",J223,0)</f>
        <v>0</v>
      </c>
      <c r="BJ223" s="45" t="s">
        <v>20</v>
      </c>
      <c r="BK223" s="90">
        <f>ROUND(I223*H223,2)</f>
        <v>0</v>
      </c>
      <c r="BL223" s="45" t="s">
        <v>83</v>
      </c>
      <c r="BM223" s="89" t="s">
        <v>1190</v>
      </c>
    </row>
    <row r="224" spans="2:65" s="46" customFormat="1" ht="37.9" customHeight="1">
      <c r="B224" s="79"/>
      <c r="C224" s="80" t="s">
        <v>174</v>
      </c>
      <c r="D224" s="80" t="s">
        <v>65</v>
      </c>
      <c r="E224" s="81" t="s">
        <v>1191</v>
      </c>
      <c r="F224" s="82" t="s">
        <v>1192</v>
      </c>
      <c r="G224" s="83" t="s">
        <v>15</v>
      </c>
      <c r="H224" s="84">
        <v>5</v>
      </c>
      <c r="I224" s="295"/>
      <c r="J224" s="85">
        <f>ROUND(I224*H224,2)</f>
        <v>0</v>
      </c>
      <c r="K224" s="128"/>
      <c r="L224" s="47"/>
      <c r="M224" s="296" t="s">
        <v>40</v>
      </c>
      <c r="N224" s="86" t="s">
        <v>45</v>
      </c>
      <c r="P224" s="87">
        <f>O224*H224</f>
        <v>0</v>
      </c>
      <c r="Q224" s="87">
        <v>5.1000000000000004E-4</v>
      </c>
      <c r="R224" s="87">
        <f>Q224*H224</f>
        <v>2.5500000000000002E-3</v>
      </c>
      <c r="S224" s="87">
        <v>0</v>
      </c>
      <c r="T224" s="88">
        <f>S224*H224</f>
        <v>0</v>
      </c>
      <c r="AR224" s="89" t="s">
        <v>83</v>
      </c>
      <c r="AT224" s="89" t="s">
        <v>65</v>
      </c>
      <c r="AU224" s="89" t="s">
        <v>37</v>
      </c>
      <c r="AY224" s="45" t="s">
        <v>64</v>
      </c>
      <c r="BE224" s="90">
        <f>IF(N224="základní",J224,0)</f>
        <v>0</v>
      </c>
      <c r="BF224" s="90">
        <f>IF(N224="snížená",J224,0)</f>
        <v>0</v>
      </c>
      <c r="BG224" s="90">
        <f>IF(N224="zákl. přenesená",J224,0)</f>
        <v>0</v>
      </c>
      <c r="BH224" s="90">
        <f>IF(N224="sníž. přenesená",J224,0)</f>
        <v>0</v>
      </c>
      <c r="BI224" s="90">
        <f>IF(N224="nulová",J224,0)</f>
        <v>0</v>
      </c>
      <c r="BJ224" s="45" t="s">
        <v>20</v>
      </c>
      <c r="BK224" s="90">
        <f>ROUND(I224*H224,2)</f>
        <v>0</v>
      </c>
      <c r="BL224" s="45" t="s">
        <v>83</v>
      </c>
      <c r="BM224" s="89" t="s">
        <v>1193</v>
      </c>
    </row>
    <row r="225" spans="2:65" s="67" customFormat="1" ht="25.9" customHeight="1">
      <c r="B225" s="68"/>
      <c r="D225" s="69" t="s">
        <v>60</v>
      </c>
      <c r="E225" s="70" t="s">
        <v>251</v>
      </c>
      <c r="F225" s="70" t="s">
        <v>252</v>
      </c>
      <c r="I225" s="294"/>
      <c r="J225" s="71">
        <f>BK225</f>
        <v>0</v>
      </c>
      <c r="L225" s="68"/>
      <c r="M225" s="72"/>
      <c r="P225" s="73">
        <f>SUM(P226:P228)</f>
        <v>0</v>
      </c>
      <c r="R225" s="73">
        <f>SUM(R226:R228)</f>
        <v>0</v>
      </c>
      <c r="T225" s="74">
        <f>SUM(T226:T228)</f>
        <v>0</v>
      </c>
      <c r="AR225" s="69" t="s">
        <v>66</v>
      </c>
      <c r="AT225" s="75" t="s">
        <v>60</v>
      </c>
      <c r="AU225" s="75" t="s">
        <v>63</v>
      </c>
      <c r="AY225" s="69" t="s">
        <v>64</v>
      </c>
      <c r="BK225" s="76">
        <f>SUM(BK226:BK228)</f>
        <v>0</v>
      </c>
    </row>
    <row r="226" spans="2:65" s="46" customFormat="1" ht="16.5" customHeight="1">
      <c r="B226" s="79"/>
      <c r="C226" s="80" t="s">
        <v>170</v>
      </c>
      <c r="D226" s="80" t="s">
        <v>65</v>
      </c>
      <c r="E226" s="81" t="s">
        <v>1194</v>
      </c>
      <c r="F226" s="82" t="s">
        <v>1195</v>
      </c>
      <c r="G226" s="83" t="s">
        <v>33</v>
      </c>
      <c r="H226" s="84">
        <v>30</v>
      </c>
      <c r="I226" s="295"/>
      <c r="J226" s="85">
        <f>ROUND(I226*H226,2)</f>
        <v>0</v>
      </c>
      <c r="K226" s="128"/>
      <c r="L226" s="47"/>
      <c r="M226" s="296" t="s">
        <v>40</v>
      </c>
      <c r="N226" s="86" t="s">
        <v>45</v>
      </c>
      <c r="P226" s="87">
        <f>O226*H226</f>
        <v>0</v>
      </c>
      <c r="Q226" s="87">
        <v>0</v>
      </c>
      <c r="R226" s="87">
        <f>Q226*H226</f>
        <v>0</v>
      </c>
      <c r="S226" s="87">
        <v>0</v>
      </c>
      <c r="T226" s="88">
        <f>S226*H226</f>
        <v>0</v>
      </c>
      <c r="AR226" s="89" t="s">
        <v>242</v>
      </c>
      <c r="AT226" s="89" t="s">
        <v>65</v>
      </c>
      <c r="AU226" s="89" t="s">
        <v>20</v>
      </c>
      <c r="AY226" s="45" t="s">
        <v>64</v>
      </c>
      <c r="BE226" s="90">
        <f>IF(N226="základní",J226,0)</f>
        <v>0</v>
      </c>
      <c r="BF226" s="90">
        <f>IF(N226="snížená",J226,0)</f>
        <v>0</v>
      </c>
      <c r="BG226" s="90">
        <f>IF(N226="zákl. přenesená",J226,0)</f>
        <v>0</v>
      </c>
      <c r="BH226" s="90">
        <f>IF(N226="sníž. přenesená",J226,0)</f>
        <v>0</v>
      </c>
      <c r="BI226" s="90">
        <f>IF(N226="nulová",J226,0)</f>
        <v>0</v>
      </c>
      <c r="BJ226" s="45" t="s">
        <v>20</v>
      </c>
      <c r="BK226" s="90">
        <f>ROUND(I226*H226,2)</f>
        <v>0</v>
      </c>
      <c r="BL226" s="45" t="s">
        <v>242</v>
      </c>
      <c r="BM226" s="89" t="s">
        <v>1196</v>
      </c>
    </row>
    <row r="227" spans="2:65" s="46" customFormat="1" ht="24.2" customHeight="1">
      <c r="B227" s="79"/>
      <c r="C227" s="80" t="s">
        <v>171</v>
      </c>
      <c r="D227" s="80" t="s">
        <v>65</v>
      </c>
      <c r="E227" s="81" t="s">
        <v>1197</v>
      </c>
      <c r="F227" s="82" t="s">
        <v>1198</v>
      </c>
      <c r="G227" s="83" t="s">
        <v>9</v>
      </c>
      <c r="H227" s="84">
        <v>6</v>
      </c>
      <c r="I227" s="295"/>
      <c r="J227" s="85">
        <f>ROUND(I227*H227,2)</f>
        <v>0</v>
      </c>
      <c r="K227" s="128"/>
      <c r="L227" s="47"/>
      <c r="M227" s="296" t="s">
        <v>40</v>
      </c>
      <c r="N227" s="86" t="s">
        <v>45</v>
      </c>
      <c r="P227" s="87">
        <f>O227*H227</f>
        <v>0</v>
      </c>
      <c r="Q227" s="87">
        <v>0</v>
      </c>
      <c r="R227" s="87">
        <f>Q227*H227</f>
        <v>0</v>
      </c>
      <c r="S227" s="87">
        <v>0</v>
      </c>
      <c r="T227" s="88">
        <f>S227*H227</f>
        <v>0</v>
      </c>
      <c r="AR227" s="89" t="s">
        <v>242</v>
      </c>
      <c r="AT227" s="89" t="s">
        <v>65</v>
      </c>
      <c r="AU227" s="89" t="s">
        <v>20</v>
      </c>
      <c r="AY227" s="45" t="s">
        <v>64</v>
      </c>
      <c r="BE227" s="90">
        <f>IF(N227="základní",J227,0)</f>
        <v>0</v>
      </c>
      <c r="BF227" s="90">
        <f>IF(N227="snížená",J227,0)</f>
        <v>0</v>
      </c>
      <c r="BG227" s="90">
        <f>IF(N227="zákl. přenesená",J227,0)</f>
        <v>0</v>
      </c>
      <c r="BH227" s="90">
        <f>IF(N227="sníž. přenesená",J227,0)</f>
        <v>0</v>
      </c>
      <c r="BI227" s="90">
        <f>IF(N227="nulová",J227,0)</f>
        <v>0</v>
      </c>
      <c r="BJ227" s="45" t="s">
        <v>20</v>
      </c>
      <c r="BK227" s="90">
        <f>ROUND(I227*H227,2)</f>
        <v>0</v>
      </c>
      <c r="BL227" s="45" t="s">
        <v>242</v>
      </c>
      <c r="BM227" s="89" t="s">
        <v>1199</v>
      </c>
    </row>
    <row r="228" spans="2:65" s="46" customFormat="1" ht="24.2" customHeight="1">
      <c r="B228" s="79"/>
      <c r="C228" s="80" t="s">
        <v>172</v>
      </c>
      <c r="D228" s="80" t="s">
        <v>65</v>
      </c>
      <c r="E228" s="81" t="s">
        <v>1200</v>
      </c>
      <c r="F228" s="82" t="s">
        <v>1201</v>
      </c>
      <c r="G228" s="83" t="s">
        <v>9</v>
      </c>
      <c r="H228" s="84">
        <v>3</v>
      </c>
      <c r="I228" s="295"/>
      <c r="J228" s="85">
        <f>ROUND(I228*H228,2)</f>
        <v>0</v>
      </c>
      <c r="K228" s="128"/>
      <c r="L228" s="47"/>
      <c r="M228" s="305" t="s">
        <v>40</v>
      </c>
      <c r="N228" s="124" t="s">
        <v>45</v>
      </c>
      <c r="O228" s="306"/>
      <c r="P228" s="125">
        <f>O228*H228</f>
        <v>0</v>
      </c>
      <c r="Q228" s="125">
        <v>0</v>
      </c>
      <c r="R228" s="125">
        <f>Q228*H228</f>
        <v>0</v>
      </c>
      <c r="S228" s="125">
        <v>0</v>
      </c>
      <c r="T228" s="126">
        <f>S228*H228</f>
        <v>0</v>
      </c>
      <c r="AR228" s="89" t="s">
        <v>242</v>
      </c>
      <c r="AT228" s="89" t="s">
        <v>65</v>
      </c>
      <c r="AU228" s="89" t="s">
        <v>20</v>
      </c>
      <c r="AY228" s="45" t="s">
        <v>64</v>
      </c>
      <c r="BE228" s="90">
        <f>IF(N228="základní",J228,0)</f>
        <v>0</v>
      </c>
      <c r="BF228" s="90">
        <f>IF(N228="snížená",J228,0)</f>
        <v>0</v>
      </c>
      <c r="BG228" s="90">
        <f>IF(N228="zákl. přenesená",J228,0)</f>
        <v>0</v>
      </c>
      <c r="BH228" s="90">
        <f>IF(N228="sníž. přenesená",J228,0)</f>
        <v>0</v>
      </c>
      <c r="BI228" s="90">
        <f>IF(N228="nulová",J228,0)</f>
        <v>0</v>
      </c>
      <c r="BJ228" s="45" t="s">
        <v>20</v>
      </c>
      <c r="BK228" s="90">
        <f>ROUND(I228*H228,2)</f>
        <v>0</v>
      </c>
      <c r="BL228" s="45" t="s">
        <v>242</v>
      </c>
      <c r="BM228" s="89" t="s">
        <v>1202</v>
      </c>
    </row>
    <row r="229" spans="2:65" s="46" customFormat="1" ht="6.95" customHeight="1">
      <c r="B229" s="49"/>
      <c r="C229" s="50"/>
      <c r="D229" s="50"/>
      <c r="E229" s="50"/>
      <c r="F229" s="50"/>
      <c r="G229" s="50"/>
      <c r="H229" s="50"/>
      <c r="I229" s="50"/>
      <c r="J229" s="50"/>
      <c r="K229" s="50"/>
      <c r="L229" s="47"/>
    </row>
  </sheetData>
  <autoFilter ref="C122:K228" xr:uid="{00000000-0009-0000-0000-000001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5044-0917-48F7-8102-B253231BA181}">
  <sheetPr>
    <tabColor theme="9" tint="0.59999389629810485"/>
  </sheetPr>
  <dimension ref="A1:J87"/>
  <sheetViews>
    <sheetView view="pageBreakPreview" zoomScale="118" zoomScaleNormal="140" zoomScaleSheetLayoutView="118" zoomScalePageLayoutView="110" workbookViewId="0">
      <pane ySplit="4" topLeftCell="A5" activePane="bottomLeft" state="frozen"/>
      <selection pane="bottomLeft" activeCell="F25" sqref="F25"/>
    </sheetView>
  </sheetViews>
  <sheetFormatPr defaultRowHeight="14.1" customHeight="1"/>
  <cols>
    <col min="1" max="1" width="6.28515625" style="217" customWidth="1"/>
    <col min="2" max="2" width="7.140625" style="208" customWidth="1"/>
    <col min="3" max="3" width="75.85546875" style="196" customWidth="1"/>
    <col min="4" max="4" width="5.7109375" style="208" customWidth="1"/>
    <col min="5" max="5" width="11.7109375" style="196" customWidth="1"/>
    <col min="6" max="6" width="13.28515625" style="218" bestFit="1" customWidth="1"/>
    <col min="7" max="7" width="15.85546875" style="219" bestFit="1" customWidth="1"/>
    <col min="8" max="8" width="17.5703125" style="218" customWidth="1"/>
    <col min="9" max="10" width="9.140625" style="196" hidden="1" customWidth="1"/>
    <col min="11" max="11" width="8.85546875" style="196"/>
    <col min="12" max="12" width="20.42578125" style="196" customWidth="1"/>
    <col min="13" max="256" width="8.85546875" style="196"/>
    <col min="257" max="257" width="6.28515625" style="196" customWidth="1"/>
    <col min="258" max="258" width="7.140625" style="196" customWidth="1"/>
    <col min="259" max="259" width="75.85546875" style="196" customWidth="1"/>
    <col min="260" max="260" width="5.7109375" style="196" customWidth="1"/>
    <col min="261" max="261" width="11.7109375" style="196" customWidth="1"/>
    <col min="262" max="262" width="13.28515625" style="196" bestFit="1" customWidth="1"/>
    <col min="263" max="263" width="15.85546875" style="196" bestFit="1" customWidth="1"/>
    <col min="264" max="264" width="17.5703125" style="196" customWidth="1"/>
    <col min="265" max="266" width="0" style="196" hidden="1" customWidth="1"/>
    <col min="267" max="267" width="8.85546875" style="196"/>
    <col min="268" max="268" width="20.42578125" style="196" customWidth="1"/>
    <col min="269" max="512" width="8.85546875" style="196"/>
    <col min="513" max="513" width="6.28515625" style="196" customWidth="1"/>
    <col min="514" max="514" width="7.140625" style="196" customWidth="1"/>
    <col min="515" max="515" width="75.85546875" style="196" customWidth="1"/>
    <col min="516" max="516" width="5.7109375" style="196" customWidth="1"/>
    <col min="517" max="517" width="11.7109375" style="196" customWidth="1"/>
    <col min="518" max="518" width="13.28515625" style="196" bestFit="1" customWidth="1"/>
    <col min="519" max="519" width="15.85546875" style="196" bestFit="1" customWidth="1"/>
    <col min="520" max="520" width="17.5703125" style="196" customWidth="1"/>
    <col min="521" max="522" width="0" style="196" hidden="1" customWidth="1"/>
    <col min="523" max="523" width="8.85546875" style="196"/>
    <col min="524" max="524" width="20.42578125" style="196" customWidth="1"/>
    <col min="525" max="768" width="8.85546875" style="196"/>
    <col min="769" max="769" width="6.28515625" style="196" customWidth="1"/>
    <col min="770" max="770" width="7.140625" style="196" customWidth="1"/>
    <col min="771" max="771" width="75.85546875" style="196" customWidth="1"/>
    <col min="772" max="772" width="5.7109375" style="196" customWidth="1"/>
    <col min="773" max="773" width="11.7109375" style="196" customWidth="1"/>
    <col min="774" max="774" width="13.28515625" style="196" bestFit="1" customWidth="1"/>
    <col min="775" max="775" width="15.85546875" style="196" bestFit="1" customWidth="1"/>
    <col min="776" max="776" width="17.5703125" style="196" customWidth="1"/>
    <col min="777" max="778" width="0" style="196" hidden="1" customWidth="1"/>
    <col min="779" max="779" width="8.85546875" style="196"/>
    <col min="780" max="780" width="20.42578125" style="196" customWidth="1"/>
    <col min="781" max="1024" width="8.85546875" style="196"/>
    <col min="1025" max="1025" width="6.28515625" style="196" customWidth="1"/>
    <col min="1026" max="1026" width="7.140625" style="196" customWidth="1"/>
    <col min="1027" max="1027" width="75.85546875" style="196" customWidth="1"/>
    <col min="1028" max="1028" width="5.7109375" style="196" customWidth="1"/>
    <col min="1029" max="1029" width="11.7109375" style="196" customWidth="1"/>
    <col min="1030" max="1030" width="13.28515625" style="196" bestFit="1" customWidth="1"/>
    <col min="1031" max="1031" width="15.85546875" style="196" bestFit="1" customWidth="1"/>
    <col min="1032" max="1032" width="17.5703125" style="196" customWidth="1"/>
    <col min="1033" max="1034" width="0" style="196" hidden="1" customWidth="1"/>
    <col min="1035" max="1035" width="8.85546875" style="196"/>
    <col min="1036" max="1036" width="20.42578125" style="196" customWidth="1"/>
    <col min="1037" max="1280" width="8.85546875" style="196"/>
    <col min="1281" max="1281" width="6.28515625" style="196" customWidth="1"/>
    <col min="1282" max="1282" width="7.140625" style="196" customWidth="1"/>
    <col min="1283" max="1283" width="75.85546875" style="196" customWidth="1"/>
    <col min="1284" max="1284" width="5.7109375" style="196" customWidth="1"/>
    <col min="1285" max="1285" width="11.7109375" style="196" customWidth="1"/>
    <col min="1286" max="1286" width="13.28515625" style="196" bestFit="1" customWidth="1"/>
    <col min="1287" max="1287" width="15.85546875" style="196" bestFit="1" customWidth="1"/>
    <col min="1288" max="1288" width="17.5703125" style="196" customWidth="1"/>
    <col min="1289" max="1290" width="0" style="196" hidden="1" customWidth="1"/>
    <col min="1291" max="1291" width="8.85546875" style="196"/>
    <col min="1292" max="1292" width="20.42578125" style="196" customWidth="1"/>
    <col min="1293" max="1536" width="8.85546875" style="196"/>
    <col min="1537" max="1537" width="6.28515625" style="196" customWidth="1"/>
    <col min="1538" max="1538" width="7.140625" style="196" customWidth="1"/>
    <col min="1539" max="1539" width="75.85546875" style="196" customWidth="1"/>
    <col min="1540" max="1540" width="5.7109375" style="196" customWidth="1"/>
    <col min="1541" max="1541" width="11.7109375" style="196" customWidth="1"/>
    <col min="1542" max="1542" width="13.28515625" style="196" bestFit="1" customWidth="1"/>
    <col min="1543" max="1543" width="15.85546875" style="196" bestFit="1" customWidth="1"/>
    <col min="1544" max="1544" width="17.5703125" style="196" customWidth="1"/>
    <col min="1545" max="1546" width="0" style="196" hidden="1" customWidth="1"/>
    <col min="1547" max="1547" width="8.85546875" style="196"/>
    <col min="1548" max="1548" width="20.42578125" style="196" customWidth="1"/>
    <col min="1549" max="1792" width="8.85546875" style="196"/>
    <col min="1793" max="1793" width="6.28515625" style="196" customWidth="1"/>
    <col min="1794" max="1794" width="7.140625" style="196" customWidth="1"/>
    <col min="1795" max="1795" width="75.85546875" style="196" customWidth="1"/>
    <col min="1796" max="1796" width="5.7109375" style="196" customWidth="1"/>
    <col min="1797" max="1797" width="11.7109375" style="196" customWidth="1"/>
    <col min="1798" max="1798" width="13.28515625" style="196" bestFit="1" customWidth="1"/>
    <col min="1799" max="1799" width="15.85546875" style="196" bestFit="1" customWidth="1"/>
    <col min="1800" max="1800" width="17.5703125" style="196" customWidth="1"/>
    <col min="1801" max="1802" width="0" style="196" hidden="1" customWidth="1"/>
    <col min="1803" max="1803" width="8.85546875" style="196"/>
    <col min="1804" max="1804" width="20.42578125" style="196" customWidth="1"/>
    <col min="1805" max="2048" width="8.85546875" style="196"/>
    <col min="2049" max="2049" width="6.28515625" style="196" customWidth="1"/>
    <col min="2050" max="2050" width="7.140625" style="196" customWidth="1"/>
    <col min="2051" max="2051" width="75.85546875" style="196" customWidth="1"/>
    <col min="2052" max="2052" width="5.7109375" style="196" customWidth="1"/>
    <col min="2053" max="2053" width="11.7109375" style="196" customWidth="1"/>
    <col min="2054" max="2054" width="13.28515625" style="196" bestFit="1" customWidth="1"/>
    <col min="2055" max="2055" width="15.85546875" style="196" bestFit="1" customWidth="1"/>
    <col min="2056" max="2056" width="17.5703125" style="196" customWidth="1"/>
    <col min="2057" max="2058" width="0" style="196" hidden="1" customWidth="1"/>
    <col min="2059" max="2059" width="8.85546875" style="196"/>
    <col min="2060" max="2060" width="20.42578125" style="196" customWidth="1"/>
    <col min="2061" max="2304" width="8.85546875" style="196"/>
    <col min="2305" max="2305" width="6.28515625" style="196" customWidth="1"/>
    <col min="2306" max="2306" width="7.140625" style="196" customWidth="1"/>
    <col min="2307" max="2307" width="75.85546875" style="196" customWidth="1"/>
    <col min="2308" max="2308" width="5.7109375" style="196" customWidth="1"/>
    <col min="2309" max="2309" width="11.7109375" style="196" customWidth="1"/>
    <col min="2310" max="2310" width="13.28515625" style="196" bestFit="1" customWidth="1"/>
    <col min="2311" max="2311" width="15.85546875" style="196" bestFit="1" customWidth="1"/>
    <col min="2312" max="2312" width="17.5703125" style="196" customWidth="1"/>
    <col min="2313" max="2314" width="0" style="196" hidden="1" customWidth="1"/>
    <col min="2315" max="2315" width="8.85546875" style="196"/>
    <col min="2316" max="2316" width="20.42578125" style="196" customWidth="1"/>
    <col min="2317" max="2560" width="8.85546875" style="196"/>
    <col min="2561" max="2561" width="6.28515625" style="196" customWidth="1"/>
    <col min="2562" max="2562" width="7.140625" style="196" customWidth="1"/>
    <col min="2563" max="2563" width="75.85546875" style="196" customWidth="1"/>
    <col min="2564" max="2564" width="5.7109375" style="196" customWidth="1"/>
    <col min="2565" max="2565" width="11.7109375" style="196" customWidth="1"/>
    <col min="2566" max="2566" width="13.28515625" style="196" bestFit="1" customWidth="1"/>
    <col min="2567" max="2567" width="15.85546875" style="196" bestFit="1" customWidth="1"/>
    <col min="2568" max="2568" width="17.5703125" style="196" customWidth="1"/>
    <col min="2569" max="2570" width="0" style="196" hidden="1" customWidth="1"/>
    <col min="2571" max="2571" width="8.85546875" style="196"/>
    <col min="2572" max="2572" width="20.42578125" style="196" customWidth="1"/>
    <col min="2573" max="2816" width="8.85546875" style="196"/>
    <col min="2817" max="2817" width="6.28515625" style="196" customWidth="1"/>
    <col min="2818" max="2818" width="7.140625" style="196" customWidth="1"/>
    <col min="2819" max="2819" width="75.85546875" style="196" customWidth="1"/>
    <col min="2820" max="2820" width="5.7109375" style="196" customWidth="1"/>
    <col min="2821" max="2821" width="11.7109375" style="196" customWidth="1"/>
    <col min="2822" max="2822" width="13.28515625" style="196" bestFit="1" customWidth="1"/>
    <col min="2823" max="2823" width="15.85546875" style="196" bestFit="1" customWidth="1"/>
    <col min="2824" max="2824" width="17.5703125" style="196" customWidth="1"/>
    <col min="2825" max="2826" width="0" style="196" hidden="1" customWidth="1"/>
    <col min="2827" max="2827" width="8.85546875" style="196"/>
    <col min="2828" max="2828" width="20.42578125" style="196" customWidth="1"/>
    <col min="2829" max="3072" width="8.85546875" style="196"/>
    <col min="3073" max="3073" width="6.28515625" style="196" customWidth="1"/>
    <col min="3074" max="3074" width="7.140625" style="196" customWidth="1"/>
    <col min="3075" max="3075" width="75.85546875" style="196" customWidth="1"/>
    <col min="3076" max="3076" width="5.7109375" style="196" customWidth="1"/>
    <col min="3077" max="3077" width="11.7109375" style="196" customWidth="1"/>
    <col min="3078" max="3078" width="13.28515625" style="196" bestFit="1" customWidth="1"/>
    <col min="3079" max="3079" width="15.85546875" style="196" bestFit="1" customWidth="1"/>
    <col min="3080" max="3080" width="17.5703125" style="196" customWidth="1"/>
    <col min="3081" max="3082" width="0" style="196" hidden="1" customWidth="1"/>
    <col min="3083" max="3083" width="8.85546875" style="196"/>
    <col min="3084" max="3084" width="20.42578125" style="196" customWidth="1"/>
    <col min="3085" max="3328" width="8.85546875" style="196"/>
    <col min="3329" max="3329" width="6.28515625" style="196" customWidth="1"/>
    <col min="3330" max="3330" width="7.140625" style="196" customWidth="1"/>
    <col min="3331" max="3331" width="75.85546875" style="196" customWidth="1"/>
    <col min="3332" max="3332" width="5.7109375" style="196" customWidth="1"/>
    <col min="3333" max="3333" width="11.7109375" style="196" customWidth="1"/>
    <col min="3334" max="3334" width="13.28515625" style="196" bestFit="1" customWidth="1"/>
    <col min="3335" max="3335" width="15.85546875" style="196" bestFit="1" customWidth="1"/>
    <col min="3336" max="3336" width="17.5703125" style="196" customWidth="1"/>
    <col min="3337" max="3338" width="0" style="196" hidden="1" customWidth="1"/>
    <col min="3339" max="3339" width="8.85546875" style="196"/>
    <col min="3340" max="3340" width="20.42578125" style="196" customWidth="1"/>
    <col min="3341" max="3584" width="8.85546875" style="196"/>
    <col min="3585" max="3585" width="6.28515625" style="196" customWidth="1"/>
    <col min="3586" max="3586" width="7.140625" style="196" customWidth="1"/>
    <col min="3587" max="3587" width="75.85546875" style="196" customWidth="1"/>
    <col min="3588" max="3588" width="5.7109375" style="196" customWidth="1"/>
    <col min="3589" max="3589" width="11.7109375" style="196" customWidth="1"/>
    <col min="3590" max="3590" width="13.28515625" style="196" bestFit="1" customWidth="1"/>
    <col min="3591" max="3591" width="15.85546875" style="196" bestFit="1" customWidth="1"/>
    <col min="3592" max="3592" width="17.5703125" style="196" customWidth="1"/>
    <col min="3593" max="3594" width="0" style="196" hidden="1" customWidth="1"/>
    <col min="3595" max="3595" width="8.85546875" style="196"/>
    <col min="3596" max="3596" width="20.42578125" style="196" customWidth="1"/>
    <col min="3597" max="3840" width="8.85546875" style="196"/>
    <col min="3841" max="3841" width="6.28515625" style="196" customWidth="1"/>
    <col min="3842" max="3842" width="7.140625" style="196" customWidth="1"/>
    <col min="3843" max="3843" width="75.85546875" style="196" customWidth="1"/>
    <col min="3844" max="3844" width="5.7109375" style="196" customWidth="1"/>
    <col min="3845" max="3845" width="11.7109375" style="196" customWidth="1"/>
    <col min="3846" max="3846" width="13.28515625" style="196" bestFit="1" customWidth="1"/>
    <col min="3847" max="3847" width="15.85546875" style="196" bestFit="1" customWidth="1"/>
    <col min="3848" max="3848" width="17.5703125" style="196" customWidth="1"/>
    <col min="3849" max="3850" width="0" style="196" hidden="1" customWidth="1"/>
    <col min="3851" max="3851" width="8.85546875" style="196"/>
    <col min="3852" max="3852" width="20.42578125" style="196" customWidth="1"/>
    <col min="3853" max="4096" width="8.85546875" style="196"/>
    <col min="4097" max="4097" width="6.28515625" style="196" customWidth="1"/>
    <col min="4098" max="4098" width="7.140625" style="196" customWidth="1"/>
    <col min="4099" max="4099" width="75.85546875" style="196" customWidth="1"/>
    <col min="4100" max="4100" width="5.7109375" style="196" customWidth="1"/>
    <col min="4101" max="4101" width="11.7109375" style="196" customWidth="1"/>
    <col min="4102" max="4102" width="13.28515625" style="196" bestFit="1" customWidth="1"/>
    <col min="4103" max="4103" width="15.85546875" style="196" bestFit="1" customWidth="1"/>
    <col min="4104" max="4104" width="17.5703125" style="196" customWidth="1"/>
    <col min="4105" max="4106" width="0" style="196" hidden="1" customWidth="1"/>
    <col min="4107" max="4107" width="8.85546875" style="196"/>
    <col min="4108" max="4108" width="20.42578125" style="196" customWidth="1"/>
    <col min="4109" max="4352" width="8.85546875" style="196"/>
    <col min="4353" max="4353" width="6.28515625" style="196" customWidth="1"/>
    <col min="4354" max="4354" width="7.140625" style="196" customWidth="1"/>
    <col min="4355" max="4355" width="75.85546875" style="196" customWidth="1"/>
    <col min="4356" max="4356" width="5.7109375" style="196" customWidth="1"/>
    <col min="4357" max="4357" width="11.7109375" style="196" customWidth="1"/>
    <col min="4358" max="4358" width="13.28515625" style="196" bestFit="1" customWidth="1"/>
    <col min="4359" max="4359" width="15.85546875" style="196" bestFit="1" customWidth="1"/>
    <col min="4360" max="4360" width="17.5703125" style="196" customWidth="1"/>
    <col min="4361" max="4362" width="0" style="196" hidden="1" customWidth="1"/>
    <col min="4363" max="4363" width="8.85546875" style="196"/>
    <col min="4364" max="4364" width="20.42578125" style="196" customWidth="1"/>
    <col min="4365" max="4608" width="8.85546875" style="196"/>
    <col min="4609" max="4609" width="6.28515625" style="196" customWidth="1"/>
    <col min="4610" max="4610" width="7.140625" style="196" customWidth="1"/>
    <col min="4611" max="4611" width="75.85546875" style="196" customWidth="1"/>
    <col min="4612" max="4612" width="5.7109375" style="196" customWidth="1"/>
    <col min="4613" max="4613" width="11.7109375" style="196" customWidth="1"/>
    <col min="4614" max="4614" width="13.28515625" style="196" bestFit="1" customWidth="1"/>
    <col min="4615" max="4615" width="15.85546875" style="196" bestFit="1" customWidth="1"/>
    <col min="4616" max="4616" width="17.5703125" style="196" customWidth="1"/>
    <col min="4617" max="4618" width="0" style="196" hidden="1" customWidth="1"/>
    <col min="4619" max="4619" width="8.85546875" style="196"/>
    <col min="4620" max="4620" width="20.42578125" style="196" customWidth="1"/>
    <col min="4621" max="4864" width="8.85546875" style="196"/>
    <col min="4865" max="4865" width="6.28515625" style="196" customWidth="1"/>
    <col min="4866" max="4866" width="7.140625" style="196" customWidth="1"/>
    <col min="4867" max="4867" width="75.85546875" style="196" customWidth="1"/>
    <col min="4868" max="4868" width="5.7109375" style="196" customWidth="1"/>
    <col min="4869" max="4869" width="11.7109375" style="196" customWidth="1"/>
    <col min="4870" max="4870" width="13.28515625" style="196" bestFit="1" customWidth="1"/>
    <col min="4871" max="4871" width="15.85546875" style="196" bestFit="1" customWidth="1"/>
    <col min="4872" max="4872" width="17.5703125" style="196" customWidth="1"/>
    <col min="4873" max="4874" width="0" style="196" hidden="1" customWidth="1"/>
    <col min="4875" max="4875" width="8.85546875" style="196"/>
    <col min="4876" max="4876" width="20.42578125" style="196" customWidth="1"/>
    <col min="4877" max="5120" width="8.85546875" style="196"/>
    <col min="5121" max="5121" width="6.28515625" style="196" customWidth="1"/>
    <col min="5122" max="5122" width="7.140625" style="196" customWidth="1"/>
    <col min="5123" max="5123" width="75.85546875" style="196" customWidth="1"/>
    <col min="5124" max="5124" width="5.7109375" style="196" customWidth="1"/>
    <col min="5125" max="5125" width="11.7109375" style="196" customWidth="1"/>
    <col min="5126" max="5126" width="13.28515625" style="196" bestFit="1" customWidth="1"/>
    <col min="5127" max="5127" width="15.85546875" style="196" bestFit="1" customWidth="1"/>
    <col min="5128" max="5128" width="17.5703125" style="196" customWidth="1"/>
    <col min="5129" max="5130" width="0" style="196" hidden="1" customWidth="1"/>
    <col min="5131" max="5131" width="8.85546875" style="196"/>
    <col min="5132" max="5132" width="20.42578125" style="196" customWidth="1"/>
    <col min="5133" max="5376" width="8.85546875" style="196"/>
    <col min="5377" max="5377" width="6.28515625" style="196" customWidth="1"/>
    <col min="5378" max="5378" width="7.140625" style="196" customWidth="1"/>
    <col min="5379" max="5379" width="75.85546875" style="196" customWidth="1"/>
    <col min="5380" max="5380" width="5.7109375" style="196" customWidth="1"/>
    <col min="5381" max="5381" width="11.7109375" style="196" customWidth="1"/>
    <col min="5382" max="5382" width="13.28515625" style="196" bestFit="1" customWidth="1"/>
    <col min="5383" max="5383" width="15.85546875" style="196" bestFit="1" customWidth="1"/>
    <col min="5384" max="5384" width="17.5703125" style="196" customWidth="1"/>
    <col min="5385" max="5386" width="0" style="196" hidden="1" customWidth="1"/>
    <col min="5387" max="5387" width="8.85546875" style="196"/>
    <col min="5388" max="5388" width="20.42578125" style="196" customWidth="1"/>
    <col min="5389" max="5632" width="8.85546875" style="196"/>
    <col min="5633" max="5633" width="6.28515625" style="196" customWidth="1"/>
    <col min="5634" max="5634" width="7.140625" style="196" customWidth="1"/>
    <col min="5635" max="5635" width="75.85546875" style="196" customWidth="1"/>
    <col min="5636" max="5636" width="5.7109375" style="196" customWidth="1"/>
    <col min="5637" max="5637" width="11.7109375" style="196" customWidth="1"/>
    <col min="5638" max="5638" width="13.28515625" style="196" bestFit="1" customWidth="1"/>
    <col min="5639" max="5639" width="15.85546875" style="196" bestFit="1" customWidth="1"/>
    <col min="5640" max="5640" width="17.5703125" style="196" customWidth="1"/>
    <col min="5641" max="5642" width="0" style="196" hidden="1" customWidth="1"/>
    <col min="5643" max="5643" width="8.85546875" style="196"/>
    <col min="5644" max="5644" width="20.42578125" style="196" customWidth="1"/>
    <col min="5645" max="5888" width="8.85546875" style="196"/>
    <col min="5889" max="5889" width="6.28515625" style="196" customWidth="1"/>
    <col min="5890" max="5890" width="7.140625" style="196" customWidth="1"/>
    <col min="5891" max="5891" width="75.85546875" style="196" customWidth="1"/>
    <col min="5892" max="5892" width="5.7109375" style="196" customWidth="1"/>
    <col min="5893" max="5893" width="11.7109375" style="196" customWidth="1"/>
    <col min="5894" max="5894" width="13.28515625" style="196" bestFit="1" customWidth="1"/>
    <col min="5895" max="5895" width="15.85546875" style="196" bestFit="1" customWidth="1"/>
    <col min="5896" max="5896" width="17.5703125" style="196" customWidth="1"/>
    <col min="5897" max="5898" width="0" style="196" hidden="1" customWidth="1"/>
    <col min="5899" max="5899" width="8.85546875" style="196"/>
    <col min="5900" max="5900" width="20.42578125" style="196" customWidth="1"/>
    <col min="5901" max="6144" width="8.85546875" style="196"/>
    <col min="6145" max="6145" width="6.28515625" style="196" customWidth="1"/>
    <col min="6146" max="6146" width="7.140625" style="196" customWidth="1"/>
    <col min="6147" max="6147" width="75.85546875" style="196" customWidth="1"/>
    <col min="6148" max="6148" width="5.7109375" style="196" customWidth="1"/>
    <col min="6149" max="6149" width="11.7109375" style="196" customWidth="1"/>
    <col min="6150" max="6150" width="13.28515625" style="196" bestFit="1" customWidth="1"/>
    <col min="6151" max="6151" width="15.85546875" style="196" bestFit="1" customWidth="1"/>
    <col min="6152" max="6152" width="17.5703125" style="196" customWidth="1"/>
    <col min="6153" max="6154" width="0" style="196" hidden="1" customWidth="1"/>
    <col min="6155" max="6155" width="8.85546875" style="196"/>
    <col min="6156" max="6156" width="20.42578125" style="196" customWidth="1"/>
    <col min="6157" max="6400" width="8.85546875" style="196"/>
    <col min="6401" max="6401" width="6.28515625" style="196" customWidth="1"/>
    <col min="6402" max="6402" width="7.140625" style="196" customWidth="1"/>
    <col min="6403" max="6403" width="75.85546875" style="196" customWidth="1"/>
    <col min="6404" max="6404" width="5.7109375" style="196" customWidth="1"/>
    <col min="6405" max="6405" width="11.7109375" style="196" customWidth="1"/>
    <col min="6406" max="6406" width="13.28515625" style="196" bestFit="1" customWidth="1"/>
    <col min="6407" max="6407" width="15.85546875" style="196" bestFit="1" customWidth="1"/>
    <col min="6408" max="6408" width="17.5703125" style="196" customWidth="1"/>
    <col min="6409" max="6410" width="0" style="196" hidden="1" customWidth="1"/>
    <col min="6411" max="6411" width="8.85546875" style="196"/>
    <col min="6412" max="6412" width="20.42578125" style="196" customWidth="1"/>
    <col min="6413" max="6656" width="8.85546875" style="196"/>
    <col min="6657" max="6657" width="6.28515625" style="196" customWidth="1"/>
    <col min="6658" max="6658" width="7.140625" style="196" customWidth="1"/>
    <col min="6659" max="6659" width="75.85546875" style="196" customWidth="1"/>
    <col min="6660" max="6660" width="5.7109375" style="196" customWidth="1"/>
    <col min="6661" max="6661" width="11.7109375" style="196" customWidth="1"/>
    <col min="6662" max="6662" width="13.28515625" style="196" bestFit="1" customWidth="1"/>
    <col min="6663" max="6663" width="15.85546875" style="196" bestFit="1" customWidth="1"/>
    <col min="6664" max="6664" width="17.5703125" style="196" customWidth="1"/>
    <col min="6665" max="6666" width="0" style="196" hidden="1" customWidth="1"/>
    <col min="6667" max="6667" width="8.85546875" style="196"/>
    <col min="6668" max="6668" width="20.42578125" style="196" customWidth="1"/>
    <col min="6669" max="6912" width="8.85546875" style="196"/>
    <col min="6913" max="6913" width="6.28515625" style="196" customWidth="1"/>
    <col min="6914" max="6914" width="7.140625" style="196" customWidth="1"/>
    <col min="6915" max="6915" width="75.85546875" style="196" customWidth="1"/>
    <col min="6916" max="6916" width="5.7109375" style="196" customWidth="1"/>
    <col min="6917" max="6917" width="11.7109375" style="196" customWidth="1"/>
    <col min="6918" max="6918" width="13.28515625" style="196" bestFit="1" customWidth="1"/>
    <col min="6919" max="6919" width="15.85546875" style="196" bestFit="1" customWidth="1"/>
    <col min="6920" max="6920" width="17.5703125" style="196" customWidth="1"/>
    <col min="6921" max="6922" width="0" style="196" hidden="1" customWidth="1"/>
    <col min="6923" max="6923" width="8.85546875" style="196"/>
    <col min="6924" max="6924" width="20.42578125" style="196" customWidth="1"/>
    <col min="6925" max="7168" width="8.85546875" style="196"/>
    <col min="7169" max="7169" width="6.28515625" style="196" customWidth="1"/>
    <col min="7170" max="7170" width="7.140625" style="196" customWidth="1"/>
    <col min="7171" max="7171" width="75.85546875" style="196" customWidth="1"/>
    <col min="7172" max="7172" width="5.7109375" style="196" customWidth="1"/>
    <col min="7173" max="7173" width="11.7109375" style="196" customWidth="1"/>
    <col min="7174" max="7174" width="13.28515625" style="196" bestFit="1" customWidth="1"/>
    <col min="7175" max="7175" width="15.85546875" style="196" bestFit="1" customWidth="1"/>
    <col min="7176" max="7176" width="17.5703125" style="196" customWidth="1"/>
    <col min="7177" max="7178" width="0" style="196" hidden="1" customWidth="1"/>
    <col min="7179" max="7179" width="8.85546875" style="196"/>
    <col min="7180" max="7180" width="20.42578125" style="196" customWidth="1"/>
    <col min="7181" max="7424" width="8.85546875" style="196"/>
    <col min="7425" max="7425" width="6.28515625" style="196" customWidth="1"/>
    <col min="7426" max="7426" width="7.140625" style="196" customWidth="1"/>
    <col min="7427" max="7427" width="75.85546875" style="196" customWidth="1"/>
    <col min="7428" max="7428" width="5.7109375" style="196" customWidth="1"/>
    <col min="7429" max="7429" width="11.7109375" style="196" customWidth="1"/>
    <col min="7430" max="7430" width="13.28515625" style="196" bestFit="1" customWidth="1"/>
    <col min="7431" max="7431" width="15.85546875" style="196" bestFit="1" customWidth="1"/>
    <col min="7432" max="7432" width="17.5703125" style="196" customWidth="1"/>
    <col min="7433" max="7434" width="0" style="196" hidden="1" customWidth="1"/>
    <col min="7435" max="7435" width="8.85546875" style="196"/>
    <col min="7436" max="7436" width="20.42578125" style="196" customWidth="1"/>
    <col min="7437" max="7680" width="8.85546875" style="196"/>
    <col min="7681" max="7681" width="6.28515625" style="196" customWidth="1"/>
    <col min="7682" max="7682" width="7.140625" style="196" customWidth="1"/>
    <col min="7683" max="7683" width="75.85546875" style="196" customWidth="1"/>
    <col min="7684" max="7684" width="5.7109375" style="196" customWidth="1"/>
    <col min="7685" max="7685" width="11.7109375" style="196" customWidth="1"/>
    <col min="7686" max="7686" width="13.28515625" style="196" bestFit="1" customWidth="1"/>
    <col min="7687" max="7687" width="15.85546875" style="196" bestFit="1" customWidth="1"/>
    <col min="7688" max="7688" width="17.5703125" style="196" customWidth="1"/>
    <col min="7689" max="7690" width="0" style="196" hidden="1" customWidth="1"/>
    <col min="7691" max="7691" width="8.85546875" style="196"/>
    <col min="7692" max="7692" width="20.42578125" style="196" customWidth="1"/>
    <col min="7693" max="7936" width="8.85546875" style="196"/>
    <col min="7937" max="7937" width="6.28515625" style="196" customWidth="1"/>
    <col min="7938" max="7938" width="7.140625" style="196" customWidth="1"/>
    <col min="7939" max="7939" width="75.85546875" style="196" customWidth="1"/>
    <col min="7940" max="7940" width="5.7109375" style="196" customWidth="1"/>
    <col min="7941" max="7941" width="11.7109375" style="196" customWidth="1"/>
    <col min="7942" max="7942" width="13.28515625" style="196" bestFit="1" customWidth="1"/>
    <col min="7943" max="7943" width="15.85546875" style="196" bestFit="1" customWidth="1"/>
    <col min="7944" max="7944" width="17.5703125" style="196" customWidth="1"/>
    <col min="7945" max="7946" width="0" style="196" hidden="1" customWidth="1"/>
    <col min="7947" max="7947" width="8.85546875" style="196"/>
    <col min="7948" max="7948" width="20.42578125" style="196" customWidth="1"/>
    <col min="7949" max="8192" width="8.85546875" style="196"/>
    <col min="8193" max="8193" width="6.28515625" style="196" customWidth="1"/>
    <col min="8194" max="8194" width="7.140625" style="196" customWidth="1"/>
    <col min="8195" max="8195" width="75.85546875" style="196" customWidth="1"/>
    <col min="8196" max="8196" width="5.7109375" style="196" customWidth="1"/>
    <col min="8197" max="8197" width="11.7109375" style="196" customWidth="1"/>
    <col min="8198" max="8198" width="13.28515625" style="196" bestFit="1" customWidth="1"/>
    <col min="8199" max="8199" width="15.85546875" style="196" bestFit="1" customWidth="1"/>
    <col min="8200" max="8200" width="17.5703125" style="196" customWidth="1"/>
    <col min="8201" max="8202" width="0" style="196" hidden="1" customWidth="1"/>
    <col min="8203" max="8203" width="8.85546875" style="196"/>
    <col min="8204" max="8204" width="20.42578125" style="196" customWidth="1"/>
    <col min="8205" max="8448" width="8.85546875" style="196"/>
    <col min="8449" max="8449" width="6.28515625" style="196" customWidth="1"/>
    <col min="8450" max="8450" width="7.140625" style="196" customWidth="1"/>
    <col min="8451" max="8451" width="75.85546875" style="196" customWidth="1"/>
    <col min="8452" max="8452" width="5.7109375" style="196" customWidth="1"/>
    <col min="8453" max="8453" width="11.7109375" style="196" customWidth="1"/>
    <col min="8454" max="8454" width="13.28515625" style="196" bestFit="1" customWidth="1"/>
    <col min="8455" max="8455" width="15.85546875" style="196" bestFit="1" customWidth="1"/>
    <col min="8456" max="8456" width="17.5703125" style="196" customWidth="1"/>
    <col min="8457" max="8458" width="0" style="196" hidden="1" customWidth="1"/>
    <col min="8459" max="8459" width="8.85546875" style="196"/>
    <col min="8460" max="8460" width="20.42578125" style="196" customWidth="1"/>
    <col min="8461" max="8704" width="8.85546875" style="196"/>
    <col min="8705" max="8705" width="6.28515625" style="196" customWidth="1"/>
    <col min="8706" max="8706" width="7.140625" style="196" customWidth="1"/>
    <col min="8707" max="8707" width="75.85546875" style="196" customWidth="1"/>
    <col min="8708" max="8708" width="5.7109375" style="196" customWidth="1"/>
    <col min="8709" max="8709" width="11.7109375" style="196" customWidth="1"/>
    <col min="8710" max="8710" width="13.28515625" style="196" bestFit="1" customWidth="1"/>
    <col min="8711" max="8711" width="15.85546875" style="196" bestFit="1" customWidth="1"/>
    <col min="8712" max="8712" width="17.5703125" style="196" customWidth="1"/>
    <col min="8713" max="8714" width="0" style="196" hidden="1" customWidth="1"/>
    <col min="8715" max="8715" width="8.85546875" style="196"/>
    <col min="8716" max="8716" width="20.42578125" style="196" customWidth="1"/>
    <col min="8717" max="8960" width="8.85546875" style="196"/>
    <col min="8961" max="8961" width="6.28515625" style="196" customWidth="1"/>
    <col min="8962" max="8962" width="7.140625" style="196" customWidth="1"/>
    <col min="8963" max="8963" width="75.85546875" style="196" customWidth="1"/>
    <col min="8964" max="8964" width="5.7109375" style="196" customWidth="1"/>
    <col min="8965" max="8965" width="11.7109375" style="196" customWidth="1"/>
    <col min="8966" max="8966" width="13.28515625" style="196" bestFit="1" customWidth="1"/>
    <col min="8967" max="8967" width="15.85546875" style="196" bestFit="1" customWidth="1"/>
    <col min="8968" max="8968" width="17.5703125" style="196" customWidth="1"/>
    <col min="8969" max="8970" width="0" style="196" hidden="1" customWidth="1"/>
    <col min="8971" max="8971" width="8.85546875" style="196"/>
    <col min="8972" max="8972" width="20.42578125" style="196" customWidth="1"/>
    <col min="8973" max="9216" width="8.85546875" style="196"/>
    <col min="9217" max="9217" width="6.28515625" style="196" customWidth="1"/>
    <col min="9218" max="9218" width="7.140625" style="196" customWidth="1"/>
    <col min="9219" max="9219" width="75.85546875" style="196" customWidth="1"/>
    <col min="9220" max="9220" width="5.7109375" style="196" customWidth="1"/>
    <col min="9221" max="9221" width="11.7109375" style="196" customWidth="1"/>
    <col min="9222" max="9222" width="13.28515625" style="196" bestFit="1" customWidth="1"/>
    <col min="9223" max="9223" width="15.85546875" style="196" bestFit="1" customWidth="1"/>
    <col min="9224" max="9224" width="17.5703125" style="196" customWidth="1"/>
    <col min="9225" max="9226" width="0" style="196" hidden="1" customWidth="1"/>
    <col min="9227" max="9227" width="8.85546875" style="196"/>
    <col min="9228" max="9228" width="20.42578125" style="196" customWidth="1"/>
    <col min="9229" max="9472" width="8.85546875" style="196"/>
    <col min="9473" max="9473" width="6.28515625" style="196" customWidth="1"/>
    <col min="9474" max="9474" width="7.140625" style="196" customWidth="1"/>
    <col min="9475" max="9475" width="75.85546875" style="196" customWidth="1"/>
    <col min="9476" max="9476" width="5.7109375" style="196" customWidth="1"/>
    <col min="9477" max="9477" width="11.7109375" style="196" customWidth="1"/>
    <col min="9478" max="9478" width="13.28515625" style="196" bestFit="1" customWidth="1"/>
    <col min="9479" max="9479" width="15.85546875" style="196" bestFit="1" customWidth="1"/>
    <col min="9480" max="9480" width="17.5703125" style="196" customWidth="1"/>
    <col min="9481" max="9482" width="0" style="196" hidden="1" customWidth="1"/>
    <col min="9483" max="9483" width="8.85546875" style="196"/>
    <col min="9484" max="9484" width="20.42578125" style="196" customWidth="1"/>
    <col min="9485" max="9728" width="8.85546875" style="196"/>
    <col min="9729" max="9729" width="6.28515625" style="196" customWidth="1"/>
    <col min="9730" max="9730" width="7.140625" style="196" customWidth="1"/>
    <col min="9731" max="9731" width="75.85546875" style="196" customWidth="1"/>
    <col min="9732" max="9732" width="5.7109375" style="196" customWidth="1"/>
    <col min="9733" max="9733" width="11.7109375" style="196" customWidth="1"/>
    <col min="9734" max="9734" width="13.28515625" style="196" bestFit="1" customWidth="1"/>
    <col min="9735" max="9735" width="15.85546875" style="196" bestFit="1" customWidth="1"/>
    <col min="9736" max="9736" width="17.5703125" style="196" customWidth="1"/>
    <col min="9737" max="9738" width="0" style="196" hidden="1" customWidth="1"/>
    <col min="9739" max="9739" width="8.85546875" style="196"/>
    <col min="9740" max="9740" width="20.42578125" style="196" customWidth="1"/>
    <col min="9741" max="9984" width="8.85546875" style="196"/>
    <col min="9985" max="9985" width="6.28515625" style="196" customWidth="1"/>
    <col min="9986" max="9986" width="7.140625" style="196" customWidth="1"/>
    <col min="9987" max="9987" width="75.85546875" style="196" customWidth="1"/>
    <col min="9988" max="9988" width="5.7109375" style="196" customWidth="1"/>
    <col min="9989" max="9989" width="11.7109375" style="196" customWidth="1"/>
    <col min="9990" max="9990" width="13.28515625" style="196" bestFit="1" customWidth="1"/>
    <col min="9991" max="9991" width="15.85546875" style="196" bestFit="1" customWidth="1"/>
    <col min="9992" max="9992" width="17.5703125" style="196" customWidth="1"/>
    <col min="9993" max="9994" width="0" style="196" hidden="1" customWidth="1"/>
    <col min="9995" max="9995" width="8.85546875" style="196"/>
    <col min="9996" max="9996" width="20.42578125" style="196" customWidth="1"/>
    <col min="9997" max="10240" width="8.85546875" style="196"/>
    <col min="10241" max="10241" width="6.28515625" style="196" customWidth="1"/>
    <col min="10242" max="10242" width="7.140625" style="196" customWidth="1"/>
    <col min="10243" max="10243" width="75.85546875" style="196" customWidth="1"/>
    <col min="10244" max="10244" width="5.7109375" style="196" customWidth="1"/>
    <col min="10245" max="10245" width="11.7109375" style="196" customWidth="1"/>
    <col min="10246" max="10246" width="13.28515625" style="196" bestFit="1" customWidth="1"/>
    <col min="10247" max="10247" width="15.85546875" style="196" bestFit="1" customWidth="1"/>
    <col min="10248" max="10248" width="17.5703125" style="196" customWidth="1"/>
    <col min="10249" max="10250" width="0" style="196" hidden="1" customWidth="1"/>
    <col min="10251" max="10251" width="8.85546875" style="196"/>
    <col min="10252" max="10252" width="20.42578125" style="196" customWidth="1"/>
    <col min="10253" max="10496" width="8.85546875" style="196"/>
    <col min="10497" max="10497" width="6.28515625" style="196" customWidth="1"/>
    <col min="10498" max="10498" width="7.140625" style="196" customWidth="1"/>
    <col min="10499" max="10499" width="75.85546875" style="196" customWidth="1"/>
    <col min="10500" max="10500" width="5.7109375" style="196" customWidth="1"/>
    <col min="10501" max="10501" width="11.7109375" style="196" customWidth="1"/>
    <col min="10502" max="10502" width="13.28515625" style="196" bestFit="1" customWidth="1"/>
    <col min="10503" max="10503" width="15.85546875" style="196" bestFit="1" customWidth="1"/>
    <col min="10504" max="10504" width="17.5703125" style="196" customWidth="1"/>
    <col min="10505" max="10506" width="0" style="196" hidden="1" customWidth="1"/>
    <col min="10507" max="10507" width="8.85546875" style="196"/>
    <col min="10508" max="10508" width="20.42578125" style="196" customWidth="1"/>
    <col min="10509" max="10752" width="8.85546875" style="196"/>
    <col min="10753" max="10753" width="6.28515625" style="196" customWidth="1"/>
    <col min="10754" max="10754" width="7.140625" style="196" customWidth="1"/>
    <col min="10755" max="10755" width="75.85546875" style="196" customWidth="1"/>
    <col min="10756" max="10756" width="5.7109375" style="196" customWidth="1"/>
    <col min="10757" max="10757" width="11.7109375" style="196" customWidth="1"/>
    <col min="10758" max="10758" width="13.28515625" style="196" bestFit="1" customWidth="1"/>
    <col min="10759" max="10759" width="15.85546875" style="196" bestFit="1" customWidth="1"/>
    <col min="10760" max="10760" width="17.5703125" style="196" customWidth="1"/>
    <col min="10761" max="10762" width="0" style="196" hidden="1" customWidth="1"/>
    <col min="10763" max="10763" width="8.85546875" style="196"/>
    <col min="10764" max="10764" width="20.42578125" style="196" customWidth="1"/>
    <col min="10765" max="11008" width="8.85546875" style="196"/>
    <col min="11009" max="11009" width="6.28515625" style="196" customWidth="1"/>
    <col min="11010" max="11010" width="7.140625" style="196" customWidth="1"/>
    <col min="11011" max="11011" width="75.85546875" style="196" customWidth="1"/>
    <col min="11012" max="11012" width="5.7109375" style="196" customWidth="1"/>
    <col min="11013" max="11013" width="11.7109375" style="196" customWidth="1"/>
    <col min="11014" max="11014" width="13.28515625" style="196" bestFit="1" customWidth="1"/>
    <col min="11015" max="11015" width="15.85546875" style="196" bestFit="1" customWidth="1"/>
    <col min="11016" max="11016" width="17.5703125" style="196" customWidth="1"/>
    <col min="11017" max="11018" width="0" style="196" hidden="1" customWidth="1"/>
    <col min="11019" max="11019" width="8.85546875" style="196"/>
    <col min="11020" max="11020" width="20.42578125" style="196" customWidth="1"/>
    <col min="11021" max="11264" width="8.85546875" style="196"/>
    <col min="11265" max="11265" width="6.28515625" style="196" customWidth="1"/>
    <col min="11266" max="11266" width="7.140625" style="196" customWidth="1"/>
    <col min="11267" max="11267" width="75.85546875" style="196" customWidth="1"/>
    <col min="11268" max="11268" width="5.7109375" style="196" customWidth="1"/>
    <col min="11269" max="11269" width="11.7109375" style="196" customWidth="1"/>
    <col min="11270" max="11270" width="13.28515625" style="196" bestFit="1" customWidth="1"/>
    <col min="11271" max="11271" width="15.85546875" style="196" bestFit="1" customWidth="1"/>
    <col min="11272" max="11272" width="17.5703125" style="196" customWidth="1"/>
    <col min="11273" max="11274" width="0" style="196" hidden="1" customWidth="1"/>
    <col min="11275" max="11275" width="8.85546875" style="196"/>
    <col min="11276" max="11276" width="20.42578125" style="196" customWidth="1"/>
    <col min="11277" max="11520" width="8.85546875" style="196"/>
    <col min="11521" max="11521" width="6.28515625" style="196" customWidth="1"/>
    <col min="11522" max="11522" width="7.140625" style="196" customWidth="1"/>
    <col min="11523" max="11523" width="75.85546875" style="196" customWidth="1"/>
    <col min="11524" max="11524" width="5.7109375" style="196" customWidth="1"/>
    <col min="11525" max="11525" width="11.7109375" style="196" customWidth="1"/>
    <col min="11526" max="11526" width="13.28515625" style="196" bestFit="1" customWidth="1"/>
    <col min="11527" max="11527" width="15.85546875" style="196" bestFit="1" customWidth="1"/>
    <col min="11528" max="11528" width="17.5703125" style="196" customWidth="1"/>
    <col min="11529" max="11530" width="0" style="196" hidden="1" customWidth="1"/>
    <col min="11531" max="11531" width="8.85546875" style="196"/>
    <col min="11532" max="11532" width="20.42578125" style="196" customWidth="1"/>
    <col min="11533" max="11776" width="8.85546875" style="196"/>
    <col min="11777" max="11777" width="6.28515625" style="196" customWidth="1"/>
    <col min="11778" max="11778" width="7.140625" style="196" customWidth="1"/>
    <col min="11779" max="11779" width="75.85546875" style="196" customWidth="1"/>
    <col min="11780" max="11780" width="5.7109375" style="196" customWidth="1"/>
    <col min="11781" max="11781" width="11.7109375" style="196" customWidth="1"/>
    <col min="11782" max="11782" width="13.28515625" style="196" bestFit="1" customWidth="1"/>
    <col min="11783" max="11783" width="15.85546875" style="196" bestFit="1" customWidth="1"/>
    <col min="11784" max="11784" width="17.5703125" style="196" customWidth="1"/>
    <col min="11785" max="11786" width="0" style="196" hidden="1" customWidth="1"/>
    <col min="11787" max="11787" width="8.85546875" style="196"/>
    <col min="11788" max="11788" width="20.42578125" style="196" customWidth="1"/>
    <col min="11789" max="12032" width="8.85546875" style="196"/>
    <col min="12033" max="12033" width="6.28515625" style="196" customWidth="1"/>
    <col min="12034" max="12034" width="7.140625" style="196" customWidth="1"/>
    <col min="12035" max="12035" width="75.85546875" style="196" customWidth="1"/>
    <col min="12036" max="12036" width="5.7109375" style="196" customWidth="1"/>
    <col min="12037" max="12037" width="11.7109375" style="196" customWidth="1"/>
    <col min="12038" max="12038" width="13.28515625" style="196" bestFit="1" customWidth="1"/>
    <col min="12039" max="12039" width="15.85546875" style="196" bestFit="1" customWidth="1"/>
    <col min="12040" max="12040" width="17.5703125" style="196" customWidth="1"/>
    <col min="12041" max="12042" width="0" style="196" hidden="1" customWidth="1"/>
    <col min="12043" max="12043" width="8.85546875" style="196"/>
    <col min="12044" max="12044" width="20.42578125" style="196" customWidth="1"/>
    <col min="12045" max="12288" width="8.85546875" style="196"/>
    <col min="12289" max="12289" width="6.28515625" style="196" customWidth="1"/>
    <col min="12290" max="12290" width="7.140625" style="196" customWidth="1"/>
    <col min="12291" max="12291" width="75.85546875" style="196" customWidth="1"/>
    <col min="12292" max="12292" width="5.7109375" style="196" customWidth="1"/>
    <col min="12293" max="12293" width="11.7109375" style="196" customWidth="1"/>
    <col min="12294" max="12294" width="13.28515625" style="196" bestFit="1" customWidth="1"/>
    <col min="12295" max="12295" width="15.85546875" style="196" bestFit="1" customWidth="1"/>
    <col min="12296" max="12296" width="17.5703125" style="196" customWidth="1"/>
    <col min="12297" max="12298" width="0" style="196" hidden="1" customWidth="1"/>
    <col min="12299" max="12299" width="8.85546875" style="196"/>
    <col min="12300" max="12300" width="20.42578125" style="196" customWidth="1"/>
    <col min="12301" max="12544" width="8.85546875" style="196"/>
    <col min="12545" max="12545" width="6.28515625" style="196" customWidth="1"/>
    <col min="12546" max="12546" width="7.140625" style="196" customWidth="1"/>
    <col min="12547" max="12547" width="75.85546875" style="196" customWidth="1"/>
    <col min="12548" max="12548" width="5.7109375" style="196" customWidth="1"/>
    <col min="12549" max="12549" width="11.7109375" style="196" customWidth="1"/>
    <col min="12550" max="12550" width="13.28515625" style="196" bestFit="1" customWidth="1"/>
    <col min="12551" max="12551" width="15.85546875" style="196" bestFit="1" customWidth="1"/>
    <col min="12552" max="12552" width="17.5703125" style="196" customWidth="1"/>
    <col min="12553" max="12554" width="0" style="196" hidden="1" customWidth="1"/>
    <col min="12555" max="12555" width="8.85546875" style="196"/>
    <col min="12556" max="12556" width="20.42578125" style="196" customWidth="1"/>
    <col min="12557" max="12800" width="8.85546875" style="196"/>
    <col min="12801" max="12801" width="6.28515625" style="196" customWidth="1"/>
    <col min="12802" max="12802" width="7.140625" style="196" customWidth="1"/>
    <col min="12803" max="12803" width="75.85546875" style="196" customWidth="1"/>
    <col min="12804" max="12804" width="5.7109375" style="196" customWidth="1"/>
    <col min="12805" max="12805" width="11.7109375" style="196" customWidth="1"/>
    <col min="12806" max="12806" width="13.28515625" style="196" bestFit="1" customWidth="1"/>
    <col min="12807" max="12807" width="15.85546875" style="196" bestFit="1" customWidth="1"/>
    <col min="12808" max="12808" width="17.5703125" style="196" customWidth="1"/>
    <col min="12809" max="12810" width="0" style="196" hidden="1" customWidth="1"/>
    <col min="12811" max="12811" width="8.85546875" style="196"/>
    <col min="12812" max="12812" width="20.42578125" style="196" customWidth="1"/>
    <col min="12813" max="13056" width="8.85546875" style="196"/>
    <col min="13057" max="13057" width="6.28515625" style="196" customWidth="1"/>
    <col min="13058" max="13058" width="7.140625" style="196" customWidth="1"/>
    <col min="13059" max="13059" width="75.85546875" style="196" customWidth="1"/>
    <col min="13060" max="13060" width="5.7109375" style="196" customWidth="1"/>
    <col min="13061" max="13061" width="11.7109375" style="196" customWidth="1"/>
    <col min="13062" max="13062" width="13.28515625" style="196" bestFit="1" customWidth="1"/>
    <col min="13063" max="13063" width="15.85546875" style="196" bestFit="1" customWidth="1"/>
    <col min="13064" max="13064" width="17.5703125" style="196" customWidth="1"/>
    <col min="13065" max="13066" width="0" style="196" hidden="1" customWidth="1"/>
    <col min="13067" max="13067" width="8.85546875" style="196"/>
    <col min="13068" max="13068" width="20.42578125" style="196" customWidth="1"/>
    <col min="13069" max="13312" width="8.85546875" style="196"/>
    <col min="13313" max="13313" width="6.28515625" style="196" customWidth="1"/>
    <col min="13314" max="13314" width="7.140625" style="196" customWidth="1"/>
    <col min="13315" max="13315" width="75.85546875" style="196" customWidth="1"/>
    <col min="13316" max="13316" width="5.7109375" style="196" customWidth="1"/>
    <col min="13317" max="13317" width="11.7109375" style="196" customWidth="1"/>
    <col min="13318" max="13318" width="13.28515625" style="196" bestFit="1" customWidth="1"/>
    <col min="13319" max="13319" width="15.85546875" style="196" bestFit="1" customWidth="1"/>
    <col min="13320" max="13320" width="17.5703125" style="196" customWidth="1"/>
    <col min="13321" max="13322" width="0" style="196" hidden="1" customWidth="1"/>
    <col min="13323" max="13323" width="8.85546875" style="196"/>
    <col min="13324" max="13324" width="20.42578125" style="196" customWidth="1"/>
    <col min="13325" max="13568" width="8.85546875" style="196"/>
    <col min="13569" max="13569" width="6.28515625" style="196" customWidth="1"/>
    <col min="13570" max="13570" width="7.140625" style="196" customWidth="1"/>
    <col min="13571" max="13571" width="75.85546875" style="196" customWidth="1"/>
    <col min="13572" max="13572" width="5.7109375" style="196" customWidth="1"/>
    <col min="13573" max="13573" width="11.7109375" style="196" customWidth="1"/>
    <col min="13574" max="13574" width="13.28515625" style="196" bestFit="1" customWidth="1"/>
    <col min="13575" max="13575" width="15.85546875" style="196" bestFit="1" customWidth="1"/>
    <col min="13576" max="13576" width="17.5703125" style="196" customWidth="1"/>
    <col min="13577" max="13578" width="0" style="196" hidden="1" customWidth="1"/>
    <col min="13579" max="13579" width="8.85546875" style="196"/>
    <col min="13580" max="13580" width="20.42578125" style="196" customWidth="1"/>
    <col min="13581" max="13824" width="8.85546875" style="196"/>
    <col min="13825" max="13825" width="6.28515625" style="196" customWidth="1"/>
    <col min="13826" max="13826" width="7.140625" style="196" customWidth="1"/>
    <col min="13827" max="13827" width="75.85546875" style="196" customWidth="1"/>
    <col min="13828" max="13828" width="5.7109375" style="196" customWidth="1"/>
    <col min="13829" max="13829" width="11.7109375" style="196" customWidth="1"/>
    <col min="13830" max="13830" width="13.28515625" style="196" bestFit="1" customWidth="1"/>
    <col min="13831" max="13831" width="15.85546875" style="196" bestFit="1" customWidth="1"/>
    <col min="13832" max="13832" width="17.5703125" style="196" customWidth="1"/>
    <col min="13833" max="13834" width="0" style="196" hidden="1" customWidth="1"/>
    <col min="13835" max="13835" width="8.85546875" style="196"/>
    <col min="13836" max="13836" width="20.42578125" style="196" customWidth="1"/>
    <col min="13837" max="14080" width="8.85546875" style="196"/>
    <col min="14081" max="14081" width="6.28515625" style="196" customWidth="1"/>
    <col min="14082" max="14082" width="7.140625" style="196" customWidth="1"/>
    <col min="14083" max="14083" width="75.85546875" style="196" customWidth="1"/>
    <col min="14084" max="14084" width="5.7109375" style="196" customWidth="1"/>
    <col min="14085" max="14085" width="11.7109375" style="196" customWidth="1"/>
    <col min="14086" max="14086" width="13.28515625" style="196" bestFit="1" customWidth="1"/>
    <col min="14087" max="14087" width="15.85546875" style="196" bestFit="1" customWidth="1"/>
    <col min="14088" max="14088" width="17.5703125" style="196" customWidth="1"/>
    <col min="14089" max="14090" width="0" style="196" hidden="1" customWidth="1"/>
    <col min="14091" max="14091" width="8.85546875" style="196"/>
    <col min="14092" max="14092" width="20.42578125" style="196" customWidth="1"/>
    <col min="14093" max="14336" width="8.85546875" style="196"/>
    <col min="14337" max="14337" width="6.28515625" style="196" customWidth="1"/>
    <col min="14338" max="14338" width="7.140625" style="196" customWidth="1"/>
    <col min="14339" max="14339" width="75.85546875" style="196" customWidth="1"/>
    <col min="14340" max="14340" width="5.7109375" style="196" customWidth="1"/>
    <col min="14341" max="14341" width="11.7109375" style="196" customWidth="1"/>
    <col min="14342" max="14342" width="13.28515625" style="196" bestFit="1" customWidth="1"/>
    <col min="14343" max="14343" width="15.85546875" style="196" bestFit="1" customWidth="1"/>
    <col min="14344" max="14344" width="17.5703125" style="196" customWidth="1"/>
    <col min="14345" max="14346" width="0" style="196" hidden="1" customWidth="1"/>
    <col min="14347" max="14347" width="8.85546875" style="196"/>
    <col min="14348" max="14348" width="20.42578125" style="196" customWidth="1"/>
    <col min="14349" max="14592" width="8.85546875" style="196"/>
    <col min="14593" max="14593" width="6.28515625" style="196" customWidth="1"/>
    <col min="14594" max="14594" width="7.140625" style="196" customWidth="1"/>
    <col min="14595" max="14595" width="75.85546875" style="196" customWidth="1"/>
    <col min="14596" max="14596" width="5.7109375" style="196" customWidth="1"/>
    <col min="14597" max="14597" width="11.7109375" style="196" customWidth="1"/>
    <col min="14598" max="14598" width="13.28515625" style="196" bestFit="1" customWidth="1"/>
    <col min="14599" max="14599" width="15.85546875" style="196" bestFit="1" customWidth="1"/>
    <col min="14600" max="14600" width="17.5703125" style="196" customWidth="1"/>
    <col min="14601" max="14602" width="0" style="196" hidden="1" customWidth="1"/>
    <col min="14603" max="14603" width="8.85546875" style="196"/>
    <col min="14604" max="14604" width="20.42578125" style="196" customWidth="1"/>
    <col min="14605" max="14848" width="8.85546875" style="196"/>
    <col min="14849" max="14849" width="6.28515625" style="196" customWidth="1"/>
    <col min="14850" max="14850" width="7.140625" style="196" customWidth="1"/>
    <col min="14851" max="14851" width="75.85546875" style="196" customWidth="1"/>
    <col min="14852" max="14852" width="5.7109375" style="196" customWidth="1"/>
    <col min="14853" max="14853" width="11.7109375" style="196" customWidth="1"/>
    <col min="14854" max="14854" width="13.28515625" style="196" bestFit="1" customWidth="1"/>
    <col min="14855" max="14855" width="15.85546875" style="196" bestFit="1" customWidth="1"/>
    <col min="14856" max="14856" width="17.5703125" style="196" customWidth="1"/>
    <col min="14857" max="14858" width="0" style="196" hidden="1" customWidth="1"/>
    <col min="14859" max="14859" width="8.85546875" style="196"/>
    <col min="14860" max="14860" width="20.42578125" style="196" customWidth="1"/>
    <col min="14861" max="15104" width="8.85546875" style="196"/>
    <col min="15105" max="15105" width="6.28515625" style="196" customWidth="1"/>
    <col min="15106" max="15106" width="7.140625" style="196" customWidth="1"/>
    <col min="15107" max="15107" width="75.85546875" style="196" customWidth="1"/>
    <col min="15108" max="15108" width="5.7109375" style="196" customWidth="1"/>
    <col min="15109" max="15109" width="11.7109375" style="196" customWidth="1"/>
    <col min="15110" max="15110" width="13.28515625" style="196" bestFit="1" customWidth="1"/>
    <col min="15111" max="15111" width="15.85546875" style="196" bestFit="1" customWidth="1"/>
    <col min="15112" max="15112" width="17.5703125" style="196" customWidth="1"/>
    <col min="15113" max="15114" width="0" style="196" hidden="1" customWidth="1"/>
    <col min="15115" max="15115" width="8.85546875" style="196"/>
    <col min="15116" max="15116" width="20.42578125" style="196" customWidth="1"/>
    <col min="15117" max="15360" width="8.85546875" style="196"/>
    <col min="15361" max="15361" width="6.28515625" style="196" customWidth="1"/>
    <col min="15362" max="15362" width="7.140625" style="196" customWidth="1"/>
    <col min="15363" max="15363" width="75.85546875" style="196" customWidth="1"/>
    <col min="15364" max="15364" width="5.7109375" style="196" customWidth="1"/>
    <col min="15365" max="15365" width="11.7109375" style="196" customWidth="1"/>
    <col min="15366" max="15366" width="13.28515625" style="196" bestFit="1" customWidth="1"/>
    <col min="15367" max="15367" width="15.85546875" style="196" bestFit="1" customWidth="1"/>
    <col min="15368" max="15368" width="17.5703125" style="196" customWidth="1"/>
    <col min="15369" max="15370" width="0" style="196" hidden="1" customWidth="1"/>
    <col min="15371" max="15371" width="8.85546875" style="196"/>
    <col min="15372" max="15372" width="20.42578125" style="196" customWidth="1"/>
    <col min="15373" max="15616" width="8.85546875" style="196"/>
    <col min="15617" max="15617" width="6.28515625" style="196" customWidth="1"/>
    <col min="15618" max="15618" width="7.140625" style="196" customWidth="1"/>
    <col min="15619" max="15619" width="75.85546875" style="196" customWidth="1"/>
    <col min="15620" max="15620" width="5.7109375" style="196" customWidth="1"/>
    <col min="15621" max="15621" width="11.7109375" style="196" customWidth="1"/>
    <col min="15622" max="15622" width="13.28515625" style="196" bestFit="1" customWidth="1"/>
    <col min="15623" max="15623" width="15.85546875" style="196" bestFit="1" customWidth="1"/>
    <col min="15624" max="15624" width="17.5703125" style="196" customWidth="1"/>
    <col min="15625" max="15626" width="0" style="196" hidden="1" customWidth="1"/>
    <col min="15627" max="15627" width="8.85546875" style="196"/>
    <col min="15628" max="15628" width="20.42578125" style="196" customWidth="1"/>
    <col min="15629" max="15872" width="8.85546875" style="196"/>
    <col min="15873" max="15873" width="6.28515625" style="196" customWidth="1"/>
    <col min="15874" max="15874" width="7.140625" style="196" customWidth="1"/>
    <col min="15875" max="15875" width="75.85546875" style="196" customWidth="1"/>
    <col min="15876" max="15876" width="5.7109375" style="196" customWidth="1"/>
    <col min="15877" max="15877" width="11.7109375" style="196" customWidth="1"/>
    <col min="15878" max="15878" width="13.28515625" style="196" bestFit="1" customWidth="1"/>
    <col min="15879" max="15879" width="15.85546875" style="196" bestFit="1" customWidth="1"/>
    <col min="15880" max="15880" width="17.5703125" style="196" customWidth="1"/>
    <col min="15881" max="15882" width="0" style="196" hidden="1" customWidth="1"/>
    <col min="15883" max="15883" width="8.85546875" style="196"/>
    <col min="15884" max="15884" width="20.42578125" style="196" customWidth="1"/>
    <col min="15885" max="16128" width="8.85546875" style="196"/>
    <col min="16129" max="16129" width="6.28515625" style="196" customWidth="1"/>
    <col min="16130" max="16130" width="7.140625" style="196" customWidth="1"/>
    <col min="16131" max="16131" width="75.85546875" style="196" customWidth="1"/>
    <col min="16132" max="16132" width="5.7109375" style="196" customWidth="1"/>
    <col min="16133" max="16133" width="11.7109375" style="196" customWidth="1"/>
    <col min="16134" max="16134" width="13.28515625" style="196" bestFit="1" customWidth="1"/>
    <col min="16135" max="16135" width="15.85546875" style="196" bestFit="1" customWidth="1"/>
    <col min="16136" max="16136" width="17.5703125" style="196" customWidth="1"/>
    <col min="16137" max="16138" width="0" style="196" hidden="1" customWidth="1"/>
    <col min="16139" max="16139" width="8.85546875" style="196"/>
    <col min="16140" max="16140" width="20.42578125" style="196" customWidth="1"/>
    <col min="16141" max="16384" width="8.85546875" style="196"/>
  </cols>
  <sheetData>
    <row r="1" spans="1:10" ht="14.1" customHeight="1" thickBot="1">
      <c r="A1" s="464" t="s">
        <v>337</v>
      </c>
      <c r="B1" s="465"/>
      <c r="C1" s="465"/>
      <c r="D1" s="465"/>
      <c r="E1" s="465"/>
      <c r="F1" s="465"/>
      <c r="G1" s="465"/>
      <c r="H1" s="465"/>
    </row>
    <row r="2" spans="1:10" ht="14.1" customHeight="1">
      <c r="A2" s="197" t="s">
        <v>338</v>
      </c>
      <c r="B2" s="198" t="s">
        <v>339</v>
      </c>
      <c r="C2" s="198" t="s">
        <v>340</v>
      </c>
      <c r="D2" s="198" t="s">
        <v>341</v>
      </c>
      <c r="E2" s="198" t="s">
        <v>342</v>
      </c>
      <c r="F2" s="466" t="s">
        <v>343</v>
      </c>
      <c r="G2" s="467"/>
      <c r="H2" s="468"/>
    </row>
    <row r="3" spans="1:10" ht="14.1" customHeight="1" thickBot="1">
      <c r="A3" s="199" t="s">
        <v>344</v>
      </c>
      <c r="B3" s="200" t="s">
        <v>345</v>
      </c>
      <c r="C3" s="201"/>
      <c r="D3" s="200" t="s">
        <v>346</v>
      </c>
      <c r="E3" s="200" t="s">
        <v>347</v>
      </c>
      <c r="F3" s="130" t="s">
        <v>346</v>
      </c>
      <c r="G3" s="131" t="s">
        <v>1204</v>
      </c>
      <c r="H3" s="130" t="s">
        <v>1205</v>
      </c>
    </row>
    <row r="4" spans="1:10" ht="14.1" customHeight="1">
      <c r="A4" s="202"/>
      <c r="B4" s="203"/>
      <c r="C4" s="204"/>
      <c r="D4" s="203"/>
      <c r="E4" s="204"/>
      <c r="F4" s="205"/>
      <c r="G4" s="206"/>
      <c r="H4" s="205"/>
    </row>
    <row r="5" spans="1:10" ht="14.1" customHeight="1">
      <c r="A5" s="207"/>
      <c r="F5" s="209"/>
      <c r="G5" s="210"/>
      <c r="H5" s="209"/>
    </row>
    <row r="6" spans="1:10" ht="14.1" customHeight="1">
      <c r="A6" s="469" t="s">
        <v>348</v>
      </c>
      <c r="B6" s="470"/>
      <c r="C6" s="470"/>
      <c r="D6" s="470"/>
      <c r="E6" s="470"/>
      <c r="F6" s="470"/>
      <c r="G6" s="470"/>
      <c r="H6" s="470"/>
      <c r="I6" s="211"/>
      <c r="J6" s="212"/>
    </row>
    <row r="7" spans="1:10" ht="14.1" customHeight="1">
      <c r="A7" s="471" t="s">
        <v>1206</v>
      </c>
      <c r="B7" s="472"/>
      <c r="C7" s="472"/>
      <c r="D7" s="472"/>
      <c r="E7" s="472"/>
      <c r="F7" s="472"/>
      <c r="G7" s="472"/>
      <c r="H7" s="472"/>
      <c r="J7" s="213"/>
    </row>
    <row r="8" spans="1:10" ht="14.1" customHeight="1">
      <c r="A8" s="471"/>
      <c r="B8" s="472"/>
      <c r="C8" s="472"/>
      <c r="D8" s="472"/>
      <c r="E8" s="472"/>
      <c r="F8" s="472"/>
      <c r="G8" s="472"/>
      <c r="H8" s="472"/>
      <c r="J8" s="213"/>
    </row>
    <row r="9" spans="1:10" ht="14.1" customHeight="1">
      <c r="A9" s="473" t="s">
        <v>1207</v>
      </c>
      <c r="B9" s="474"/>
      <c r="C9" s="474"/>
      <c r="D9" s="474"/>
      <c r="E9" s="474"/>
      <c r="F9" s="474"/>
      <c r="G9" s="474"/>
      <c r="H9" s="474"/>
      <c r="J9" s="213"/>
    </row>
    <row r="10" spans="1:10" ht="14.1" customHeight="1">
      <c r="A10" s="473"/>
      <c r="B10" s="474"/>
      <c r="C10" s="474"/>
      <c r="D10" s="474"/>
      <c r="E10" s="474"/>
      <c r="F10" s="474"/>
      <c r="G10" s="474"/>
      <c r="H10" s="474"/>
      <c r="J10" s="213"/>
    </row>
    <row r="11" spans="1:10" ht="14.1" customHeight="1">
      <c r="A11" s="475" t="s">
        <v>1208</v>
      </c>
      <c r="B11" s="476"/>
      <c r="C11" s="476"/>
      <c r="D11" s="476"/>
      <c r="E11" s="476"/>
      <c r="F11" s="476"/>
      <c r="G11" s="476"/>
      <c r="H11" s="476"/>
      <c r="I11" s="476"/>
      <c r="J11" s="477"/>
    </row>
    <row r="12" spans="1:10" ht="14.1" customHeight="1">
      <c r="A12" s="475"/>
      <c r="B12" s="476"/>
      <c r="C12" s="476"/>
      <c r="D12" s="476"/>
      <c r="E12" s="476"/>
      <c r="F12" s="476"/>
      <c r="G12" s="476"/>
      <c r="H12" s="476"/>
      <c r="I12" s="476"/>
      <c r="J12" s="477"/>
    </row>
    <row r="13" spans="1:10" ht="14.1" customHeight="1">
      <c r="A13" s="478" t="s">
        <v>1209</v>
      </c>
      <c r="B13" s="479"/>
      <c r="C13" s="479"/>
      <c r="D13" s="479"/>
      <c r="E13" s="479"/>
      <c r="F13" s="479"/>
      <c r="G13" s="479"/>
      <c r="H13" s="479"/>
      <c r="I13" s="479"/>
      <c r="J13" s="480"/>
    </row>
    <row r="14" spans="1:10" ht="14.1" customHeight="1">
      <c r="A14" s="481" t="s">
        <v>1210</v>
      </c>
      <c r="B14" s="482"/>
      <c r="C14" s="482"/>
      <c r="D14" s="482"/>
      <c r="E14" s="482"/>
      <c r="F14" s="482"/>
      <c r="G14" s="482"/>
      <c r="H14" s="482"/>
      <c r="I14" s="482"/>
      <c r="J14" s="483"/>
    </row>
    <row r="15" spans="1:10" ht="14.1" customHeight="1">
      <c r="A15" s="475" t="s">
        <v>1211</v>
      </c>
      <c r="B15" s="476"/>
      <c r="C15" s="476"/>
      <c r="D15" s="476"/>
      <c r="E15" s="476"/>
      <c r="F15" s="476"/>
      <c r="G15" s="476"/>
      <c r="H15" s="476"/>
      <c r="I15" s="476"/>
      <c r="J15" s="477"/>
    </row>
    <row r="16" spans="1:10" ht="14.1" customHeight="1">
      <c r="A16" s="475"/>
      <c r="B16" s="476"/>
      <c r="C16" s="476"/>
      <c r="D16" s="476"/>
      <c r="E16" s="476"/>
      <c r="F16" s="476"/>
      <c r="G16" s="476"/>
      <c r="H16" s="476"/>
      <c r="I16" s="476"/>
      <c r="J16" s="477"/>
    </row>
    <row r="17" spans="1:10" ht="14.1" customHeight="1">
      <c r="A17" s="475" t="s">
        <v>1212</v>
      </c>
      <c r="B17" s="476"/>
      <c r="C17" s="476"/>
      <c r="D17" s="476"/>
      <c r="E17" s="476"/>
      <c r="F17" s="476"/>
      <c r="G17" s="476"/>
      <c r="H17" s="476"/>
      <c r="I17" s="476"/>
      <c r="J17" s="477"/>
    </row>
    <row r="18" spans="1:10" ht="14.1" customHeight="1">
      <c r="A18" s="475"/>
      <c r="B18" s="476"/>
      <c r="C18" s="476"/>
      <c r="D18" s="476"/>
      <c r="E18" s="476"/>
      <c r="F18" s="476"/>
      <c r="G18" s="476"/>
      <c r="H18" s="476"/>
      <c r="I18" s="476"/>
      <c r="J18" s="477"/>
    </row>
    <row r="19" spans="1:10" ht="14.1" customHeight="1">
      <c r="A19" s="475"/>
      <c r="B19" s="476"/>
      <c r="C19" s="476"/>
      <c r="D19" s="476"/>
      <c r="E19" s="476"/>
      <c r="F19" s="476"/>
      <c r="G19" s="476"/>
      <c r="H19" s="476"/>
      <c r="I19" s="476"/>
      <c r="J19" s="477"/>
    </row>
    <row r="20" spans="1:10" ht="14.1" customHeight="1">
      <c r="A20" s="478" t="s">
        <v>1213</v>
      </c>
      <c r="B20" s="479"/>
      <c r="C20" s="479"/>
      <c r="D20" s="479"/>
      <c r="E20" s="479"/>
      <c r="F20" s="479"/>
      <c r="G20" s="479"/>
      <c r="H20" s="479"/>
      <c r="I20" s="479"/>
      <c r="J20" s="480"/>
    </row>
    <row r="21" spans="1:10" ht="14.1" customHeight="1">
      <c r="A21" s="462"/>
      <c r="B21" s="463"/>
      <c r="C21" s="463"/>
      <c r="D21" s="463"/>
      <c r="E21" s="463"/>
      <c r="F21" s="463"/>
      <c r="G21" s="463"/>
      <c r="H21" s="463"/>
      <c r="I21" s="215"/>
      <c r="J21" s="216"/>
    </row>
    <row r="22" spans="1:10" ht="15"/>
    <row r="23" spans="1:10" ht="15">
      <c r="A23" s="202"/>
      <c r="B23" s="203"/>
      <c r="C23" s="220" t="s">
        <v>1214</v>
      </c>
      <c r="D23" s="203"/>
      <c r="E23" s="221"/>
      <c r="F23" s="222"/>
      <c r="G23" s="223"/>
      <c r="H23" s="224"/>
    </row>
    <row r="24" spans="1:10" ht="15">
      <c r="A24" s="202"/>
      <c r="B24" s="203"/>
      <c r="C24" s="220"/>
      <c r="D24" s="203"/>
      <c r="E24" s="221"/>
      <c r="F24" s="225"/>
      <c r="G24" s="224"/>
      <c r="H24" s="224"/>
    </row>
    <row r="25" spans="1:10" ht="13.5" customHeight="1">
      <c r="A25" s="202" t="s">
        <v>349</v>
      </c>
      <c r="B25" s="203"/>
      <c r="C25" s="226" t="s">
        <v>1215</v>
      </c>
      <c r="D25" s="203" t="s">
        <v>9</v>
      </c>
      <c r="E25" s="221">
        <v>5</v>
      </c>
      <c r="F25" s="422"/>
      <c r="G25" s="224">
        <f>E25*F25</f>
        <v>0</v>
      </c>
      <c r="H25" s="224"/>
    </row>
    <row r="26" spans="1:10" ht="13.5" customHeight="1">
      <c r="A26" s="202"/>
      <c r="B26" s="203"/>
      <c r="C26" s="226" t="s">
        <v>1216</v>
      </c>
      <c r="D26" s="203"/>
      <c r="E26" s="221"/>
      <c r="F26" s="227"/>
      <c r="G26" s="224"/>
      <c r="H26" s="224"/>
    </row>
    <row r="27" spans="1:10" ht="13.5" customHeight="1">
      <c r="A27" s="202" t="s">
        <v>350</v>
      </c>
      <c r="B27" s="203"/>
      <c r="C27" s="228" t="s">
        <v>1217</v>
      </c>
      <c r="D27" s="203" t="s">
        <v>9</v>
      </c>
      <c r="E27" s="221">
        <v>5</v>
      </c>
      <c r="F27" s="422"/>
      <c r="G27" s="224">
        <f t="shared" ref="G27:G33" si="0">E27*F27</f>
        <v>0</v>
      </c>
      <c r="H27" s="224"/>
    </row>
    <row r="28" spans="1:10" ht="13.5" customHeight="1">
      <c r="A28" s="202" t="s">
        <v>351</v>
      </c>
      <c r="B28" s="203"/>
      <c r="C28" s="228" t="s">
        <v>1218</v>
      </c>
      <c r="D28" s="203" t="s">
        <v>9</v>
      </c>
      <c r="E28" s="221">
        <v>36</v>
      </c>
      <c r="F28" s="422"/>
      <c r="G28" s="224">
        <f t="shared" si="0"/>
        <v>0</v>
      </c>
      <c r="H28" s="224"/>
    </row>
    <row r="29" spans="1:10" ht="13.5" customHeight="1">
      <c r="A29" s="202" t="s">
        <v>352</v>
      </c>
      <c r="B29" s="203"/>
      <c r="C29" s="228" t="s">
        <v>1219</v>
      </c>
      <c r="D29" s="203" t="s">
        <v>9</v>
      </c>
      <c r="E29" s="221">
        <v>1</v>
      </c>
      <c r="F29" s="422"/>
      <c r="G29" s="224">
        <f t="shared" si="0"/>
        <v>0</v>
      </c>
      <c r="H29" s="224"/>
    </row>
    <row r="30" spans="1:10" ht="13.5" customHeight="1">
      <c r="A30" s="202" t="s">
        <v>353</v>
      </c>
      <c r="B30" s="203"/>
      <c r="C30" s="228" t="s">
        <v>1220</v>
      </c>
      <c r="D30" s="203" t="s">
        <v>9</v>
      </c>
      <c r="E30" s="221">
        <v>1</v>
      </c>
      <c r="F30" s="422"/>
      <c r="G30" s="224">
        <f t="shared" si="0"/>
        <v>0</v>
      </c>
      <c r="H30" s="224"/>
    </row>
    <row r="31" spans="1:10" ht="13.5" customHeight="1">
      <c r="A31" s="202" t="s">
        <v>354</v>
      </c>
      <c r="B31" s="203"/>
      <c r="C31" s="228" t="s">
        <v>1221</v>
      </c>
      <c r="D31" s="203" t="s">
        <v>9</v>
      </c>
      <c r="E31" s="221">
        <v>5</v>
      </c>
      <c r="F31" s="422"/>
      <c r="G31" s="224">
        <f>E31*F31</f>
        <v>0</v>
      </c>
      <c r="H31" s="224"/>
    </row>
    <row r="32" spans="1:10" ht="13.5" customHeight="1">
      <c r="A32" s="202" t="s">
        <v>355</v>
      </c>
      <c r="B32" s="203"/>
      <c r="C32" s="228" t="s">
        <v>1222</v>
      </c>
      <c r="D32" s="203" t="s">
        <v>357</v>
      </c>
      <c r="E32" s="221">
        <v>40</v>
      </c>
      <c r="F32" s="422"/>
      <c r="G32" s="224">
        <f t="shared" si="0"/>
        <v>0</v>
      </c>
      <c r="H32" s="224"/>
    </row>
    <row r="33" spans="1:8" ht="13.5" customHeight="1">
      <c r="A33" s="202" t="s">
        <v>356</v>
      </c>
      <c r="B33" s="203"/>
      <c r="C33" s="228" t="s">
        <v>1223</v>
      </c>
      <c r="D33" s="203" t="s">
        <v>357</v>
      </c>
      <c r="E33" s="221">
        <v>1</v>
      </c>
      <c r="F33" s="422"/>
      <c r="G33" s="224">
        <f t="shared" si="0"/>
        <v>0</v>
      </c>
      <c r="H33" s="224"/>
    </row>
    <row r="34" spans="1:8" ht="13.5" customHeight="1">
      <c r="A34" s="202"/>
      <c r="B34" s="203"/>
      <c r="C34" s="228"/>
      <c r="D34" s="203"/>
      <c r="E34" s="221"/>
      <c r="F34" s="227"/>
      <c r="G34" s="224"/>
      <c r="H34" s="224"/>
    </row>
    <row r="35" spans="1:8" ht="13.5" customHeight="1">
      <c r="A35" s="202"/>
      <c r="B35" s="203"/>
      <c r="C35" s="204" t="s">
        <v>1224</v>
      </c>
      <c r="D35" s="203"/>
      <c r="E35" s="204"/>
      <c r="F35" s="227"/>
      <c r="G35" s="224"/>
      <c r="H35" s="224"/>
    </row>
    <row r="36" spans="1:8" ht="13.5" customHeight="1">
      <c r="A36" s="202"/>
      <c r="B36" s="203"/>
      <c r="C36" s="203" t="s">
        <v>1225</v>
      </c>
      <c r="D36" s="203" t="s">
        <v>357</v>
      </c>
      <c r="E36" s="204">
        <v>14</v>
      </c>
      <c r="F36" s="422"/>
      <c r="G36" s="224">
        <f>E36*F36</f>
        <v>0</v>
      </c>
      <c r="H36" s="224"/>
    </row>
    <row r="37" spans="1:8" ht="13.5" customHeight="1">
      <c r="A37" s="202"/>
      <c r="B37" s="203"/>
      <c r="C37" s="203" t="s">
        <v>1226</v>
      </c>
      <c r="D37" s="203" t="s">
        <v>357</v>
      </c>
      <c r="E37" s="204">
        <v>7</v>
      </c>
      <c r="F37" s="422"/>
      <c r="G37" s="224">
        <f>E37*F37</f>
        <v>0</v>
      </c>
      <c r="H37" s="224"/>
    </row>
    <row r="38" spans="1:8" ht="15">
      <c r="A38" s="202"/>
      <c r="B38" s="203"/>
      <c r="C38" s="204" t="s">
        <v>1227</v>
      </c>
      <c r="D38" s="203"/>
      <c r="E38" s="204"/>
      <c r="F38" s="227"/>
      <c r="G38" s="224"/>
      <c r="H38" s="224"/>
    </row>
    <row r="39" spans="1:8" ht="15">
      <c r="A39" s="202"/>
      <c r="B39" s="203"/>
      <c r="C39" s="203" t="s">
        <v>1225</v>
      </c>
      <c r="D39" s="203" t="s">
        <v>357</v>
      </c>
      <c r="E39" s="204">
        <v>20</v>
      </c>
      <c r="F39" s="422"/>
      <c r="G39" s="224">
        <f>E39*F39</f>
        <v>0</v>
      </c>
      <c r="H39" s="224"/>
    </row>
    <row r="40" spans="1:8" ht="15">
      <c r="A40" s="202"/>
      <c r="B40" s="203"/>
      <c r="C40" s="203" t="s">
        <v>1226</v>
      </c>
      <c r="D40" s="203" t="s">
        <v>357</v>
      </c>
      <c r="E40" s="204">
        <v>8</v>
      </c>
      <c r="F40" s="422"/>
      <c r="G40" s="224">
        <f>E40*F40</f>
        <v>0</v>
      </c>
      <c r="H40" s="224"/>
    </row>
    <row r="41" spans="1:8" ht="15">
      <c r="A41" s="202"/>
      <c r="B41" s="203"/>
      <c r="C41" s="203"/>
      <c r="D41" s="203"/>
      <c r="E41" s="204"/>
      <c r="F41" s="227"/>
      <c r="G41" s="224"/>
      <c r="H41" s="224"/>
    </row>
    <row r="42" spans="1:8" ht="15">
      <c r="A42" s="202"/>
      <c r="B42" s="203"/>
      <c r="C42" s="204" t="s">
        <v>1228</v>
      </c>
      <c r="D42" s="203"/>
      <c r="E42" s="204"/>
      <c r="F42" s="227"/>
      <c r="G42" s="224"/>
      <c r="H42" s="224"/>
    </row>
    <row r="43" spans="1:8" ht="15">
      <c r="A43" s="202"/>
      <c r="B43" s="203"/>
      <c r="C43" s="203" t="s">
        <v>1225</v>
      </c>
      <c r="D43" s="203" t="s">
        <v>357</v>
      </c>
      <c r="E43" s="204">
        <v>37</v>
      </c>
      <c r="F43" s="422"/>
      <c r="G43" s="224">
        <f>E43*F43</f>
        <v>0</v>
      </c>
      <c r="H43" s="224"/>
    </row>
    <row r="44" spans="1:8" ht="15">
      <c r="A44" s="202"/>
      <c r="B44" s="203"/>
      <c r="C44" s="203" t="s">
        <v>1226</v>
      </c>
      <c r="D44" s="203" t="s">
        <v>357</v>
      </c>
      <c r="E44" s="204">
        <v>15</v>
      </c>
      <c r="F44" s="422"/>
      <c r="G44" s="224">
        <f>E44*F44</f>
        <v>0</v>
      </c>
      <c r="H44" s="224"/>
    </row>
    <row r="45" spans="1:8" ht="15">
      <c r="A45" s="202"/>
      <c r="B45" s="203"/>
      <c r="C45" s="203"/>
      <c r="D45" s="203"/>
      <c r="E45" s="204"/>
      <c r="F45" s="227"/>
      <c r="G45" s="224"/>
      <c r="H45" s="224"/>
    </row>
    <row r="46" spans="1:8" ht="15">
      <c r="A46" s="202"/>
      <c r="B46" s="203"/>
      <c r="C46" s="229" t="s">
        <v>1229</v>
      </c>
      <c r="D46" s="203" t="s">
        <v>1230</v>
      </c>
      <c r="E46" s="221">
        <v>4</v>
      </c>
      <c r="F46" s="422"/>
      <c r="G46" s="224">
        <f t="shared" ref="G46:G53" si="1">E46*F46</f>
        <v>0</v>
      </c>
      <c r="H46" s="224"/>
    </row>
    <row r="47" spans="1:8" ht="15">
      <c r="A47" s="202"/>
      <c r="B47" s="203"/>
      <c r="C47" s="226" t="s">
        <v>1231</v>
      </c>
      <c r="D47" s="203" t="s">
        <v>1230</v>
      </c>
      <c r="E47" s="221">
        <v>5</v>
      </c>
      <c r="F47" s="422"/>
      <c r="G47" s="224">
        <f>E47*F47</f>
        <v>0</v>
      </c>
      <c r="H47" s="224"/>
    </row>
    <row r="48" spans="1:8" ht="15">
      <c r="A48" s="202"/>
      <c r="B48" s="203"/>
      <c r="C48" s="226" t="s">
        <v>1232</v>
      </c>
      <c r="D48" s="203"/>
      <c r="E48" s="221"/>
      <c r="F48" s="227"/>
      <c r="G48" s="224"/>
      <c r="H48" s="224"/>
    </row>
    <row r="49" spans="1:8" ht="15">
      <c r="A49" s="202"/>
      <c r="B49" s="203"/>
      <c r="C49" s="230" t="s">
        <v>1233</v>
      </c>
      <c r="D49" s="203" t="s">
        <v>33</v>
      </c>
      <c r="E49" s="221">
        <v>40</v>
      </c>
      <c r="F49" s="422"/>
      <c r="G49" s="224">
        <f t="shared" si="1"/>
        <v>0</v>
      </c>
      <c r="H49" s="224"/>
    </row>
    <row r="50" spans="1:8" ht="15">
      <c r="A50" s="202"/>
      <c r="B50" s="203"/>
      <c r="C50" s="230" t="s">
        <v>1234</v>
      </c>
      <c r="D50" s="203" t="s">
        <v>9</v>
      </c>
      <c r="E50" s="221">
        <v>1</v>
      </c>
      <c r="F50" s="422"/>
      <c r="G50" s="224">
        <f t="shared" si="1"/>
        <v>0</v>
      </c>
      <c r="H50" s="224"/>
    </row>
    <row r="51" spans="1:8" ht="15">
      <c r="A51" s="202"/>
      <c r="B51" s="203"/>
      <c r="C51" s="226" t="s">
        <v>1235</v>
      </c>
      <c r="D51" s="203" t="s">
        <v>31</v>
      </c>
      <c r="E51" s="221">
        <v>1</v>
      </c>
      <c r="F51" s="422"/>
      <c r="G51" s="224">
        <f t="shared" si="1"/>
        <v>0</v>
      </c>
      <c r="H51" s="224"/>
    </row>
    <row r="52" spans="1:8" ht="15">
      <c r="A52" s="202"/>
      <c r="B52" s="203"/>
      <c r="C52" s="226" t="s">
        <v>1236</v>
      </c>
      <c r="D52" s="203" t="s">
        <v>31</v>
      </c>
      <c r="E52" s="221">
        <v>1</v>
      </c>
      <c r="F52" s="422"/>
      <c r="G52" s="224">
        <f t="shared" si="1"/>
        <v>0</v>
      </c>
      <c r="H52" s="224"/>
    </row>
    <row r="53" spans="1:8" ht="15">
      <c r="A53" s="202"/>
      <c r="B53" s="203"/>
      <c r="C53" s="226" t="s">
        <v>1237</v>
      </c>
      <c r="D53" s="203" t="s">
        <v>31</v>
      </c>
      <c r="E53" s="221">
        <v>1</v>
      </c>
      <c r="F53" s="422"/>
      <c r="G53" s="224">
        <f t="shared" si="1"/>
        <v>0</v>
      </c>
      <c r="H53" s="224"/>
    </row>
    <row r="54" spans="1:8" ht="15">
      <c r="A54" s="202"/>
      <c r="B54" s="203"/>
      <c r="C54" s="226"/>
      <c r="D54" s="203"/>
      <c r="E54" s="221"/>
      <c r="F54" s="227"/>
      <c r="G54" s="224"/>
      <c r="H54" s="224"/>
    </row>
    <row r="55" spans="1:8" ht="15">
      <c r="A55" s="202"/>
      <c r="B55" s="203"/>
      <c r="C55" s="226"/>
      <c r="D55" s="203"/>
      <c r="E55" s="221"/>
      <c r="F55" s="227"/>
      <c r="G55" s="224"/>
      <c r="H55" s="224"/>
    </row>
    <row r="56" spans="1:8" ht="15">
      <c r="A56" s="202"/>
      <c r="B56" s="203"/>
      <c r="C56" s="220" t="s">
        <v>1238</v>
      </c>
      <c r="D56" s="203"/>
      <c r="E56" s="221"/>
      <c r="F56" s="222"/>
      <c r="G56" s="223"/>
      <c r="H56" s="224"/>
    </row>
    <row r="57" spans="1:8" ht="19.5" customHeight="1">
      <c r="A57" s="202" t="s">
        <v>358</v>
      </c>
      <c r="B57" s="203"/>
      <c r="C57" s="226" t="s">
        <v>1239</v>
      </c>
      <c r="D57" s="203" t="s">
        <v>9</v>
      </c>
      <c r="E57" s="221">
        <v>2</v>
      </c>
      <c r="F57" s="422"/>
      <c r="G57" s="224">
        <f>E57*F57</f>
        <v>0</v>
      </c>
      <c r="H57" s="224"/>
    </row>
    <row r="58" spans="1:8" ht="12.75" customHeight="1">
      <c r="A58" s="202"/>
      <c r="B58" s="203"/>
      <c r="C58" s="226" t="s">
        <v>1240</v>
      </c>
      <c r="D58" s="203"/>
      <c r="E58" s="221"/>
      <c r="F58" s="227"/>
      <c r="G58" s="224"/>
      <c r="H58" s="224"/>
    </row>
    <row r="59" spans="1:8" ht="15">
      <c r="A59" s="202"/>
      <c r="B59" s="203"/>
      <c r="C59" s="226" t="s">
        <v>1216</v>
      </c>
      <c r="D59" s="203"/>
      <c r="E59" s="221"/>
      <c r="F59" s="227"/>
      <c r="G59" s="224"/>
      <c r="H59" s="224"/>
    </row>
    <row r="60" spans="1:8" ht="15">
      <c r="A60" s="202"/>
      <c r="B60" s="203"/>
      <c r="C60" s="226" t="s">
        <v>1241</v>
      </c>
      <c r="D60" s="203"/>
      <c r="E60" s="221"/>
      <c r="F60" s="227"/>
      <c r="G60" s="224"/>
      <c r="H60" s="224"/>
    </row>
    <row r="61" spans="1:8" ht="15">
      <c r="A61" s="202" t="s">
        <v>359</v>
      </c>
      <c r="B61" s="203"/>
      <c r="C61" s="228" t="s">
        <v>1242</v>
      </c>
      <c r="D61" s="203" t="s">
        <v>9</v>
      </c>
      <c r="E61" s="221">
        <v>1</v>
      </c>
      <c r="F61" s="422"/>
      <c r="G61" s="224">
        <f>E61*F61</f>
        <v>0</v>
      </c>
      <c r="H61" s="224"/>
    </row>
    <row r="62" spans="1:8" ht="15">
      <c r="A62" s="202" t="s">
        <v>360</v>
      </c>
      <c r="B62" s="203"/>
      <c r="C62" s="228" t="s">
        <v>1243</v>
      </c>
      <c r="D62" s="203" t="s">
        <v>9</v>
      </c>
      <c r="E62" s="221">
        <v>1</v>
      </c>
      <c r="F62" s="422"/>
      <c r="G62" s="224">
        <f>E62*F62</f>
        <v>0</v>
      </c>
      <c r="H62" s="224"/>
    </row>
    <row r="63" spans="1:8" ht="15">
      <c r="A63" s="202" t="s">
        <v>361</v>
      </c>
      <c r="B63" s="203"/>
      <c r="C63" s="228" t="s">
        <v>1244</v>
      </c>
      <c r="D63" s="203" t="s">
        <v>357</v>
      </c>
      <c r="E63" s="221">
        <v>3</v>
      </c>
      <c r="F63" s="422"/>
      <c r="G63" s="224">
        <f>E63*F63</f>
        <v>0</v>
      </c>
      <c r="H63" s="224"/>
    </row>
    <row r="64" spans="1:8" ht="15">
      <c r="A64" s="202"/>
      <c r="B64" s="203"/>
      <c r="C64" s="226"/>
      <c r="D64" s="203"/>
      <c r="E64" s="221"/>
      <c r="F64" s="227"/>
      <c r="G64" s="224"/>
      <c r="H64" s="224"/>
    </row>
    <row r="65" spans="1:8" ht="15">
      <c r="A65" s="202"/>
      <c r="B65" s="203"/>
      <c r="C65" s="204" t="s">
        <v>1228</v>
      </c>
      <c r="D65" s="203"/>
      <c r="E65" s="204"/>
      <c r="F65" s="227"/>
      <c r="G65" s="224"/>
      <c r="H65" s="224"/>
    </row>
    <row r="66" spans="1:8" ht="15">
      <c r="A66" s="202"/>
      <c r="B66" s="203"/>
      <c r="C66" s="203" t="s">
        <v>1225</v>
      </c>
      <c r="D66" s="203" t="s">
        <v>357</v>
      </c>
      <c r="E66" s="204">
        <v>13</v>
      </c>
      <c r="F66" s="422"/>
      <c r="G66" s="224">
        <f>E66*F66</f>
        <v>0</v>
      </c>
      <c r="H66" s="224"/>
    </row>
    <row r="67" spans="1:8" ht="15">
      <c r="A67" s="202"/>
      <c r="B67" s="203"/>
      <c r="C67" s="203" t="s">
        <v>1226</v>
      </c>
      <c r="D67" s="203" t="s">
        <v>357</v>
      </c>
      <c r="E67" s="204">
        <v>3</v>
      </c>
      <c r="F67" s="422"/>
      <c r="G67" s="224">
        <f>E67*F67</f>
        <v>0</v>
      </c>
      <c r="H67" s="224"/>
    </row>
    <row r="68" spans="1:8" ht="15">
      <c r="A68" s="202"/>
      <c r="B68" s="203"/>
      <c r="C68" s="226"/>
      <c r="D68" s="203"/>
      <c r="E68" s="221"/>
      <c r="F68" s="227"/>
      <c r="G68" s="224"/>
      <c r="H68" s="224"/>
    </row>
    <row r="69" spans="1:8" ht="15">
      <c r="A69" s="202"/>
      <c r="B69" s="203"/>
      <c r="C69" s="229" t="s">
        <v>1229</v>
      </c>
      <c r="D69" s="203" t="s">
        <v>1230</v>
      </c>
      <c r="E69" s="221">
        <v>2</v>
      </c>
      <c r="F69" s="422"/>
      <c r="G69" s="224">
        <f>E69*F69</f>
        <v>0</v>
      </c>
      <c r="H69" s="224"/>
    </row>
    <row r="70" spans="1:8" ht="15">
      <c r="A70" s="202"/>
      <c r="B70" s="203"/>
      <c r="C70" s="226" t="s">
        <v>1245</v>
      </c>
      <c r="D70" s="203" t="s">
        <v>1230</v>
      </c>
      <c r="E70" s="221">
        <v>1</v>
      </c>
      <c r="F70" s="422"/>
      <c r="G70" s="224">
        <f>E70*F70</f>
        <v>0</v>
      </c>
      <c r="H70" s="224"/>
    </row>
    <row r="71" spans="1:8" ht="15">
      <c r="A71" s="202"/>
      <c r="B71" s="203"/>
      <c r="C71" s="230" t="s">
        <v>1234</v>
      </c>
      <c r="D71" s="203" t="s">
        <v>9</v>
      </c>
      <c r="E71" s="221">
        <v>1</v>
      </c>
      <c r="F71" s="422"/>
      <c r="G71" s="224">
        <f>E71*F71</f>
        <v>0</v>
      </c>
      <c r="H71" s="224"/>
    </row>
    <row r="72" spans="1:8" ht="15">
      <c r="A72" s="202"/>
      <c r="B72" s="203"/>
      <c r="C72" s="226" t="s">
        <v>1236</v>
      </c>
      <c r="D72" s="203" t="s">
        <v>31</v>
      </c>
      <c r="E72" s="221">
        <v>1</v>
      </c>
      <c r="F72" s="422"/>
      <c r="G72" s="224">
        <f>E72*F72</f>
        <v>0</v>
      </c>
      <c r="H72" s="224"/>
    </row>
    <row r="73" spans="1:8" ht="15">
      <c r="A73" s="202"/>
      <c r="B73" s="203"/>
      <c r="C73" s="226" t="s">
        <v>1237</v>
      </c>
      <c r="D73" s="203" t="s">
        <v>31</v>
      </c>
      <c r="E73" s="221">
        <v>1</v>
      </c>
      <c r="F73" s="422"/>
      <c r="G73" s="224">
        <f>E73*F73</f>
        <v>0</v>
      </c>
      <c r="H73" s="224"/>
    </row>
    <row r="74" spans="1:8" ht="15">
      <c r="A74" s="202"/>
      <c r="B74" s="203"/>
      <c r="C74" s="226"/>
      <c r="D74" s="203"/>
      <c r="E74" s="221"/>
      <c r="F74" s="227"/>
      <c r="G74" s="224"/>
      <c r="H74" s="224"/>
    </row>
    <row r="75" spans="1:8" ht="14.1" customHeight="1" thickBot="1">
      <c r="A75" s="231"/>
      <c r="B75" s="232"/>
      <c r="C75" s="233" t="s">
        <v>1246</v>
      </c>
      <c r="D75" s="232"/>
      <c r="E75" s="234"/>
      <c r="F75" s="235"/>
      <c r="G75" s="236">
        <f>SUM(G25:G74)</f>
        <v>0</v>
      </c>
      <c r="H75" s="235"/>
    </row>
    <row r="76" spans="1:8" ht="14.1" customHeight="1">
      <c r="C76" s="237"/>
      <c r="E76" s="238"/>
      <c r="F76" s="239"/>
      <c r="G76" s="240"/>
      <c r="H76" s="239"/>
    </row>
    <row r="77" spans="1:8" ht="14.1" customHeight="1">
      <c r="C77" s="196" t="s">
        <v>1247</v>
      </c>
      <c r="E77" s="238"/>
      <c r="F77" s="239"/>
      <c r="G77" s="240"/>
      <c r="H77" s="239"/>
    </row>
    <row r="78" spans="1:8" ht="14.1" customHeight="1">
      <c r="C78" s="241"/>
      <c r="E78" s="238"/>
      <c r="F78" s="239"/>
      <c r="G78" s="240"/>
      <c r="H78" s="239"/>
    </row>
    <row r="87" spans="3:3" ht="14.1" customHeight="1">
      <c r="C87" s="196" t="s">
        <v>347</v>
      </c>
    </row>
  </sheetData>
  <mergeCells count="12">
    <mergeCell ref="A21:H21"/>
    <mergeCell ref="A1:H1"/>
    <mergeCell ref="F2:H2"/>
    <mergeCell ref="A6:H6"/>
    <mergeCell ref="A7:H8"/>
    <mergeCell ref="A9:H10"/>
    <mergeCell ref="A11:J12"/>
    <mergeCell ref="A13:J13"/>
    <mergeCell ref="A14:J14"/>
    <mergeCell ref="A15:J16"/>
    <mergeCell ref="A17:J19"/>
    <mergeCell ref="A20:J20"/>
  </mergeCells>
  <printOptions gridLines="1"/>
  <pageMargins left="0.78740157480314965" right="0.78740157480314965" top="0.98425196850393704" bottom="0.98425196850393704" header="0.35433070866141736" footer="0.51181102362204722"/>
  <pageSetup paperSize="9" scale="84" fitToHeight="0" orientation="landscape" useFirstPageNumber="1" r:id="rId1"/>
  <headerFooter alignWithMargins="0">
    <oddHeader>&amp;LD.1.4.2  VZDUCHOTECHNIKA - Výkaz výměr
Prováděcí projekt 
Říjen &amp;8 2023
&amp;COprava WC budovy 14 polikliniky
nemocnice jindřichův Hradec&amp;R&amp;G</oddHeader>
    <oddFooter>&amp;CStránka &amp;P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4A27-2FC7-4BF0-A415-A8FC89BD8A81}">
  <sheetPr>
    <tabColor theme="9" tint="0.59999389629810485"/>
  </sheetPr>
  <dimension ref="A1:J1041"/>
  <sheetViews>
    <sheetView showGridLines="0" showZeros="0" zoomScaleNormal="100" workbookViewId="0">
      <pane ySplit="12" topLeftCell="A13" activePane="bottomLeft" state="frozen"/>
      <selection pane="bottomLeft" activeCell="D5" sqref="D5"/>
    </sheetView>
  </sheetViews>
  <sheetFormatPr defaultRowHeight="12.75"/>
  <cols>
    <col min="1" max="1" width="5.42578125" style="196" customWidth="1"/>
    <col min="2" max="2" width="5.7109375" style="208" customWidth="1"/>
    <col min="3" max="3" width="11.42578125" style="208" customWidth="1"/>
    <col min="4" max="4" width="59.7109375" style="247" customWidth="1"/>
    <col min="5" max="5" width="17" style="247" customWidth="1"/>
    <col min="6" max="6" width="4.5703125" style="208" customWidth="1"/>
    <col min="7" max="7" width="8.7109375" style="196" customWidth="1"/>
    <col min="8" max="9" width="16.7109375" style="196" customWidth="1"/>
    <col min="10" max="10" width="12.140625" style="196" customWidth="1"/>
    <col min="11" max="11" width="8.85546875" style="196"/>
    <col min="12" max="12" width="10.28515625" style="196" bestFit="1" customWidth="1"/>
    <col min="13" max="256" width="8.85546875" style="196"/>
    <col min="257" max="257" width="5.42578125" style="196" customWidth="1"/>
    <col min="258" max="258" width="5.7109375" style="196" customWidth="1"/>
    <col min="259" max="259" width="11.42578125" style="196" customWidth="1"/>
    <col min="260" max="260" width="59.7109375" style="196" customWidth="1"/>
    <col min="261" max="261" width="17" style="196" customWidth="1"/>
    <col min="262" max="262" width="4.5703125" style="196" customWidth="1"/>
    <col min="263" max="263" width="8.7109375" style="196" customWidth="1"/>
    <col min="264" max="265" width="16.7109375" style="196" customWidth="1"/>
    <col min="266" max="266" width="12.140625" style="196" customWidth="1"/>
    <col min="267" max="267" width="8.85546875" style="196"/>
    <col min="268" max="268" width="10.28515625" style="196" bestFit="1" customWidth="1"/>
    <col min="269" max="512" width="8.85546875" style="196"/>
    <col min="513" max="513" width="5.42578125" style="196" customWidth="1"/>
    <col min="514" max="514" width="5.7109375" style="196" customWidth="1"/>
    <col min="515" max="515" width="11.42578125" style="196" customWidth="1"/>
    <col min="516" max="516" width="59.7109375" style="196" customWidth="1"/>
    <col min="517" max="517" width="17" style="196" customWidth="1"/>
    <col min="518" max="518" width="4.5703125" style="196" customWidth="1"/>
    <col min="519" max="519" width="8.7109375" style="196" customWidth="1"/>
    <col min="520" max="521" width="16.7109375" style="196" customWidth="1"/>
    <col min="522" max="522" width="12.140625" style="196" customWidth="1"/>
    <col min="523" max="523" width="8.85546875" style="196"/>
    <col min="524" max="524" width="10.28515625" style="196" bestFit="1" customWidth="1"/>
    <col min="525" max="768" width="8.85546875" style="196"/>
    <col min="769" max="769" width="5.42578125" style="196" customWidth="1"/>
    <col min="770" max="770" width="5.7109375" style="196" customWidth="1"/>
    <col min="771" max="771" width="11.42578125" style="196" customWidth="1"/>
    <col min="772" max="772" width="59.7109375" style="196" customWidth="1"/>
    <col min="773" max="773" width="17" style="196" customWidth="1"/>
    <col min="774" max="774" width="4.5703125" style="196" customWidth="1"/>
    <col min="775" max="775" width="8.7109375" style="196" customWidth="1"/>
    <col min="776" max="777" width="16.7109375" style="196" customWidth="1"/>
    <col min="778" max="778" width="12.140625" style="196" customWidth="1"/>
    <col min="779" max="779" width="8.85546875" style="196"/>
    <col min="780" max="780" width="10.28515625" style="196" bestFit="1" customWidth="1"/>
    <col min="781" max="1024" width="8.85546875" style="196"/>
    <col min="1025" max="1025" width="5.42578125" style="196" customWidth="1"/>
    <col min="1026" max="1026" width="5.7109375" style="196" customWidth="1"/>
    <col min="1027" max="1027" width="11.42578125" style="196" customWidth="1"/>
    <col min="1028" max="1028" width="59.7109375" style="196" customWidth="1"/>
    <col min="1029" max="1029" width="17" style="196" customWidth="1"/>
    <col min="1030" max="1030" width="4.5703125" style="196" customWidth="1"/>
    <col min="1031" max="1031" width="8.7109375" style="196" customWidth="1"/>
    <col min="1032" max="1033" width="16.7109375" style="196" customWidth="1"/>
    <col min="1034" max="1034" width="12.140625" style="196" customWidth="1"/>
    <col min="1035" max="1035" width="8.85546875" style="196"/>
    <col min="1036" max="1036" width="10.28515625" style="196" bestFit="1" customWidth="1"/>
    <col min="1037" max="1280" width="8.85546875" style="196"/>
    <col min="1281" max="1281" width="5.42578125" style="196" customWidth="1"/>
    <col min="1282" max="1282" width="5.7109375" style="196" customWidth="1"/>
    <col min="1283" max="1283" width="11.42578125" style="196" customWidth="1"/>
    <col min="1284" max="1284" width="59.7109375" style="196" customWidth="1"/>
    <col min="1285" max="1285" width="17" style="196" customWidth="1"/>
    <col min="1286" max="1286" width="4.5703125" style="196" customWidth="1"/>
    <col min="1287" max="1287" width="8.7109375" style="196" customWidth="1"/>
    <col min="1288" max="1289" width="16.7109375" style="196" customWidth="1"/>
    <col min="1290" max="1290" width="12.140625" style="196" customWidth="1"/>
    <col min="1291" max="1291" width="8.85546875" style="196"/>
    <col min="1292" max="1292" width="10.28515625" style="196" bestFit="1" customWidth="1"/>
    <col min="1293" max="1536" width="8.85546875" style="196"/>
    <col min="1537" max="1537" width="5.42578125" style="196" customWidth="1"/>
    <col min="1538" max="1538" width="5.7109375" style="196" customWidth="1"/>
    <col min="1539" max="1539" width="11.42578125" style="196" customWidth="1"/>
    <col min="1540" max="1540" width="59.7109375" style="196" customWidth="1"/>
    <col min="1541" max="1541" width="17" style="196" customWidth="1"/>
    <col min="1542" max="1542" width="4.5703125" style="196" customWidth="1"/>
    <col min="1543" max="1543" width="8.7109375" style="196" customWidth="1"/>
    <col min="1544" max="1545" width="16.7109375" style="196" customWidth="1"/>
    <col min="1546" max="1546" width="12.140625" style="196" customWidth="1"/>
    <col min="1547" max="1547" width="8.85546875" style="196"/>
    <col min="1548" max="1548" width="10.28515625" style="196" bestFit="1" customWidth="1"/>
    <col min="1549" max="1792" width="8.85546875" style="196"/>
    <col min="1793" max="1793" width="5.42578125" style="196" customWidth="1"/>
    <col min="1794" max="1794" width="5.7109375" style="196" customWidth="1"/>
    <col min="1795" max="1795" width="11.42578125" style="196" customWidth="1"/>
    <col min="1796" max="1796" width="59.7109375" style="196" customWidth="1"/>
    <col min="1797" max="1797" width="17" style="196" customWidth="1"/>
    <col min="1798" max="1798" width="4.5703125" style="196" customWidth="1"/>
    <col min="1799" max="1799" width="8.7109375" style="196" customWidth="1"/>
    <col min="1800" max="1801" width="16.7109375" style="196" customWidth="1"/>
    <col min="1802" max="1802" width="12.140625" style="196" customWidth="1"/>
    <col min="1803" max="1803" width="8.85546875" style="196"/>
    <col min="1804" max="1804" width="10.28515625" style="196" bestFit="1" customWidth="1"/>
    <col min="1805" max="2048" width="8.85546875" style="196"/>
    <col min="2049" max="2049" width="5.42578125" style="196" customWidth="1"/>
    <col min="2050" max="2050" width="5.7109375" style="196" customWidth="1"/>
    <col min="2051" max="2051" width="11.42578125" style="196" customWidth="1"/>
    <col min="2052" max="2052" width="59.7109375" style="196" customWidth="1"/>
    <col min="2053" max="2053" width="17" style="196" customWidth="1"/>
    <col min="2054" max="2054" width="4.5703125" style="196" customWidth="1"/>
    <col min="2055" max="2055" width="8.7109375" style="196" customWidth="1"/>
    <col min="2056" max="2057" width="16.7109375" style="196" customWidth="1"/>
    <col min="2058" max="2058" width="12.140625" style="196" customWidth="1"/>
    <col min="2059" max="2059" width="8.85546875" style="196"/>
    <col min="2060" max="2060" width="10.28515625" style="196" bestFit="1" customWidth="1"/>
    <col min="2061" max="2304" width="8.85546875" style="196"/>
    <col min="2305" max="2305" width="5.42578125" style="196" customWidth="1"/>
    <col min="2306" max="2306" width="5.7109375" style="196" customWidth="1"/>
    <col min="2307" max="2307" width="11.42578125" style="196" customWidth="1"/>
    <col min="2308" max="2308" width="59.7109375" style="196" customWidth="1"/>
    <col min="2309" max="2309" width="17" style="196" customWidth="1"/>
    <col min="2310" max="2310" width="4.5703125" style="196" customWidth="1"/>
    <col min="2311" max="2311" width="8.7109375" style="196" customWidth="1"/>
    <col min="2312" max="2313" width="16.7109375" style="196" customWidth="1"/>
    <col min="2314" max="2314" width="12.140625" style="196" customWidth="1"/>
    <col min="2315" max="2315" width="8.85546875" style="196"/>
    <col min="2316" max="2316" width="10.28515625" style="196" bestFit="1" customWidth="1"/>
    <col min="2317" max="2560" width="8.85546875" style="196"/>
    <col min="2561" max="2561" width="5.42578125" style="196" customWidth="1"/>
    <col min="2562" max="2562" width="5.7109375" style="196" customWidth="1"/>
    <col min="2563" max="2563" width="11.42578125" style="196" customWidth="1"/>
    <col min="2564" max="2564" width="59.7109375" style="196" customWidth="1"/>
    <col min="2565" max="2565" width="17" style="196" customWidth="1"/>
    <col min="2566" max="2566" width="4.5703125" style="196" customWidth="1"/>
    <col min="2567" max="2567" width="8.7109375" style="196" customWidth="1"/>
    <col min="2568" max="2569" width="16.7109375" style="196" customWidth="1"/>
    <col min="2570" max="2570" width="12.140625" style="196" customWidth="1"/>
    <col min="2571" max="2571" width="8.85546875" style="196"/>
    <col min="2572" max="2572" width="10.28515625" style="196" bestFit="1" customWidth="1"/>
    <col min="2573" max="2816" width="8.85546875" style="196"/>
    <col min="2817" max="2817" width="5.42578125" style="196" customWidth="1"/>
    <col min="2818" max="2818" width="5.7109375" style="196" customWidth="1"/>
    <col min="2819" max="2819" width="11.42578125" style="196" customWidth="1"/>
    <col min="2820" max="2820" width="59.7109375" style="196" customWidth="1"/>
    <col min="2821" max="2821" width="17" style="196" customWidth="1"/>
    <col min="2822" max="2822" width="4.5703125" style="196" customWidth="1"/>
    <col min="2823" max="2823" width="8.7109375" style="196" customWidth="1"/>
    <col min="2824" max="2825" width="16.7109375" style="196" customWidth="1"/>
    <col min="2826" max="2826" width="12.140625" style="196" customWidth="1"/>
    <col min="2827" max="2827" width="8.85546875" style="196"/>
    <col min="2828" max="2828" width="10.28515625" style="196" bestFit="1" customWidth="1"/>
    <col min="2829" max="3072" width="8.85546875" style="196"/>
    <col min="3073" max="3073" width="5.42578125" style="196" customWidth="1"/>
    <col min="3074" max="3074" width="5.7109375" style="196" customWidth="1"/>
    <col min="3075" max="3075" width="11.42578125" style="196" customWidth="1"/>
    <col min="3076" max="3076" width="59.7109375" style="196" customWidth="1"/>
    <col min="3077" max="3077" width="17" style="196" customWidth="1"/>
    <col min="3078" max="3078" width="4.5703125" style="196" customWidth="1"/>
    <col min="3079" max="3079" width="8.7109375" style="196" customWidth="1"/>
    <col min="3080" max="3081" width="16.7109375" style="196" customWidth="1"/>
    <col min="3082" max="3082" width="12.140625" style="196" customWidth="1"/>
    <col min="3083" max="3083" width="8.85546875" style="196"/>
    <col min="3084" max="3084" width="10.28515625" style="196" bestFit="1" customWidth="1"/>
    <col min="3085" max="3328" width="8.85546875" style="196"/>
    <col min="3329" max="3329" width="5.42578125" style="196" customWidth="1"/>
    <col min="3330" max="3330" width="5.7109375" style="196" customWidth="1"/>
    <col min="3331" max="3331" width="11.42578125" style="196" customWidth="1"/>
    <col min="3332" max="3332" width="59.7109375" style="196" customWidth="1"/>
    <col min="3333" max="3333" width="17" style="196" customWidth="1"/>
    <col min="3334" max="3334" width="4.5703125" style="196" customWidth="1"/>
    <col min="3335" max="3335" width="8.7109375" style="196" customWidth="1"/>
    <col min="3336" max="3337" width="16.7109375" style="196" customWidth="1"/>
    <col min="3338" max="3338" width="12.140625" style="196" customWidth="1"/>
    <col min="3339" max="3339" width="8.85546875" style="196"/>
    <col min="3340" max="3340" width="10.28515625" style="196" bestFit="1" customWidth="1"/>
    <col min="3341" max="3584" width="8.85546875" style="196"/>
    <col min="3585" max="3585" width="5.42578125" style="196" customWidth="1"/>
    <col min="3586" max="3586" width="5.7109375" style="196" customWidth="1"/>
    <col min="3587" max="3587" width="11.42578125" style="196" customWidth="1"/>
    <col min="3588" max="3588" width="59.7109375" style="196" customWidth="1"/>
    <col min="3589" max="3589" width="17" style="196" customWidth="1"/>
    <col min="3590" max="3590" width="4.5703125" style="196" customWidth="1"/>
    <col min="3591" max="3591" width="8.7109375" style="196" customWidth="1"/>
    <col min="3592" max="3593" width="16.7109375" style="196" customWidth="1"/>
    <col min="3594" max="3594" width="12.140625" style="196" customWidth="1"/>
    <col min="3595" max="3595" width="8.85546875" style="196"/>
    <col min="3596" max="3596" width="10.28515625" style="196" bestFit="1" customWidth="1"/>
    <col min="3597" max="3840" width="8.85546875" style="196"/>
    <col min="3841" max="3841" width="5.42578125" style="196" customWidth="1"/>
    <col min="3842" max="3842" width="5.7109375" style="196" customWidth="1"/>
    <col min="3843" max="3843" width="11.42578125" style="196" customWidth="1"/>
    <col min="3844" max="3844" width="59.7109375" style="196" customWidth="1"/>
    <col min="3845" max="3845" width="17" style="196" customWidth="1"/>
    <col min="3846" max="3846" width="4.5703125" style="196" customWidth="1"/>
    <col min="3847" max="3847" width="8.7109375" style="196" customWidth="1"/>
    <col min="3848" max="3849" width="16.7109375" style="196" customWidth="1"/>
    <col min="3850" max="3850" width="12.140625" style="196" customWidth="1"/>
    <col min="3851" max="3851" width="8.85546875" style="196"/>
    <col min="3852" max="3852" width="10.28515625" style="196" bestFit="1" customWidth="1"/>
    <col min="3853" max="4096" width="8.85546875" style="196"/>
    <col min="4097" max="4097" width="5.42578125" style="196" customWidth="1"/>
    <col min="4098" max="4098" width="5.7109375" style="196" customWidth="1"/>
    <col min="4099" max="4099" width="11.42578125" style="196" customWidth="1"/>
    <col min="4100" max="4100" width="59.7109375" style="196" customWidth="1"/>
    <col min="4101" max="4101" width="17" style="196" customWidth="1"/>
    <col min="4102" max="4102" width="4.5703125" style="196" customWidth="1"/>
    <col min="4103" max="4103" width="8.7109375" style="196" customWidth="1"/>
    <col min="4104" max="4105" width="16.7109375" style="196" customWidth="1"/>
    <col min="4106" max="4106" width="12.140625" style="196" customWidth="1"/>
    <col min="4107" max="4107" width="8.85546875" style="196"/>
    <col min="4108" max="4108" width="10.28515625" style="196" bestFit="1" customWidth="1"/>
    <col min="4109" max="4352" width="8.85546875" style="196"/>
    <col min="4353" max="4353" width="5.42578125" style="196" customWidth="1"/>
    <col min="4354" max="4354" width="5.7109375" style="196" customWidth="1"/>
    <col min="4355" max="4355" width="11.42578125" style="196" customWidth="1"/>
    <col min="4356" max="4356" width="59.7109375" style="196" customWidth="1"/>
    <col min="4357" max="4357" width="17" style="196" customWidth="1"/>
    <col min="4358" max="4358" width="4.5703125" style="196" customWidth="1"/>
    <col min="4359" max="4359" width="8.7109375" style="196" customWidth="1"/>
    <col min="4360" max="4361" width="16.7109375" style="196" customWidth="1"/>
    <col min="4362" max="4362" width="12.140625" style="196" customWidth="1"/>
    <col min="4363" max="4363" width="8.85546875" style="196"/>
    <col min="4364" max="4364" width="10.28515625" style="196" bestFit="1" customWidth="1"/>
    <col min="4365" max="4608" width="8.85546875" style="196"/>
    <col min="4609" max="4609" width="5.42578125" style="196" customWidth="1"/>
    <col min="4610" max="4610" width="5.7109375" style="196" customWidth="1"/>
    <col min="4611" max="4611" width="11.42578125" style="196" customWidth="1"/>
    <col min="4612" max="4612" width="59.7109375" style="196" customWidth="1"/>
    <col min="4613" max="4613" width="17" style="196" customWidth="1"/>
    <col min="4614" max="4614" width="4.5703125" style="196" customWidth="1"/>
    <col min="4615" max="4615" width="8.7109375" style="196" customWidth="1"/>
    <col min="4616" max="4617" width="16.7109375" style="196" customWidth="1"/>
    <col min="4618" max="4618" width="12.140625" style="196" customWidth="1"/>
    <col min="4619" max="4619" width="8.85546875" style="196"/>
    <col min="4620" max="4620" width="10.28515625" style="196" bestFit="1" customWidth="1"/>
    <col min="4621" max="4864" width="8.85546875" style="196"/>
    <col min="4865" max="4865" width="5.42578125" style="196" customWidth="1"/>
    <col min="4866" max="4866" width="5.7109375" style="196" customWidth="1"/>
    <col min="4867" max="4867" width="11.42578125" style="196" customWidth="1"/>
    <col min="4868" max="4868" width="59.7109375" style="196" customWidth="1"/>
    <col min="4869" max="4869" width="17" style="196" customWidth="1"/>
    <col min="4870" max="4870" width="4.5703125" style="196" customWidth="1"/>
    <col min="4871" max="4871" width="8.7109375" style="196" customWidth="1"/>
    <col min="4872" max="4873" width="16.7109375" style="196" customWidth="1"/>
    <col min="4874" max="4874" width="12.140625" style="196" customWidth="1"/>
    <col min="4875" max="4875" width="8.85546875" style="196"/>
    <col min="4876" max="4876" width="10.28515625" style="196" bestFit="1" customWidth="1"/>
    <col min="4877" max="5120" width="8.85546875" style="196"/>
    <col min="5121" max="5121" width="5.42578125" style="196" customWidth="1"/>
    <col min="5122" max="5122" width="5.7109375" style="196" customWidth="1"/>
    <col min="5123" max="5123" width="11.42578125" style="196" customWidth="1"/>
    <col min="5124" max="5124" width="59.7109375" style="196" customWidth="1"/>
    <col min="5125" max="5125" width="17" style="196" customWidth="1"/>
    <col min="5126" max="5126" width="4.5703125" style="196" customWidth="1"/>
    <col min="5127" max="5127" width="8.7109375" style="196" customWidth="1"/>
    <col min="5128" max="5129" width="16.7109375" style="196" customWidth="1"/>
    <col min="5130" max="5130" width="12.140625" style="196" customWidth="1"/>
    <col min="5131" max="5131" width="8.85546875" style="196"/>
    <col min="5132" max="5132" width="10.28515625" style="196" bestFit="1" customWidth="1"/>
    <col min="5133" max="5376" width="8.85546875" style="196"/>
    <col min="5377" max="5377" width="5.42578125" style="196" customWidth="1"/>
    <col min="5378" max="5378" width="5.7109375" style="196" customWidth="1"/>
    <col min="5379" max="5379" width="11.42578125" style="196" customWidth="1"/>
    <col min="5380" max="5380" width="59.7109375" style="196" customWidth="1"/>
    <col min="5381" max="5381" width="17" style="196" customWidth="1"/>
    <col min="5382" max="5382" width="4.5703125" style="196" customWidth="1"/>
    <col min="5383" max="5383" width="8.7109375" style="196" customWidth="1"/>
    <col min="5384" max="5385" width="16.7109375" style="196" customWidth="1"/>
    <col min="5386" max="5386" width="12.140625" style="196" customWidth="1"/>
    <col min="5387" max="5387" width="8.85546875" style="196"/>
    <col min="5388" max="5388" width="10.28515625" style="196" bestFit="1" customWidth="1"/>
    <col min="5389" max="5632" width="8.85546875" style="196"/>
    <col min="5633" max="5633" width="5.42578125" style="196" customWidth="1"/>
    <col min="5634" max="5634" width="5.7109375" style="196" customWidth="1"/>
    <col min="5635" max="5635" width="11.42578125" style="196" customWidth="1"/>
    <col min="5636" max="5636" width="59.7109375" style="196" customWidth="1"/>
    <col min="5637" max="5637" width="17" style="196" customWidth="1"/>
    <col min="5638" max="5638" width="4.5703125" style="196" customWidth="1"/>
    <col min="5639" max="5639" width="8.7109375" style="196" customWidth="1"/>
    <col min="5640" max="5641" width="16.7109375" style="196" customWidth="1"/>
    <col min="5642" max="5642" width="12.140625" style="196" customWidth="1"/>
    <col min="5643" max="5643" width="8.85546875" style="196"/>
    <col min="5644" max="5644" width="10.28515625" style="196" bestFit="1" customWidth="1"/>
    <col min="5645" max="5888" width="8.85546875" style="196"/>
    <col min="5889" max="5889" width="5.42578125" style="196" customWidth="1"/>
    <col min="5890" max="5890" width="5.7109375" style="196" customWidth="1"/>
    <col min="5891" max="5891" width="11.42578125" style="196" customWidth="1"/>
    <col min="5892" max="5892" width="59.7109375" style="196" customWidth="1"/>
    <col min="5893" max="5893" width="17" style="196" customWidth="1"/>
    <col min="5894" max="5894" width="4.5703125" style="196" customWidth="1"/>
    <col min="5895" max="5895" width="8.7109375" style="196" customWidth="1"/>
    <col min="5896" max="5897" width="16.7109375" style="196" customWidth="1"/>
    <col min="5898" max="5898" width="12.140625" style="196" customWidth="1"/>
    <col min="5899" max="5899" width="8.85546875" style="196"/>
    <col min="5900" max="5900" width="10.28515625" style="196" bestFit="1" customWidth="1"/>
    <col min="5901" max="6144" width="8.85546875" style="196"/>
    <col min="6145" max="6145" width="5.42578125" style="196" customWidth="1"/>
    <col min="6146" max="6146" width="5.7109375" style="196" customWidth="1"/>
    <col min="6147" max="6147" width="11.42578125" style="196" customWidth="1"/>
    <col min="6148" max="6148" width="59.7109375" style="196" customWidth="1"/>
    <col min="6149" max="6149" width="17" style="196" customWidth="1"/>
    <col min="6150" max="6150" width="4.5703125" style="196" customWidth="1"/>
    <col min="6151" max="6151" width="8.7109375" style="196" customWidth="1"/>
    <col min="6152" max="6153" width="16.7109375" style="196" customWidth="1"/>
    <col min="6154" max="6154" width="12.140625" style="196" customWidth="1"/>
    <col min="6155" max="6155" width="8.85546875" style="196"/>
    <col min="6156" max="6156" width="10.28515625" style="196" bestFit="1" customWidth="1"/>
    <col min="6157" max="6400" width="8.85546875" style="196"/>
    <col min="6401" max="6401" width="5.42578125" style="196" customWidth="1"/>
    <col min="6402" max="6402" width="5.7109375" style="196" customWidth="1"/>
    <col min="6403" max="6403" width="11.42578125" style="196" customWidth="1"/>
    <col min="6404" max="6404" width="59.7109375" style="196" customWidth="1"/>
    <col min="6405" max="6405" width="17" style="196" customWidth="1"/>
    <col min="6406" max="6406" width="4.5703125" style="196" customWidth="1"/>
    <col min="6407" max="6407" width="8.7109375" style="196" customWidth="1"/>
    <col min="6408" max="6409" width="16.7109375" style="196" customWidth="1"/>
    <col min="6410" max="6410" width="12.140625" style="196" customWidth="1"/>
    <col min="6411" max="6411" width="8.85546875" style="196"/>
    <col min="6412" max="6412" width="10.28515625" style="196" bestFit="1" customWidth="1"/>
    <col min="6413" max="6656" width="8.85546875" style="196"/>
    <col min="6657" max="6657" width="5.42578125" style="196" customWidth="1"/>
    <col min="6658" max="6658" width="5.7109375" style="196" customWidth="1"/>
    <col min="6659" max="6659" width="11.42578125" style="196" customWidth="1"/>
    <col min="6660" max="6660" width="59.7109375" style="196" customWidth="1"/>
    <col min="6661" max="6661" width="17" style="196" customWidth="1"/>
    <col min="6662" max="6662" width="4.5703125" style="196" customWidth="1"/>
    <col min="6663" max="6663" width="8.7109375" style="196" customWidth="1"/>
    <col min="6664" max="6665" width="16.7109375" style="196" customWidth="1"/>
    <col min="6666" max="6666" width="12.140625" style="196" customWidth="1"/>
    <col min="6667" max="6667" width="8.85546875" style="196"/>
    <col min="6668" max="6668" width="10.28515625" style="196" bestFit="1" customWidth="1"/>
    <col min="6669" max="6912" width="8.85546875" style="196"/>
    <col min="6913" max="6913" width="5.42578125" style="196" customWidth="1"/>
    <col min="6914" max="6914" width="5.7109375" style="196" customWidth="1"/>
    <col min="6915" max="6915" width="11.42578125" style="196" customWidth="1"/>
    <col min="6916" max="6916" width="59.7109375" style="196" customWidth="1"/>
    <col min="6917" max="6917" width="17" style="196" customWidth="1"/>
    <col min="6918" max="6918" width="4.5703125" style="196" customWidth="1"/>
    <col min="6919" max="6919" width="8.7109375" style="196" customWidth="1"/>
    <col min="6920" max="6921" width="16.7109375" style="196" customWidth="1"/>
    <col min="6922" max="6922" width="12.140625" style="196" customWidth="1"/>
    <col min="6923" max="6923" width="8.85546875" style="196"/>
    <col min="6924" max="6924" width="10.28515625" style="196" bestFit="1" customWidth="1"/>
    <col min="6925" max="7168" width="8.85546875" style="196"/>
    <col min="7169" max="7169" width="5.42578125" style="196" customWidth="1"/>
    <col min="7170" max="7170" width="5.7109375" style="196" customWidth="1"/>
    <col min="7171" max="7171" width="11.42578125" style="196" customWidth="1"/>
    <col min="7172" max="7172" width="59.7109375" style="196" customWidth="1"/>
    <col min="7173" max="7173" width="17" style="196" customWidth="1"/>
    <col min="7174" max="7174" width="4.5703125" style="196" customWidth="1"/>
    <col min="7175" max="7175" width="8.7109375" style="196" customWidth="1"/>
    <col min="7176" max="7177" width="16.7109375" style="196" customWidth="1"/>
    <col min="7178" max="7178" width="12.140625" style="196" customWidth="1"/>
    <col min="7179" max="7179" width="8.85546875" style="196"/>
    <col min="7180" max="7180" width="10.28515625" style="196" bestFit="1" customWidth="1"/>
    <col min="7181" max="7424" width="8.85546875" style="196"/>
    <col min="7425" max="7425" width="5.42578125" style="196" customWidth="1"/>
    <col min="7426" max="7426" width="5.7109375" style="196" customWidth="1"/>
    <col min="7427" max="7427" width="11.42578125" style="196" customWidth="1"/>
    <col min="7428" max="7428" width="59.7109375" style="196" customWidth="1"/>
    <col min="7429" max="7429" width="17" style="196" customWidth="1"/>
    <col min="7430" max="7430" width="4.5703125" style="196" customWidth="1"/>
    <col min="7431" max="7431" width="8.7109375" style="196" customWidth="1"/>
    <col min="7432" max="7433" width="16.7109375" style="196" customWidth="1"/>
    <col min="7434" max="7434" width="12.140625" style="196" customWidth="1"/>
    <col min="7435" max="7435" width="8.85546875" style="196"/>
    <col min="7436" max="7436" width="10.28515625" style="196" bestFit="1" customWidth="1"/>
    <col min="7437" max="7680" width="8.85546875" style="196"/>
    <col min="7681" max="7681" width="5.42578125" style="196" customWidth="1"/>
    <col min="7682" max="7682" width="5.7109375" style="196" customWidth="1"/>
    <col min="7683" max="7683" width="11.42578125" style="196" customWidth="1"/>
    <col min="7684" max="7684" width="59.7109375" style="196" customWidth="1"/>
    <col min="7685" max="7685" width="17" style="196" customWidth="1"/>
    <col min="7686" max="7686" width="4.5703125" style="196" customWidth="1"/>
    <col min="7687" max="7687" width="8.7109375" style="196" customWidth="1"/>
    <col min="7688" max="7689" width="16.7109375" style="196" customWidth="1"/>
    <col min="7690" max="7690" width="12.140625" style="196" customWidth="1"/>
    <col min="7691" max="7691" width="8.85546875" style="196"/>
    <col min="7692" max="7692" width="10.28515625" style="196" bestFit="1" customWidth="1"/>
    <col min="7693" max="7936" width="8.85546875" style="196"/>
    <col min="7937" max="7937" width="5.42578125" style="196" customWidth="1"/>
    <col min="7938" max="7938" width="5.7109375" style="196" customWidth="1"/>
    <col min="7939" max="7939" width="11.42578125" style="196" customWidth="1"/>
    <col min="7940" max="7940" width="59.7109375" style="196" customWidth="1"/>
    <col min="7941" max="7941" width="17" style="196" customWidth="1"/>
    <col min="7942" max="7942" width="4.5703125" style="196" customWidth="1"/>
    <col min="7943" max="7943" width="8.7109375" style="196" customWidth="1"/>
    <col min="7944" max="7945" width="16.7109375" style="196" customWidth="1"/>
    <col min="7946" max="7946" width="12.140625" style="196" customWidth="1"/>
    <col min="7947" max="7947" width="8.85546875" style="196"/>
    <col min="7948" max="7948" width="10.28515625" style="196" bestFit="1" customWidth="1"/>
    <col min="7949" max="8192" width="8.85546875" style="196"/>
    <col min="8193" max="8193" width="5.42578125" style="196" customWidth="1"/>
    <col min="8194" max="8194" width="5.7109375" style="196" customWidth="1"/>
    <col min="8195" max="8195" width="11.42578125" style="196" customWidth="1"/>
    <col min="8196" max="8196" width="59.7109375" style="196" customWidth="1"/>
    <col min="8197" max="8197" width="17" style="196" customWidth="1"/>
    <col min="8198" max="8198" width="4.5703125" style="196" customWidth="1"/>
    <col min="8199" max="8199" width="8.7109375" style="196" customWidth="1"/>
    <col min="8200" max="8201" width="16.7109375" style="196" customWidth="1"/>
    <col min="8202" max="8202" width="12.140625" style="196" customWidth="1"/>
    <col min="8203" max="8203" width="8.85546875" style="196"/>
    <col min="8204" max="8204" width="10.28515625" style="196" bestFit="1" customWidth="1"/>
    <col min="8205" max="8448" width="8.85546875" style="196"/>
    <col min="8449" max="8449" width="5.42578125" style="196" customWidth="1"/>
    <col min="8450" max="8450" width="5.7109375" style="196" customWidth="1"/>
    <col min="8451" max="8451" width="11.42578125" style="196" customWidth="1"/>
    <col min="8452" max="8452" width="59.7109375" style="196" customWidth="1"/>
    <col min="8453" max="8453" width="17" style="196" customWidth="1"/>
    <col min="8454" max="8454" width="4.5703125" style="196" customWidth="1"/>
    <col min="8455" max="8455" width="8.7109375" style="196" customWidth="1"/>
    <col min="8456" max="8457" width="16.7109375" style="196" customWidth="1"/>
    <col min="8458" max="8458" width="12.140625" style="196" customWidth="1"/>
    <col min="8459" max="8459" width="8.85546875" style="196"/>
    <col min="8460" max="8460" width="10.28515625" style="196" bestFit="1" customWidth="1"/>
    <col min="8461" max="8704" width="8.85546875" style="196"/>
    <col min="8705" max="8705" width="5.42578125" style="196" customWidth="1"/>
    <col min="8706" max="8706" width="5.7109375" style="196" customWidth="1"/>
    <col min="8707" max="8707" width="11.42578125" style="196" customWidth="1"/>
    <col min="8708" max="8708" width="59.7109375" style="196" customWidth="1"/>
    <col min="8709" max="8709" width="17" style="196" customWidth="1"/>
    <col min="8710" max="8710" width="4.5703125" style="196" customWidth="1"/>
    <col min="8711" max="8711" width="8.7109375" style="196" customWidth="1"/>
    <col min="8712" max="8713" width="16.7109375" style="196" customWidth="1"/>
    <col min="8714" max="8714" width="12.140625" style="196" customWidth="1"/>
    <col min="8715" max="8715" width="8.85546875" style="196"/>
    <col min="8716" max="8716" width="10.28515625" style="196" bestFit="1" customWidth="1"/>
    <col min="8717" max="8960" width="8.85546875" style="196"/>
    <col min="8961" max="8961" width="5.42578125" style="196" customWidth="1"/>
    <col min="8962" max="8962" width="5.7109375" style="196" customWidth="1"/>
    <col min="8963" max="8963" width="11.42578125" style="196" customWidth="1"/>
    <col min="8964" max="8964" width="59.7109375" style="196" customWidth="1"/>
    <col min="8965" max="8965" width="17" style="196" customWidth="1"/>
    <col min="8966" max="8966" width="4.5703125" style="196" customWidth="1"/>
    <col min="8967" max="8967" width="8.7109375" style="196" customWidth="1"/>
    <col min="8968" max="8969" width="16.7109375" style="196" customWidth="1"/>
    <col min="8970" max="8970" width="12.140625" style="196" customWidth="1"/>
    <col min="8971" max="8971" width="8.85546875" style="196"/>
    <col min="8972" max="8972" width="10.28515625" style="196" bestFit="1" customWidth="1"/>
    <col min="8973" max="9216" width="8.85546875" style="196"/>
    <col min="9217" max="9217" width="5.42578125" style="196" customWidth="1"/>
    <col min="9218" max="9218" width="5.7109375" style="196" customWidth="1"/>
    <col min="9219" max="9219" width="11.42578125" style="196" customWidth="1"/>
    <col min="9220" max="9220" width="59.7109375" style="196" customWidth="1"/>
    <col min="9221" max="9221" width="17" style="196" customWidth="1"/>
    <col min="9222" max="9222" width="4.5703125" style="196" customWidth="1"/>
    <col min="9223" max="9223" width="8.7109375" style="196" customWidth="1"/>
    <col min="9224" max="9225" width="16.7109375" style="196" customWidth="1"/>
    <col min="9226" max="9226" width="12.140625" style="196" customWidth="1"/>
    <col min="9227" max="9227" width="8.85546875" style="196"/>
    <col min="9228" max="9228" width="10.28515625" style="196" bestFit="1" customWidth="1"/>
    <col min="9229" max="9472" width="8.85546875" style="196"/>
    <col min="9473" max="9473" width="5.42578125" style="196" customWidth="1"/>
    <col min="9474" max="9474" width="5.7109375" style="196" customWidth="1"/>
    <col min="9475" max="9475" width="11.42578125" style="196" customWidth="1"/>
    <col min="9476" max="9476" width="59.7109375" style="196" customWidth="1"/>
    <col min="9477" max="9477" width="17" style="196" customWidth="1"/>
    <col min="9478" max="9478" width="4.5703125" style="196" customWidth="1"/>
    <col min="9479" max="9479" width="8.7109375" style="196" customWidth="1"/>
    <col min="9480" max="9481" width="16.7109375" style="196" customWidth="1"/>
    <col min="9482" max="9482" width="12.140625" style="196" customWidth="1"/>
    <col min="9483" max="9483" width="8.85546875" style="196"/>
    <col min="9484" max="9484" width="10.28515625" style="196" bestFit="1" customWidth="1"/>
    <col min="9485" max="9728" width="8.85546875" style="196"/>
    <col min="9729" max="9729" width="5.42578125" style="196" customWidth="1"/>
    <col min="9730" max="9730" width="5.7109375" style="196" customWidth="1"/>
    <col min="9731" max="9731" width="11.42578125" style="196" customWidth="1"/>
    <col min="9732" max="9732" width="59.7109375" style="196" customWidth="1"/>
    <col min="9733" max="9733" width="17" style="196" customWidth="1"/>
    <col min="9734" max="9734" width="4.5703125" style="196" customWidth="1"/>
    <col min="9735" max="9735" width="8.7109375" style="196" customWidth="1"/>
    <col min="9736" max="9737" width="16.7109375" style="196" customWidth="1"/>
    <col min="9738" max="9738" width="12.140625" style="196" customWidth="1"/>
    <col min="9739" max="9739" width="8.85546875" style="196"/>
    <col min="9740" max="9740" width="10.28515625" style="196" bestFit="1" customWidth="1"/>
    <col min="9741" max="9984" width="8.85546875" style="196"/>
    <col min="9985" max="9985" width="5.42578125" style="196" customWidth="1"/>
    <col min="9986" max="9986" width="5.7109375" style="196" customWidth="1"/>
    <col min="9987" max="9987" width="11.42578125" style="196" customWidth="1"/>
    <col min="9988" max="9988" width="59.7109375" style="196" customWidth="1"/>
    <col min="9989" max="9989" width="17" style="196" customWidth="1"/>
    <col min="9990" max="9990" width="4.5703125" style="196" customWidth="1"/>
    <col min="9991" max="9991" width="8.7109375" style="196" customWidth="1"/>
    <col min="9992" max="9993" width="16.7109375" style="196" customWidth="1"/>
    <col min="9994" max="9994" width="12.140625" style="196" customWidth="1"/>
    <col min="9995" max="9995" width="8.85546875" style="196"/>
    <col min="9996" max="9996" width="10.28515625" style="196" bestFit="1" customWidth="1"/>
    <col min="9997" max="10240" width="8.85546875" style="196"/>
    <col min="10241" max="10241" width="5.42578125" style="196" customWidth="1"/>
    <col min="10242" max="10242" width="5.7109375" style="196" customWidth="1"/>
    <col min="10243" max="10243" width="11.42578125" style="196" customWidth="1"/>
    <col min="10244" max="10244" width="59.7109375" style="196" customWidth="1"/>
    <col min="10245" max="10245" width="17" style="196" customWidth="1"/>
    <col min="10246" max="10246" width="4.5703125" style="196" customWidth="1"/>
    <col min="10247" max="10247" width="8.7109375" style="196" customWidth="1"/>
    <col min="10248" max="10249" width="16.7109375" style="196" customWidth="1"/>
    <col min="10250" max="10250" width="12.140625" style="196" customWidth="1"/>
    <col min="10251" max="10251" width="8.85546875" style="196"/>
    <col min="10252" max="10252" width="10.28515625" style="196" bestFit="1" customWidth="1"/>
    <col min="10253" max="10496" width="8.85546875" style="196"/>
    <col min="10497" max="10497" width="5.42578125" style="196" customWidth="1"/>
    <col min="10498" max="10498" width="5.7109375" style="196" customWidth="1"/>
    <col min="10499" max="10499" width="11.42578125" style="196" customWidth="1"/>
    <col min="10500" max="10500" width="59.7109375" style="196" customWidth="1"/>
    <col min="10501" max="10501" width="17" style="196" customWidth="1"/>
    <col min="10502" max="10502" width="4.5703125" style="196" customWidth="1"/>
    <col min="10503" max="10503" width="8.7109375" style="196" customWidth="1"/>
    <col min="10504" max="10505" width="16.7109375" style="196" customWidth="1"/>
    <col min="10506" max="10506" width="12.140625" style="196" customWidth="1"/>
    <col min="10507" max="10507" width="8.85546875" style="196"/>
    <col min="10508" max="10508" width="10.28515625" style="196" bestFit="1" customWidth="1"/>
    <col min="10509" max="10752" width="8.85546875" style="196"/>
    <col min="10753" max="10753" width="5.42578125" style="196" customWidth="1"/>
    <col min="10754" max="10754" width="5.7109375" style="196" customWidth="1"/>
    <col min="10755" max="10755" width="11.42578125" style="196" customWidth="1"/>
    <col min="10756" max="10756" width="59.7109375" style="196" customWidth="1"/>
    <col min="10757" max="10757" width="17" style="196" customWidth="1"/>
    <col min="10758" max="10758" width="4.5703125" style="196" customWidth="1"/>
    <col min="10759" max="10759" width="8.7109375" style="196" customWidth="1"/>
    <col min="10760" max="10761" width="16.7109375" style="196" customWidth="1"/>
    <col min="10762" max="10762" width="12.140625" style="196" customWidth="1"/>
    <col min="10763" max="10763" width="8.85546875" style="196"/>
    <col min="10764" max="10764" width="10.28515625" style="196" bestFit="1" customWidth="1"/>
    <col min="10765" max="11008" width="8.85546875" style="196"/>
    <col min="11009" max="11009" width="5.42578125" style="196" customWidth="1"/>
    <col min="11010" max="11010" width="5.7109375" style="196" customWidth="1"/>
    <col min="11011" max="11011" width="11.42578125" style="196" customWidth="1"/>
    <col min="11012" max="11012" width="59.7109375" style="196" customWidth="1"/>
    <col min="11013" max="11013" width="17" style="196" customWidth="1"/>
    <col min="11014" max="11014" width="4.5703125" style="196" customWidth="1"/>
    <col min="11015" max="11015" width="8.7109375" style="196" customWidth="1"/>
    <col min="11016" max="11017" width="16.7109375" style="196" customWidth="1"/>
    <col min="11018" max="11018" width="12.140625" style="196" customWidth="1"/>
    <col min="11019" max="11019" width="8.85546875" style="196"/>
    <col min="11020" max="11020" width="10.28515625" style="196" bestFit="1" customWidth="1"/>
    <col min="11021" max="11264" width="8.85546875" style="196"/>
    <col min="11265" max="11265" width="5.42578125" style="196" customWidth="1"/>
    <col min="11266" max="11266" width="5.7109375" style="196" customWidth="1"/>
    <col min="11267" max="11267" width="11.42578125" style="196" customWidth="1"/>
    <col min="11268" max="11268" width="59.7109375" style="196" customWidth="1"/>
    <col min="11269" max="11269" width="17" style="196" customWidth="1"/>
    <col min="11270" max="11270" width="4.5703125" style="196" customWidth="1"/>
    <col min="11271" max="11271" width="8.7109375" style="196" customWidth="1"/>
    <col min="11272" max="11273" width="16.7109375" style="196" customWidth="1"/>
    <col min="11274" max="11274" width="12.140625" style="196" customWidth="1"/>
    <col min="11275" max="11275" width="8.85546875" style="196"/>
    <col min="11276" max="11276" width="10.28515625" style="196" bestFit="1" customWidth="1"/>
    <col min="11277" max="11520" width="8.85546875" style="196"/>
    <col min="11521" max="11521" width="5.42578125" style="196" customWidth="1"/>
    <col min="11522" max="11522" width="5.7109375" style="196" customWidth="1"/>
    <col min="11523" max="11523" width="11.42578125" style="196" customWidth="1"/>
    <col min="11524" max="11524" width="59.7109375" style="196" customWidth="1"/>
    <col min="11525" max="11525" width="17" style="196" customWidth="1"/>
    <col min="11526" max="11526" width="4.5703125" style="196" customWidth="1"/>
    <col min="11527" max="11527" width="8.7109375" style="196" customWidth="1"/>
    <col min="11528" max="11529" width="16.7109375" style="196" customWidth="1"/>
    <col min="11530" max="11530" width="12.140625" style="196" customWidth="1"/>
    <col min="11531" max="11531" width="8.85546875" style="196"/>
    <col min="11532" max="11532" width="10.28515625" style="196" bestFit="1" customWidth="1"/>
    <col min="11533" max="11776" width="8.85546875" style="196"/>
    <col min="11777" max="11777" width="5.42578125" style="196" customWidth="1"/>
    <col min="11778" max="11778" width="5.7109375" style="196" customWidth="1"/>
    <col min="11779" max="11779" width="11.42578125" style="196" customWidth="1"/>
    <col min="11780" max="11780" width="59.7109375" style="196" customWidth="1"/>
    <col min="11781" max="11781" width="17" style="196" customWidth="1"/>
    <col min="11782" max="11782" width="4.5703125" style="196" customWidth="1"/>
    <col min="11783" max="11783" width="8.7109375" style="196" customWidth="1"/>
    <col min="11784" max="11785" width="16.7109375" style="196" customWidth="1"/>
    <col min="11786" max="11786" width="12.140625" style="196" customWidth="1"/>
    <col min="11787" max="11787" width="8.85546875" style="196"/>
    <col min="11788" max="11788" width="10.28515625" style="196" bestFit="1" customWidth="1"/>
    <col min="11789" max="12032" width="8.85546875" style="196"/>
    <col min="12033" max="12033" width="5.42578125" style="196" customWidth="1"/>
    <col min="12034" max="12034" width="5.7109375" style="196" customWidth="1"/>
    <col min="12035" max="12035" width="11.42578125" style="196" customWidth="1"/>
    <col min="12036" max="12036" width="59.7109375" style="196" customWidth="1"/>
    <col min="12037" max="12037" width="17" style="196" customWidth="1"/>
    <col min="12038" max="12038" width="4.5703125" style="196" customWidth="1"/>
    <col min="12039" max="12039" width="8.7109375" style="196" customWidth="1"/>
    <col min="12040" max="12041" width="16.7109375" style="196" customWidth="1"/>
    <col min="12042" max="12042" width="12.140625" style="196" customWidth="1"/>
    <col min="12043" max="12043" width="8.85546875" style="196"/>
    <col min="12044" max="12044" width="10.28515625" style="196" bestFit="1" customWidth="1"/>
    <col min="12045" max="12288" width="8.85546875" style="196"/>
    <col min="12289" max="12289" width="5.42578125" style="196" customWidth="1"/>
    <col min="12290" max="12290" width="5.7109375" style="196" customWidth="1"/>
    <col min="12291" max="12291" width="11.42578125" style="196" customWidth="1"/>
    <col min="12292" max="12292" width="59.7109375" style="196" customWidth="1"/>
    <col min="12293" max="12293" width="17" style="196" customWidth="1"/>
    <col min="12294" max="12294" width="4.5703125" style="196" customWidth="1"/>
    <col min="12295" max="12295" width="8.7109375" style="196" customWidth="1"/>
    <col min="12296" max="12297" width="16.7109375" style="196" customWidth="1"/>
    <col min="12298" max="12298" width="12.140625" style="196" customWidth="1"/>
    <col min="12299" max="12299" width="8.85546875" style="196"/>
    <col min="12300" max="12300" width="10.28515625" style="196" bestFit="1" customWidth="1"/>
    <col min="12301" max="12544" width="8.85546875" style="196"/>
    <col min="12545" max="12545" width="5.42578125" style="196" customWidth="1"/>
    <col min="12546" max="12546" width="5.7109375" style="196" customWidth="1"/>
    <col min="12547" max="12547" width="11.42578125" style="196" customWidth="1"/>
    <col min="12548" max="12548" width="59.7109375" style="196" customWidth="1"/>
    <col min="12549" max="12549" width="17" style="196" customWidth="1"/>
    <col min="12550" max="12550" width="4.5703125" style="196" customWidth="1"/>
    <col min="12551" max="12551" width="8.7109375" style="196" customWidth="1"/>
    <col min="12552" max="12553" width="16.7109375" style="196" customWidth="1"/>
    <col min="12554" max="12554" width="12.140625" style="196" customWidth="1"/>
    <col min="12555" max="12555" width="8.85546875" style="196"/>
    <col min="12556" max="12556" width="10.28515625" style="196" bestFit="1" customWidth="1"/>
    <col min="12557" max="12800" width="8.85546875" style="196"/>
    <col min="12801" max="12801" width="5.42578125" style="196" customWidth="1"/>
    <col min="12802" max="12802" width="5.7109375" style="196" customWidth="1"/>
    <col min="12803" max="12803" width="11.42578125" style="196" customWidth="1"/>
    <col min="12804" max="12804" width="59.7109375" style="196" customWidth="1"/>
    <col min="12805" max="12805" width="17" style="196" customWidth="1"/>
    <col min="12806" max="12806" width="4.5703125" style="196" customWidth="1"/>
    <col min="12807" max="12807" width="8.7109375" style="196" customWidth="1"/>
    <col min="12808" max="12809" width="16.7109375" style="196" customWidth="1"/>
    <col min="12810" max="12810" width="12.140625" style="196" customWidth="1"/>
    <col min="12811" max="12811" width="8.85546875" style="196"/>
    <col min="12812" max="12812" width="10.28515625" style="196" bestFit="1" customWidth="1"/>
    <col min="12813" max="13056" width="8.85546875" style="196"/>
    <col min="13057" max="13057" width="5.42578125" style="196" customWidth="1"/>
    <col min="13058" max="13058" width="5.7109375" style="196" customWidth="1"/>
    <col min="13059" max="13059" width="11.42578125" style="196" customWidth="1"/>
    <col min="13060" max="13060" width="59.7109375" style="196" customWidth="1"/>
    <col min="13061" max="13061" width="17" style="196" customWidth="1"/>
    <col min="13062" max="13062" width="4.5703125" style="196" customWidth="1"/>
    <col min="13063" max="13063" width="8.7109375" style="196" customWidth="1"/>
    <col min="13064" max="13065" width="16.7109375" style="196" customWidth="1"/>
    <col min="13066" max="13066" width="12.140625" style="196" customWidth="1"/>
    <col min="13067" max="13067" width="8.85546875" style="196"/>
    <col min="13068" max="13068" width="10.28515625" style="196" bestFit="1" customWidth="1"/>
    <col min="13069" max="13312" width="8.85546875" style="196"/>
    <col min="13313" max="13313" width="5.42578125" style="196" customWidth="1"/>
    <col min="13314" max="13314" width="5.7109375" style="196" customWidth="1"/>
    <col min="13315" max="13315" width="11.42578125" style="196" customWidth="1"/>
    <col min="13316" max="13316" width="59.7109375" style="196" customWidth="1"/>
    <col min="13317" max="13317" width="17" style="196" customWidth="1"/>
    <col min="13318" max="13318" width="4.5703125" style="196" customWidth="1"/>
    <col min="13319" max="13319" width="8.7109375" style="196" customWidth="1"/>
    <col min="13320" max="13321" width="16.7109375" style="196" customWidth="1"/>
    <col min="13322" max="13322" width="12.140625" style="196" customWidth="1"/>
    <col min="13323" max="13323" width="8.85546875" style="196"/>
    <col min="13324" max="13324" width="10.28515625" style="196" bestFit="1" customWidth="1"/>
    <col min="13325" max="13568" width="8.85546875" style="196"/>
    <col min="13569" max="13569" width="5.42578125" style="196" customWidth="1"/>
    <col min="13570" max="13570" width="5.7109375" style="196" customWidth="1"/>
    <col min="13571" max="13571" width="11.42578125" style="196" customWidth="1"/>
    <col min="13572" max="13572" width="59.7109375" style="196" customWidth="1"/>
    <col min="13573" max="13573" width="17" style="196" customWidth="1"/>
    <col min="13574" max="13574" width="4.5703125" style="196" customWidth="1"/>
    <col min="13575" max="13575" width="8.7109375" style="196" customWidth="1"/>
    <col min="13576" max="13577" width="16.7109375" style="196" customWidth="1"/>
    <col min="13578" max="13578" width="12.140625" style="196" customWidth="1"/>
    <col min="13579" max="13579" width="8.85546875" style="196"/>
    <col min="13580" max="13580" width="10.28515625" style="196" bestFit="1" customWidth="1"/>
    <col min="13581" max="13824" width="8.85546875" style="196"/>
    <col min="13825" max="13825" width="5.42578125" style="196" customWidth="1"/>
    <col min="13826" max="13826" width="5.7109375" style="196" customWidth="1"/>
    <col min="13827" max="13827" width="11.42578125" style="196" customWidth="1"/>
    <col min="13828" max="13828" width="59.7109375" style="196" customWidth="1"/>
    <col min="13829" max="13829" width="17" style="196" customWidth="1"/>
    <col min="13830" max="13830" width="4.5703125" style="196" customWidth="1"/>
    <col min="13831" max="13831" width="8.7109375" style="196" customWidth="1"/>
    <col min="13832" max="13833" width="16.7109375" style="196" customWidth="1"/>
    <col min="13834" max="13834" width="12.140625" style="196" customWidth="1"/>
    <col min="13835" max="13835" width="8.85546875" style="196"/>
    <col min="13836" max="13836" width="10.28515625" style="196" bestFit="1" customWidth="1"/>
    <col min="13837" max="14080" width="8.85546875" style="196"/>
    <col min="14081" max="14081" width="5.42578125" style="196" customWidth="1"/>
    <col min="14082" max="14082" width="5.7109375" style="196" customWidth="1"/>
    <col min="14083" max="14083" width="11.42578125" style="196" customWidth="1"/>
    <col min="14084" max="14084" width="59.7109375" style="196" customWidth="1"/>
    <col min="14085" max="14085" width="17" style="196" customWidth="1"/>
    <col min="14086" max="14086" width="4.5703125" style="196" customWidth="1"/>
    <col min="14087" max="14087" width="8.7109375" style="196" customWidth="1"/>
    <col min="14088" max="14089" width="16.7109375" style="196" customWidth="1"/>
    <col min="14090" max="14090" width="12.140625" style="196" customWidth="1"/>
    <col min="14091" max="14091" width="8.85546875" style="196"/>
    <col min="14092" max="14092" width="10.28515625" style="196" bestFit="1" customWidth="1"/>
    <col min="14093" max="14336" width="8.85546875" style="196"/>
    <col min="14337" max="14337" width="5.42578125" style="196" customWidth="1"/>
    <col min="14338" max="14338" width="5.7109375" style="196" customWidth="1"/>
    <col min="14339" max="14339" width="11.42578125" style="196" customWidth="1"/>
    <col min="14340" max="14340" width="59.7109375" style="196" customWidth="1"/>
    <col min="14341" max="14341" width="17" style="196" customWidth="1"/>
    <col min="14342" max="14342" width="4.5703125" style="196" customWidth="1"/>
    <col min="14343" max="14343" width="8.7109375" style="196" customWidth="1"/>
    <col min="14344" max="14345" width="16.7109375" style="196" customWidth="1"/>
    <col min="14346" max="14346" width="12.140625" style="196" customWidth="1"/>
    <col min="14347" max="14347" width="8.85546875" style="196"/>
    <col min="14348" max="14348" width="10.28515625" style="196" bestFit="1" customWidth="1"/>
    <col min="14349" max="14592" width="8.85546875" style="196"/>
    <col min="14593" max="14593" width="5.42578125" style="196" customWidth="1"/>
    <col min="14594" max="14594" width="5.7109375" style="196" customWidth="1"/>
    <col min="14595" max="14595" width="11.42578125" style="196" customWidth="1"/>
    <col min="14596" max="14596" width="59.7109375" style="196" customWidth="1"/>
    <col min="14597" max="14597" width="17" style="196" customWidth="1"/>
    <col min="14598" max="14598" width="4.5703125" style="196" customWidth="1"/>
    <col min="14599" max="14599" width="8.7109375" style="196" customWidth="1"/>
    <col min="14600" max="14601" width="16.7109375" style="196" customWidth="1"/>
    <col min="14602" max="14602" width="12.140625" style="196" customWidth="1"/>
    <col min="14603" max="14603" width="8.85546875" style="196"/>
    <col min="14604" max="14604" width="10.28515625" style="196" bestFit="1" customWidth="1"/>
    <col min="14605" max="14848" width="8.85546875" style="196"/>
    <col min="14849" max="14849" width="5.42578125" style="196" customWidth="1"/>
    <col min="14850" max="14850" width="5.7109375" style="196" customWidth="1"/>
    <col min="14851" max="14851" width="11.42578125" style="196" customWidth="1"/>
    <col min="14852" max="14852" width="59.7109375" style="196" customWidth="1"/>
    <col min="14853" max="14853" width="17" style="196" customWidth="1"/>
    <col min="14854" max="14854" width="4.5703125" style="196" customWidth="1"/>
    <col min="14855" max="14855" width="8.7109375" style="196" customWidth="1"/>
    <col min="14856" max="14857" width="16.7109375" style="196" customWidth="1"/>
    <col min="14858" max="14858" width="12.140625" style="196" customWidth="1"/>
    <col min="14859" max="14859" width="8.85546875" style="196"/>
    <col min="14860" max="14860" width="10.28515625" style="196" bestFit="1" customWidth="1"/>
    <col min="14861" max="15104" width="8.85546875" style="196"/>
    <col min="15105" max="15105" width="5.42578125" style="196" customWidth="1"/>
    <col min="15106" max="15106" width="5.7109375" style="196" customWidth="1"/>
    <col min="15107" max="15107" width="11.42578125" style="196" customWidth="1"/>
    <col min="15108" max="15108" width="59.7109375" style="196" customWidth="1"/>
    <col min="15109" max="15109" width="17" style="196" customWidth="1"/>
    <col min="15110" max="15110" width="4.5703125" style="196" customWidth="1"/>
    <col min="15111" max="15111" width="8.7109375" style="196" customWidth="1"/>
    <col min="15112" max="15113" width="16.7109375" style="196" customWidth="1"/>
    <col min="15114" max="15114" width="12.140625" style="196" customWidth="1"/>
    <col min="15115" max="15115" width="8.85546875" style="196"/>
    <col min="15116" max="15116" width="10.28515625" style="196" bestFit="1" customWidth="1"/>
    <col min="15117" max="15360" width="8.85546875" style="196"/>
    <col min="15361" max="15361" width="5.42578125" style="196" customWidth="1"/>
    <col min="15362" max="15362" width="5.7109375" style="196" customWidth="1"/>
    <col min="15363" max="15363" width="11.42578125" style="196" customWidth="1"/>
    <col min="15364" max="15364" width="59.7109375" style="196" customWidth="1"/>
    <col min="15365" max="15365" width="17" style="196" customWidth="1"/>
    <col min="15366" max="15366" width="4.5703125" style="196" customWidth="1"/>
    <col min="15367" max="15367" width="8.7109375" style="196" customWidth="1"/>
    <col min="15368" max="15369" width="16.7109375" style="196" customWidth="1"/>
    <col min="15370" max="15370" width="12.140625" style="196" customWidth="1"/>
    <col min="15371" max="15371" width="8.85546875" style="196"/>
    <col min="15372" max="15372" width="10.28515625" style="196" bestFit="1" customWidth="1"/>
    <col min="15373" max="15616" width="8.85546875" style="196"/>
    <col min="15617" max="15617" width="5.42578125" style="196" customWidth="1"/>
    <col min="15618" max="15618" width="5.7109375" style="196" customWidth="1"/>
    <col min="15619" max="15619" width="11.42578125" style="196" customWidth="1"/>
    <col min="15620" max="15620" width="59.7109375" style="196" customWidth="1"/>
    <col min="15621" max="15621" width="17" style="196" customWidth="1"/>
    <col min="15622" max="15622" width="4.5703125" style="196" customWidth="1"/>
    <col min="15623" max="15623" width="8.7109375" style="196" customWidth="1"/>
    <col min="15624" max="15625" width="16.7109375" style="196" customWidth="1"/>
    <col min="15626" max="15626" width="12.140625" style="196" customWidth="1"/>
    <col min="15627" max="15627" width="8.85546875" style="196"/>
    <col min="15628" max="15628" width="10.28515625" style="196" bestFit="1" customWidth="1"/>
    <col min="15629" max="15872" width="8.85546875" style="196"/>
    <col min="15873" max="15873" width="5.42578125" style="196" customWidth="1"/>
    <col min="15874" max="15874" width="5.7109375" style="196" customWidth="1"/>
    <col min="15875" max="15875" width="11.42578125" style="196" customWidth="1"/>
    <col min="15876" max="15876" width="59.7109375" style="196" customWidth="1"/>
    <col min="15877" max="15877" width="17" style="196" customWidth="1"/>
    <col min="15878" max="15878" width="4.5703125" style="196" customWidth="1"/>
    <col min="15879" max="15879" width="8.7109375" style="196" customWidth="1"/>
    <col min="15880" max="15881" width="16.7109375" style="196" customWidth="1"/>
    <col min="15882" max="15882" width="12.140625" style="196" customWidth="1"/>
    <col min="15883" max="15883" width="8.85546875" style="196"/>
    <col min="15884" max="15884" width="10.28515625" style="196" bestFit="1" customWidth="1"/>
    <col min="15885" max="16128" width="8.85546875" style="196"/>
    <col min="16129" max="16129" width="5.42578125" style="196" customWidth="1"/>
    <col min="16130" max="16130" width="5.7109375" style="196" customWidth="1"/>
    <col min="16131" max="16131" width="11.42578125" style="196" customWidth="1"/>
    <col min="16132" max="16132" width="59.7109375" style="196" customWidth="1"/>
    <col min="16133" max="16133" width="17" style="196" customWidth="1"/>
    <col min="16134" max="16134" width="4.5703125" style="196" customWidth="1"/>
    <col min="16135" max="16135" width="8.7109375" style="196" customWidth="1"/>
    <col min="16136" max="16137" width="16.7109375" style="196" customWidth="1"/>
    <col min="16138" max="16138" width="12.140625" style="196" customWidth="1"/>
    <col min="16139" max="16139" width="8.85546875" style="196"/>
    <col min="16140" max="16140" width="10.28515625" style="196" bestFit="1" customWidth="1"/>
    <col min="16141" max="16384" width="8.85546875" style="196"/>
  </cols>
  <sheetData>
    <row r="1" spans="1:10" ht="23.25">
      <c r="B1" s="214"/>
      <c r="D1" s="242" t="s">
        <v>297</v>
      </c>
      <c r="E1" s="243"/>
      <c r="F1" s="244" t="s">
        <v>298</v>
      </c>
      <c r="H1" s="245" t="s">
        <v>299</v>
      </c>
    </row>
    <row r="2" spans="1:10">
      <c r="A2" s="214"/>
      <c r="B2" s="246" t="s">
        <v>300</v>
      </c>
      <c r="E2" s="248"/>
      <c r="F2" s="196"/>
    </row>
    <row r="3" spans="1:10">
      <c r="A3" s="214"/>
      <c r="B3" s="246" t="s">
        <v>301</v>
      </c>
      <c r="E3" s="248"/>
      <c r="F3" s="196"/>
    </row>
    <row r="4" spans="1:10">
      <c r="A4" s="214"/>
      <c r="B4" s="214" t="s">
        <v>302</v>
      </c>
      <c r="D4" s="247" t="str">
        <f>Rekapitulace!A2</f>
        <v>Oprava Polikliniky Nemocnice Jindřichův Hradec, a.s.</v>
      </c>
      <c r="E4" s="248"/>
      <c r="F4" s="196"/>
    </row>
    <row r="5" spans="1:10">
      <c r="A5" s="214"/>
      <c r="B5" s="214" t="s">
        <v>303</v>
      </c>
      <c r="D5" s="247" t="s">
        <v>1248</v>
      </c>
      <c r="F5" s="249"/>
      <c r="H5" s="248" t="s">
        <v>42</v>
      </c>
      <c r="I5" s="250" t="s">
        <v>1249</v>
      </c>
    </row>
    <row r="6" spans="1:10">
      <c r="A6" s="214"/>
      <c r="B6" s="214" t="s">
        <v>304</v>
      </c>
      <c r="D6" s="251" t="s">
        <v>1250</v>
      </c>
      <c r="F6" s="249"/>
      <c r="H6" s="252" t="s">
        <v>305</v>
      </c>
      <c r="I6" s="253">
        <f>I74</f>
        <v>0</v>
      </c>
    </row>
    <row r="7" spans="1:10">
      <c r="A7" s="214"/>
      <c r="B7" s="214" t="s">
        <v>41</v>
      </c>
      <c r="D7" s="251" t="s">
        <v>1251</v>
      </c>
      <c r="E7" s="248"/>
      <c r="F7" s="248"/>
      <c r="G7" s="254"/>
      <c r="H7" s="248" t="s">
        <v>306</v>
      </c>
      <c r="I7" s="255">
        <f>I75</f>
        <v>0</v>
      </c>
    </row>
    <row r="8" spans="1:10">
      <c r="A8" s="214"/>
      <c r="B8" s="214" t="s">
        <v>307</v>
      </c>
      <c r="D8" s="251" t="s">
        <v>308</v>
      </c>
      <c r="E8" s="248"/>
      <c r="F8" s="248"/>
      <c r="G8" s="254"/>
      <c r="H8" s="256">
        <v>0.21</v>
      </c>
      <c r="I8" s="255">
        <f>I6*H8</f>
        <v>0</v>
      </c>
    </row>
    <row r="9" spans="1:10">
      <c r="A9" s="214"/>
      <c r="B9" s="214" t="s">
        <v>309</v>
      </c>
      <c r="D9" s="251"/>
      <c r="E9" s="248"/>
      <c r="F9" s="248"/>
      <c r="G9" s="254"/>
      <c r="H9" s="257"/>
      <c r="I9" s="255"/>
    </row>
    <row r="10" spans="1:10">
      <c r="A10" s="214"/>
      <c r="B10" s="214" t="s">
        <v>310</v>
      </c>
      <c r="D10" s="258" t="s">
        <v>1252</v>
      </c>
      <c r="E10" s="248"/>
      <c r="F10" s="248"/>
      <c r="G10" s="254"/>
      <c r="H10" s="259" t="s">
        <v>311</v>
      </c>
      <c r="I10" s="260">
        <f>SUM(I6+I8)</f>
        <v>0</v>
      </c>
    </row>
    <row r="11" spans="1:10" ht="13.5" thickBot="1">
      <c r="A11" s="214"/>
      <c r="B11" s="214" t="s">
        <v>312</v>
      </c>
      <c r="D11" s="247" t="s">
        <v>313</v>
      </c>
      <c r="E11" s="248"/>
      <c r="F11" s="248"/>
      <c r="G11" s="254"/>
      <c r="H11" s="259"/>
      <c r="I11" s="260"/>
    </row>
    <row r="12" spans="1:10" ht="13.5" thickBot="1">
      <c r="A12" s="261" t="s">
        <v>314</v>
      </c>
      <c r="B12" s="261" t="s">
        <v>315</v>
      </c>
      <c r="C12" s="262" t="s">
        <v>316</v>
      </c>
      <c r="D12" s="263" t="s">
        <v>29</v>
      </c>
      <c r="E12" s="262" t="s">
        <v>317</v>
      </c>
      <c r="F12" s="262" t="s">
        <v>13</v>
      </c>
      <c r="G12" s="264" t="s">
        <v>30</v>
      </c>
      <c r="H12" s="262" t="s">
        <v>318</v>
      </c>
      <c r="I12" s="262" t="s">
        <v>43</v>
      </c>
      <c r="J12" s="265" t="s">
        <v>319</v>
      </c>
    </row>
    <row r="13" spans="1:10">
      <c r="A13" s="196">
        <f>IF(G13&gt;0,MAX(A$12:A12)+1,0)</f>
        <v>0</v>
      </c>
      <c r="C13" s="266"/>
      <c r="D13" s="267" t="s">
        <v>321</v>
      </c>
      <c r="E13" s="267"/>
      <c r="H13" s="208"/>
      <c r="I13" s="208"/>
      <c r="J13" s="268">
        <f t="shared" ref="J13:J60" si="0">IF(B13="MAT","ceník dodavatele", IF(B13&gt;0,"ÚRS 2023/I",0))</f>
        <v>0</v>
      </c>
    </row>
    <row r="14" spans="1:10">
      <c r="A14" s="196">
        <f>IF(G14&gt;0,MAX(A$12:A13)+1,0)</f>
        <v>1</v>
      </c>
      <c r="B14" s="208">
        <v>731</v>
      </c>
      <c r="C14" s="269">
        <v>733110803</v>
      </c>
      <c r="D14" s="247" t="s">
        <v>1253</v>
      </c>
      <c r="E14" s="267"/>
      <c r="F14" s="208" t="s">
        <v>7</v>
      </c>
      <c r="G14" s="196">
        <v>30</v>
      </c>
      <c r="H14" s="423"/>
      <c r="I14" s="255">
        <f>G14*H14</f>
        <v>0</v>
      </c>
      <c r="J14" s="268" t="str">
        <f t="shared" si="0"/>
        <v>ÚRS 2023/I</v>
      </c>
    </row>
    <row r="15" spans="1:10">
      <c r="A15" s="196">
        <f>IF(G15&gt;0,MAX(A$12:A14)+1,0)</f>
        <v>2</v>
      </c>
      <c r="B15" s="208">
        <v>731</v>
      </c>
      <c r="C15" s="269">
        <v>733111102</v>
      </c>
      <c r="D15" s="247" t="s">
        <v>1254</v>
      </c>
      <c r="F15" s="208" t="s">
        <v>7</v>
      </c>
      <c r="G15" s="196">
        <v>10</v>
      </c>
      <c r="H15" s="423"/>
      <c r="I15" s="255">
        <f>G15*H15</f>
        <v>0</v>
      </c>
      <c r="J15" s="268" t="str">
        <f t="shared" si="0"/>
        <v>ÚRS 2023/I</v>
      </c>
    </row>
    <row r="16" spans="1:10">
      <c r="A16" s="196">
        <f>IF(G16&gt;0,MAX(A$12:A15)+1,0)</f>
        <v>3</v>
      </c>
      <c r="B16" s="208">
        <v>731</v>
      </c>
      <c r="C16" s="269">
        <v>733190107</v>
      </c>
      <c r="D16" s="247" t="s">
        <v>1255</v>
      </c>
      <c r="F16" s="208" t="s">
        <v>7</v>
      </c>
      <c r="G16" s="196">
        <v>10</v>
      </c>
      <c r="H16" s="423"/>
      <c r="I16" s="255">
        <f>G16*H16</f>
        <v>0</v>
      </c>
      <c r="J16" s="268" t="str">
        <f t="shared" si="0"/>
        <v>ÚRS 2023/I</v>
      </c>
    </row>
    <row r="17" spans="1:10">
      <c r="A17" s="196">
        <f>IF(G17&gt;0,MAX(A$12:A16)+1,0)</f>
        <v>4</v>
      </c>
      <c r="B17" s="208">
        <v>731</v>
      </c>
      <c r="C17" s="269">
        <v>998733201</v>
      </c>
      <c r="D17" s="270" t="s">
        <v>1256</v>
      </c>
      <c r="E17" s="270"/>
      <c r="F17" s="208" t="s">
        <v>8</v>
      </c>
      <c r="G17" s="271">
        <v>3.39</v>
      </c>
      <c r="H17" s="255">
        <f>SUM(I13:I16)/100</f>
        <v>0</v>
      </c>
      <c r="I17" s="255">
        <f>G17*H17</f>
        <v>0</v>
      </c>
      <c r="J17" s="268" t="str">
        <f t="shared" si="0"/>
        <v>ÚRS 2023/I</v>
      </c>
    </row>
    <row r="18" spans="1:10">
      <c r="A18" s="196">
        <f>IF(G18&gt;0,MAX(A$12:A17)+1,0)</f>
        <v>0</v>
      </c>
      <c r="C18" s="269"/>
      <c r="D18" s="272" t="s">
        <v>322</v>
      </c>
      <c r="E18" s="272"/>
      <c r="H18" s="273">
        <f>SUM(I13:I17)</f>
        <v>0</v>
      </c>
      <c r="I18" s="255">
        <f>G18*H18</f>
        <v>0</v>
      </c>
      <c r="J18" s="268">
        <f t="shared" si="0"/>
        <v>0</v>
      </c>
    </row>
    <row r="19" spans="1:10">
      <c r="A19" s="196">
        <f>IF(G19&gt;0,MAX(A$12:A18)+1,0)</f>
        <v>0</v>
      </c>
      <c r="C19" s="269"/>
      <c r="D19" s="272"/>
      <c r="E19" s="272"/>
      <c r="H19" s="273"/>
      <c r="I19" s="255"/>
      <c r="J19" s="268">
        <f t="shared" si="0"/>
        <v>0</v>
      </c>
    </row>
    <row r="20" spans="1:10">
      <c r="A20" s="196">
        <f>IF(G20&gt;0,MAX(A$12:A19)+1,0)</f>
        <v>0</v>
      </c>
      <c r="C20" s="266"/>
      <c r="D20" s="267" t="s">
        <v>323</v>
      </c>
      <c r="E20" s="267"/>
      <c r="H20" s="208"/>
      <c r="I20" s="208"/>
      <c r="J20" s="268">
        <f t="shared" si="0"/>
        <v>0</v>
      </c>
    </row>
    <row r="21" spans="1:10">
      <c r="A21" s="196">
        <f>IF(G21&gt;0,MAX(A$12:A20)+1,0)</f>
        <v>5</v>
      </c>
      <c r="B21" s="208">
        <v>731</v>
      </c>
      <c r="C21" s="269">
        <v>734200821</v>
      </c>
      <c r="D21" s="247" t="s">
        <v>1257</v>
      </c>
      <c r="F21" s="208" t="s">
        <v>9</v>
      </c>
      <c r="G21" s="196">
        <v>26</v>
      </c>
      <c r="H21" s="423"/>
      <c r="I21" s="255">
        <f t="shared" ref="I21:I29" si="1">G21*H21</f>
        <v>0</v>
      </c>
      <c r="J21" s="268" t="str">
        <f t="shared" si="0"/>
        <v>ÚRS 2023/I</v>
      </c>
    </row>
    <row r="22" spans="1:10">
      <c r="A22" s="196">
        <f>IF(G22&gt;0,MAX(A$12:A21)+1,0)</f>
        <v>6</v>
      </c>
      <c r="B22" s="208">
        <v>731</v>
      </c>
      <c r="C22" s="269">
        <v>734209103</v>
      </c>
      <c r="D22" s="247" t="s">
        <v>324</v>
      </c>
      <c r="F22" s="208" t="s">
        <v>9</v>
      </c>
      <c r="G22" s="196">
        <v>16</v>
      </c>
      <c r="H22" s="423"/>
      <c r="I22" s="255">
        <f t="shared" si="1"/>
        <v>0</v>
      </c>
      <c r="J22" s="268" t="str">
        <f t="shared" si="0"/>
        <v>ÚRS 2023/I</v>
      </c>
    </row>
    <row r="23" spans="1:10">
      <c r="A23" s="196">
        <f>IF(G23&gt;0,MAX(A$12:A22)+1,0)</f>
        <v>7</v>
      </c>
      <c r="B23" s="208">
        <v>731</v>
      </c>
      <c r="C23" s="269">
        <v>734209113</v>
      </c>
      <c r="D23" s="247" t="s">
        <v>325</v>
      </c>
      <c r="F23" s="208" t="s">
        <v>9</v>
      </c>
      <c r="G23" s="196">
        <v>38</v>
      </c>
      <c r="H23" s="423"/>
      <c r="I23" s="255">
        <f t="shared" si="1"/>
        <v>0</v>
      </c>
      <c r="J23" s="268" t="str">
        <f t="shared" si="0"/>
        <v>ÚRS 2023/I</v>
      </c>
    </row>
    <row r="24" spans="1:10">
      <c r="A24" s="196">
        <f>IF(G24&gt;0,MAX(A$12:A23)+1,0)</f>
        <v>8</v>
      </c>
      <c r="B24" s="208" t="s">
        <v>320</v>
      </c>
      <c r="C24" s="269"/>
      <c r="D24" s="247" t="s">
        <v>1258</v>
      </c>
      <c r="E24" s="247" t="s">
        <v>1259</v>
      </c>
      <c r="F24" s="208" t="s">
        <v>9</v>
      </c>
      <c r="G24" s="196">
        <v>16</v>
      </c>
      <c r="H24" s="423"/>
      <c r="I24" s="255">
        <f t="shared" si="1"/>
        <v>0</v>
      </c>
      <c r="J24" s="268" t="str">
        <f t="shared" si="0"/>
        <v>ceník dodavatele</v>
      </c>
    </row>
    <row r="25" spans="1:10" ht="72">
      <c r="A25" s="196">
        <f>IF(G25&gt;0,MAX(A$12:A24)+1,0)</f>
        <v>9</v>
      </c>
      <c r="B25" s="208" t="s">
        <v>320</v>
      </c>
      <c r="C25" s="269"/>
      <c r="D25" s="274" t="s">
        <v>1260</v>
      </c>
      <c r="E25" s="247" t="s">
        <v>1261</v>
      </c>
      <c r="F25" s="208" t="s">
        <v>9</v>
      </c>
      <c r="G25" s="196">
        <v>2</v>
      </c>
      <c r="H25" s="423"/>
      <c r="I25" s="255">
        <f t="shared" si="1"/>
        <v>0</v>
      </c>
      <c r="J25" s="268" t="str">
        <f t="shared" si="0"/>
        <v>ceník dodavatele</v>
      </c>
    </row>
    <row r="26" spans="1:10" ht="25.5">
      <c r="A26" s="196">
        <f>IF(G26&gt;0,MAX(A$12:A25)+1,0)</f>
        <v>10</v>
      </c>
      <c r="B26" s="208" t="s">
        <v>320</v>
      </c>
      <c r="C26" s="269"/>
      <c r="D26" s="247" t="s">
        <v>1262</v>
      </c>
      <c r="E26" s="270" t="s">
        <v>1263</v>
      </c>
      <c r="F26" s="208" t="s">
        <v>9</v>
      </c>
      <c r="G26" s="196">
        <v>2</v>
      </c>
      <c r="H26" s="423"/>
      <c r="I26" s="255">
        <f t="shared" si="1"/>
        <v>0</v>
      </c>
      <c r="J26" s="268" t="str">
        <f t="shared" si="0"/>
        <v>ceník dodavatele</v>
      </c>
    </row>
    <row r="27" spans="1:10" ht="30">
      <c r="A27" s="196">
        <f>IF(G27&gt;0,MAX(A$12:A26)+1,0)</f>
        <v>11</v>
      </c>
      <c r="B27" s="208" t="s">
        <v>320</v>
      </c>
      <c r="C27" s="269"/>
      <c r="D27" s="247" t="s">
        <v>1264</v>
      </c>
      <c r="E27" s="247" t="s">
        <v>1265</v>
      </c>
      <c r="F27" s="208" t="s">
        <v>9</v>
      </c>
      <c r="G27" s="196">
        <v>2</v>
      </c>
      <c r="H27" s="423"/>
      <c r="I27" s="255">
        <f t="shared" si="1"/>
        <v>0</v>
      </c>
      <c r="J27" s="268" t="str">
        <f t="shared" si="0"/>
        <v>ceník dodavatele</v>
      </c>
    </row>
    <row r="28" spans="1:10">
      <c r="A28" s="196">
        <f>IF(G28&gt;0,MAX(A$12:A27)+1,0)</f>
        <v>12</v>
      </c>
      <c r="B28" s="208">
        <v>731</v>
      </c>
      <c r="C28" s="269">
        <v>998734201</v>
      </c>
      <c r="D28" s="270" t="s">
        <v>1266</v>
      </c>
      <c r="E28" s="272"/>
      <c r="G28" s="271">
        <v>0.28000000000000003</v>
      </c>
      <c r="H28" s="255">
        <f>SUM(I20:I27)/100</f>
        <v>0</v>
      </c>
      <c r="I28" s="255">
        <f t="shared" si="1"/>
        <v>0</v>
      </c>
      <c r="J28" s="268" t="str">
        <f t="shared" si="0"/>
        <v>ÚRS 2023/I</v>
      </c>
    </row>
    <row r="29" spans="1:10">
      <c r="A29" s="196">
        <f>IF(G29&gt;0,MAX(A$12:A28)+1,0)</f>
        <v>0</v>
      </c>
      <c r="C29" s="269"/>
      <c r="D29" s="272" t="s">
        <v>326</v>
      </c>
      <c r="E29" s="272"/>
      <c r="H29" s="273">
        <f>SUM(I20:I28)</f>
        <v>0</v>
      </c>
      <c r="I29" s="255">
        <f t="shared" si="1"/>
        <v>0</v>
      </c>
      <c r="J29" s="268">
        <f t="shared" si="0"/>
        <v>0</v>
      </c>
    </row>
    <row r="30" spans="1:10">
      <c r="A30" s="196">
        <f>IF(G30&gt;0,MAX(A$12:A29)+1,0)</f>
        <v>0</v>
      </c>
      <c r="C30" s="269"/>
      <c r="D30" s="272"/>
      <c r="E30" s="272"/>
      <c r="H30" s="273"/>
      <c r="I30" s="255"/>
      <c r="J30" s="268">
        <f t="shared" si="0"/>
        <v>0</v>
      </c>
    </row>
    <row r="31" spans="1:10">
      <c r="A31" s="196">
        <f>IF(G31&gt;0,MAX(A$12:A30)+1,0)</f>
        <v>0</v>
      </c>
      <c r="C31" s="266"/>
      <c r="D31" s="267" t="s">
        <v>327</v>
      </c>
      <c r="E31" s="267"/>
      <c r="H31" s="208"/>
      <c r="I31" s="208"/>
      <c r="J31" s="268">
        <f t="shared" si="0"/>
        <v>0</v>
      </c>
    </row>
    <row r="32" spans="1:10">
      <c r="A32" s="196">
        <f>IF(G32&gt;0,MAX(A$12:A31)+1,0)</f>
        <v>13</v>
      </c>
      <c r="B32" s="208">
        <v>731</v>
      </c>
      <c r="C32" s="269">
        <v>735000912</v>
      </c>
      <c r="D32" s="247" t="s">
        <v>1267</v>
      </c>
      <c r="F32" s="208" t="s">
        <v>9</v>
      </c>
      <c r="G32" s="196">
        <v>11</v>
      </c>
      <c r="H32" s="423"/>
      <c r="I32" s="255">
        <f>G32*H32</f>
        <v>0</v>
      </c>
      <c r="J32" s="268" t="str">
        <f t="shared" si="0"/>
        <v>ÚRS 2023/I</v>
      </c>
    </row>
    <row r="33" spans="1:10">
      <c r="A33" s="196">
        <f>IF(G33&gt;0,MAX(A$12:A32)+1,0)</f>
        <v>14</v>
      </c>
      <c r="B33" s="208">
        <v>731</v>
      </c>
      <c r="C33" s="269">
        <v>735110911</v>
      </c>
      <c r="D33" s="247" t="s">
        <v>1268</v>
      </c>
      <c r="F33" s="208" t="s">
        <v>9</v>
      </c>
      <c r="G33" s="196">
        <v>4</v>
      </c>
      <c r="H33" s="423"/>
      <c r="I33" s="255">
        <f>G33*H33</f>
        <v>0</v>
      </c>
      <c r="J33" s="268" t="str">
        <f t="shared" si="0"/>
        <v>ÚRS 2023/I</v>
      </c>
    </row>
    <row r="34" spans="1:10" ht="14.25">
      <c r="A34" s="196">
        <f>IF(G34&gt;0,MAX(A$12:A33)+1,0)</f>
        <v>15</v>
      </c>
      <c r="B34" s="208">
        <v>731</v>
      </c>
      <c r="C34" s="269">
        <v>735111810</v>
      </c>
      <c r="D34" s="247" t="s">
        <v>1269</v>
      </c>
      <c r="F34" s="208" t="s">
        <v>1270</v>
      </c>
      <c r="G34" s="196">
        <v>6.12</v>
      </c>
      <c r="H34" s="423"/>
      <c r="I34" s="255">
        <f t="shared" ref="I34:I45" si="2">G34*H34</f>
        <v>0</v>
      </c>
      <c r="J34" s="268" t="str">
        <f t="shared" si="0"/>
        <v>ÚRS 2023/I</v>
      </c>
    </row>
    <row r="35" spans="1:10" ht="14.25">
      <c r="A35" s="196">
        <f>IF(G35&gt;0,MAX(A$12:A34)+1,0)</f>
        <v>16</v>
      </c>
      <c r="B35" s="208">
        <v>731</v>
      </c>
      <c r="C35" s="269">
        <v>735191904</v>
      </c>
      <c r="D35" s="247" t="s">
        <v>1271</v>
      </c>
      <c r="F35" s="208" t="s">
        <v>1270</v>
      </c>
      <c r="G35" s="196">
        <v>6.12</v>
      </c>
      <c r="H35" s="423"/>
      <c r="I35" s="255">
        <f t="shared" si="2"/>
        <v>0</v>
      </c>
      <c r="J35" s="268" t="str">
        <f t="shared" si="0"/>
        <v>ÚRS 2023/I</v>
      </c>
    </row>
    <row r="36" spans="1:10" ht="14.25">
      <c r="A36" s="196">
        <f>IF(G36&gt;0,MAX(A$12:A35)+1,0)</f>
        <v>17</v>
      </c>
      <c r="B36" s="208">
        <v>731</v>
      </c>
      <c r="C36" s="269">
        <v>735192911</v>
      </c>
      <c r="D36" s="247" t="s">
        <v>1272</v>
      </c>
      <c r="F36" s="208" t="s">
        <v>1270</v>
      </c>
      <c r="G36" s="196">
        <v>6.12</v>
      </c>
      <c r="H36" s="423"/>
      <c r="I36" s="255">
        <f t="shared" si="2"/>
        <v>0</v>
      </c>
      <c r="J36" s="268" t="str">
        <f t="shared" si="0"/>
        <v>ÚRS 2023/I</v>
      </c>
    </row>
    <row r="37" spans="1:10" ht="14.25">
      <c r="A37" s="196">
        <f>IF(G37&gt;0,MAX(A$12:A36)+1,0)</f>
        <v>18</v>
      </c>
      <c r="B37" s="208">
        <v>731</v>
      </c>
      <c r="C37" s="269">
        <v>735121810</v>
      </c>
      <c r="D37" s="247" t="s">
        <v>1273</v>
      </c>
      <c r="F37" s="208" t="s">
        <v>1270</v>
      </c>
      <c r="G37" s="196">
        <v>2.82</v>
      </c>
      <c r="H37" s="423"/>
      <c r="I37" s="255">
        <f t="shared" si="2"/>
        <v>0</v>
      </c>
      <c r="J37" s="268" t="str">
        <f t="shared" si="0"/>
        <v>ÚRS 2023/I</v>
      </c>
    </row>
    <row r="38" spans="1:10" ht="25.5">
      <c r="A38" s="196">
        <f>IF(G38&gt;0,MAX(A$12:A37)+1,0)</f>
        <v>19</v>
      </c>
      <c r="B38" s="208">
        <v>731</v>
      </c>
      <c r="C38" s="269">
        <v>735151811</v>
      </c>
      <c r="D38" s="247" t="s">
        <v>1274</v>
      </c>
      <c r="F38" s="208" t="s">
        <v>9</v>
      </c>
      <c r="G38" s="196">
        <v>8</v>
      </c>
      <c r="H38" s="423"/>
      <c r="I38" s="255">
        <f t="shared" si="2"/>
        <v>0</v>
      </c>
      <c r="J38" s="268" t="str">
        <f t="shared" si="0"/>
        <v>ÚRS 2023/I</v>
      </c>
    </row>
    <row r="39" spans="1:10">
      <c r="A39" s="196">
        <f>IF(G39&gt;0,MAX(A$12:A38)+1,0)</f>
        <v>20</v>
      </c>
      <c r="B39" s="208">
        <v>731</v>
      </c>
      <c r="C39" s="269">
        <v>735159110</v>
      </c>
      <c r="D39" s="247" t="s">
        <v>1275</v>
      </c>
      <c r="F39" s="208" t="s">
        <v>9</v>
      </c>
      <c r="G39" s="196">
        <v>8</v>
      </c>
      <c r="H39" s="423"/>
      <c r="I39" s="255">
        <f t="shared" si="2"/>
        <v>0</v>
      </c>
      <c r="J39" s="268" t="str">
        <f t="shared" si="0"/>
        <v>ÚRS 2023/I</v>
      </c>
    </row>
    <row r="40" spans="1:10" ht="25.5">
      <c r="A40" s="196">
        <f>IF(G40&gt;0,MAX(A$12:A39)+1,0)</f>
        <v>21</v>
      </c>
      <c r="B40" s="208">
        <v>731</v>
      </c>
      <c r="C40" s="269">
        <v>735164511</v>
      </c>
      <c r="D40" s="247" t="s">
        <v>1276</v>
      </c>
      <c r="F40" s="208" t="s">
        <v>9</v>
      </c>
      <c r="G40" s="196">
        <v>1</v>
      </c>
      <c r="H40" s="423"/>
      <c r="I40" s="255">
        <f t="shared" si="2"/>
        <v>0</v>
      </c>
      <c r="J40" s="268" t="str">
        <f t="shared" si="0"/>
        <v>ÚRS 2023/I</v>
      </c>
    </row>
    <row r="41" spans="1:10" ht="51">
      <c r="A41" s="196">
        <f>IF(G41&gt;0,MAX(A$12:A40)+1,0)</f>
        <v>22</v>
      </c>
      <c r="B41" s="208" t="s">
        <v>320</v>
      </c>
      <c r="C41" s="269"/>
      <c r="D41" s="247" t="s">
        <v>1277</v>
      </c>
      <c r="E41" s="247" t="s">
        <v>1278</v>
      </c>
      <c r="F41" s="208" t="s">
        <v>9</v>
      </c>
      <c r="G41" s="196">
        <v>3</v>
      </c>
      <c r="H41" s="423"/>
      <c r="I41" s="255">
        <f t="shared" si="2"/>
        <v>0</v>
      </c>
      <c r="J41" s="268" t="str">
        <f t="shared" si="0"/>
        <v>ceník dodavatele</v>
      </c>
    </row>
    <row r="42" spans="1:10" ht="51">
      <c r="A42" s="196">
        <f>IF(G42&gt;0,MAX(A$12:A41)+1,0)</f>
        <v>23</v>
      </c>
      <c r="B42" s="208" t="s">
        <v>320</v>
      </c>
      <c r="C42" s="269"/>
      <c r="D42" s="247" t="s">
        <v>1279</v>
      </c>
      <c r="E42" s="247" t="s">
        <v>1278</v>
      </c>
      <c r="F42" s="208" t="s">
        <v>9</v>
      </c>
      <c r="G42" s="196">
        <v>4</v>
      </c>
      <c r="H42" s="423"/>
      <c r="I42" s="255">
        <f t="shared" si="2"/>
        <v>0</v>
      </c>
      <c r="J42" s="268" t="str">
        <f t="shared" si="0"/>
        <v>ceník dodavatele</v>
      </c>
    </row>
    <row r="43" spans="1:10" ht="51">
      <c r="A43" s="196">
        <f>IF(G43&gt;0,MAX(A$12:A42)+1,0)</f>
        <v>24</v>
      </c>
      <c r="B43" s="208" t="s">
        <v>320</v>
      </c>
      <c r="C43" s="269"/>
      <c r="D43" s="247" t="s">
        <v>1280</v>
      </c>
      <c r="E43" s="247" t="s">
        <v>1278</v>
      </c>
      <c r="F43" s="208" t="s">
        <v>9</v>
      </c>
      <c r="G43" s="196">
        <v>1</v>
      </c>
      <c r="H43" s="423"/>
      <c r="I43" s="255">
        <f t="shared" si="2"/>
        <v>0</v>
      </c>
      <c r="J43" s="268" t="str">
        <f t="shared" si="0"/>
        <v>ceník dodavatele</v>
      </c>
    </row>
    <row r="44" spans="1:10">
      <c r="A44" s="196">
        <f>IF(G44&gt;0,MAX(A$12:A43)+1,0)</f>
        <v>25</v>
      </c>
      <c r="B44" s="208">
        <v>731</v>
      </c>
      <c r="C44" s="269">
        <v>998735201</v>
      </c>
      <c r="D44" s="270" t="s">
        <v>1281</v>
      </c>
      <c r="E44" s="272"/>
      <c r="G44" s="271">
        <v>2.39</v>
      </c>
      <c r="H44" s="255">
        <f>SUM(I31:I43)/100</f>
        <v>0</v>
      </c>
      <c r="I44" s="255">
        <f t="shared" si="2"/>
        <v>0</v>
      </c>
      <c r="J44" s="268" t="str">
        <f t="shared" si="0"/>
        <v>ÚRS 2023/I</v>
      </c>
    </row>
    <row r="45" spans="1:10">
      <c r="A45" s="196">
        <f>IF(G45&gt;0,MAX(A$12:A44)+1,0)</f>
        <v>0</v>
      </c>
      <c r="C45" s="269"/>
      <c r="D45" s="272" t="s">
        <v>328</v>
      </c>
      <c r="E45" s="272"/>
      <c r="H45" s="273">
        <f>SUM(I31:I44)</f>
        <v>0</v>
      </c>
      <c r="I45" s="255">
        <f t="shared" si="2"/>
        <v>0</v>
      </c>
      <c r="J45" s="268">
        <f t="shared" si="0"/>
        <v>0</v>
      </c>
    </row>
    <row r="46" spans="1:10">
      <c r="A46" s="196">
        <f>IF(G46&gt;0,MAX(A$12:A45)+1,0)</f>
        <v>0</v>
      </c>
      <c r="C46" s="269"/>
      <c r="D46" s="272"/>
      <c r="E46" s="272"/>
      <c r="H46" s="273"/>
      <c r="I46" s="255"/>
      <c r="J46" s="268">
        <f t="shared" si="0"/>
        <v>0</v>
      </c>
    </row>
    <row r="47" spans="1:10">
      <c r="A47" s="196">
        <f>IF(G47&gt;0,MAX(A$12:A46)+1,0)</f>
        <v>0</v>
      </c>
      <c r="C47" s="266"/>
      <c r="D47" s="267" t="s">
        <v>1282</v>
      </c>
      <c r="E47" s="267"/>
      <c r="H47" s="208"/>
      <c r="I47" s="208"/>
      <c r="J47" s="268">
        <f t="shared" si="0"/>
        <v>0</v>
      </c>
    </row>
    <row r="48" spans="1:10" ht="25.5">
      <c r="A48" s="196">
        <f>IF(G48&gt;0,MAX(A$12:A47)+1,0)</f>
        <v>26</v>
      </c>
      <c r="B48" s="208">
        <v>767</v>
      </c>
      <c r="C48" s="269">
        <v>767996701</v>
      </c>
      <c r="D48" s="247" t="s">
        <v>1283</v>
      </c>
      <c r="F48" s="208" t="s">
        <v>21</v>
      </c>
      <c r="G48" s="196">
        <v>50</v>
      </c>
      <c r="H48" s="423"/>
      <c r="I48" s="255">
        <f>G48*H48</f>
        <v>0</v>
      </c>
      <c r="J48" s="268" t="str">
        <f t="shared" si="0"/>
        <v>ÚRS 2023/I</v>
      </c>
    </row>
    <row r="49" spans="1:10" ht="25.5">
      <c r="A49" s="196">
        <f>IF(G49&gt;0,MAX(A$12:A48)+1,0)</f>
        <v>27</v>
      </c>
      <c r="B49" s="208">
        <v>767</v>
      </c>
      <c r="C49" s="269">
        <v>998767201</v>
      </c>
      <c r="D49" s="247" t="s">
        <v>1284</v>
      </c>
      <c r="E49" s="272"/>
      <c r="G49" s="271">
        <v>1.79</v>
      </c>
      <c r="H49" s="255">
        <f>SUM(I47:I48)/100</f>
        <v>0</v>
      </c>
      <c r="I49" s="255">
        <f>G49*H49</f>
        <v>0</v>
      </c>
      <c r="J49" s="268" t="str">
        <f t="shared" si="0"/>
        <v>ÚRS 2023/I</v>
      </c>
    </row>
    <row r="50" spans="1:10">
      <c r="A50" s="196">
        <f>IF(G50&gt;0,MAX(A$12:A49)+1,0)</f>
        <v>0</v>
      </c>
      <c r="C50" s="269"/>
      <c r="D50" s="272" t="s">
        <v>1285</v>
      </c>
      <c r="E50" s="272"/>
      <c r="H50" s="273">
        <f>SUM(I47:I49)</f>
        <v>0</v>
      </c>
      <c r="I50" s="255">
        <f>G50*H50</f>
        <v>0</v>
      </c>
      <c r="J50" s="268">
        <f t="shared" si="0"/>
        <v>0</v>
      </c>
    </row>
    <row r="51" spans="1:10">
      <c r="A51" s="196">
        <f>IF(G51&gt;0,MAX(A$12:A50)+1,0)</f>
        <v>0</v>
      </c>
      <c r="C51" s="269"/>
      <c r="D51" s="272"/>
      <c r="E51" s="272"/>
      <c r="H51" s="273"/>
      <c r="I51" s="255"/>
      <c r="J51" s="268">
        <f t="shared" si="0"/>
        <v>0</v>
      </c>
    </row>
    <row r="52" spans="1:10">
      <c r="A52" s="196">
        <f>IF(G52&gt;0,MAX(A$12:A51)+1,0)</f>
        <v>0</v>
      </c>
      <c r="C52" s="266"/>
      <c r="D52" s="267" t="s">
        <v>1286</v>
      </c>
      <c r="E52" s="267"/>
      <c r="H52" s="208"/>
      <c r="I52" s="208"/>
      <c r="J52" s="268">
        <f t="shared" si="0"/>
        <v>0</v>
      </c>
    </row>
    <row r="53" spans="1:10" ht="14.25">
      <c r="A53" s="196">
        <f>IF(G53&gt;0,MAX(A$12:A52)+1,0)</f>
        <v>28</v>
      </c>
      <c r="B53" s="208">
        <v>783</v>
      </c>
      <c r="C53" s="269">
        <v>783606822</v>
      </c>
      <c r="D53" s="247" t="s">
        <v>1287</v>
      </c>
      <c r="E53" s="272"/>
      <c r="F53" s="208" t="s">
        <v>1288</v>
      </c>
      <c r="G53" s="196">
        <v>6.12</v>
      </c>
      <c r="H53" s="423"/>
      <c r="I53" s="255">
        <f t="shared" ref="I53:I60" si="3">G53*H53</f>
        <v>0</v>
      </c>
      <c r="J53" s="268" t="str">
        <f t="shared" si="0"/>
        <v>ÚRS 2023/I</v>
      </c>
    </row>
    <row r="54" spans="1:10" ht="14.25">
      <c r="A54" s="196">
        <f>IF(G54&gt;0,MAX(A$12:A53)+1,0)</f>
        <v>29</v>
      </c>
      <c r="B54" s="208">
        <v>783</v>
      </c>
      <c r="C54" s="269">
        <v>783614141</v>
      </c>
      <c r="D54" s="247" t="s">
        <v>1289</v>
      </c>
      <c r="E54" s="272"/>
      <c r="F54" s="208" t="s">
        <v>1288</v>
      </c>
      <c r="G54" s="196">
        <v>6.12</v>
      </c>
      <c r="H54" s="423"/>
      <c r="I54" s="255">
        <f t="shared" si="3"/>
        <v>0</v>
      </c>
      <c r="J54" s="268" t="str">
        <f t="shared" si="0"/>
        <v>ÚRS 2023/I</v>
      </c>
    </row>
    <row r="55" spans="1:10" ht="14.25">
      <c r="A55" s="196">
        <f>IF(G55&gt;0,MAX(A$12:A54)+1,0)</f>
        <v>30</v>
      </c>
      <c r="B55" s="208">
        <v>783</v>
      </c>
      <c r="C55" s="269">
        <v>783617117</v>
      </c>
      <c r="D55" s="247" t="s">
        <v>1290</v>
      </c>
      <c r="F55" s="208" t="s">
        <v>1288</v>
      </c>
      <c r="G55" s="196">
        <v>6.12</v>
      </c>
      <c r="H55" s="423"/>
      <c r="I55" s="255">
        <f t="shared" si="3"/>
        <v>0</v>
      </c>
      <c r="J55" s="268" t="str">
        <f t="shared" si="0"/>
        <v>ÚRS 2023/I</v>
      </c>
    </row>
    <row r="56" spans="1:10" ht="14.25">
      <c r="A56" s="196">
        <f>IF(G56&gt;0,MAX(A$12:A55)+1,0)</f>
        <v>31</v>
      </c>
      <c r="B56" s="208">
        <v>783</v>
      </c>
      <c r="C56" s="275">
        <v>783314101</v>
      </c>
      <c r="D56" s="247" t="s">
        <v>1291</v>
      </c>
      <c r="F56" s="208" t="s">
        <v>1288</v>
      </c>
      <c r="G56" s="196">
        <v>1</v>
      </c>
      <c r="H56" s="423"/>
      <c r="I56" s="255">
        <f t="shared" si="3"/>
        <v>0</v>
      </c>
      <c r="J56" s="268" t="str">
        <f t="shared" si="0"/>
        <v>ÚRS 2023/I</v>
      </c>
    </row>
    <row r="57" spans="1:10" ht="25.5">
      <c r="A57" s="196">
        <f>IF(G57&gt;0,MAX(A$12:A56)+1,0)</f>
        <v>32</v>
      </c>
      <c r="B57" s="208">
        <v>783</v>
      </c>
      <c r="C57" s="275">
        <v>783317101</v>
      </c>
      <c r="D57" s="247" t="s">
        <v>1292</v>
      </c>
      <c r="F57" s="208" t="s">
        <v>1288</v>
      </c>
      <c r="G57" s="196">
        <v>1</v>
      </c>
      <c r="H57" s="423"/>
      <c r="I57" s="255">
        <f t="shared" si="3"/>
        <v>0</v>
      </c>
      <c r="J57" s="268" t="str">
        <f t="shared" si="0"/>
        <v>ÚRS 2023/I</v>
      </c>
    </row>
    <row r="58" spans="1:10">
      <c r="A58" s="196">
        <f>IF(G58&gt;0,MAX(A$12:A57)+1,0)</f>
        <v>33</v>
      </c>
      <c r="B58" s="208">
        <v>783</v>
      </c>
      <c r="C58" s="269">
        <v>783614551</v>
      </c>
      <c r="D58" s="247" t="s">
        <v>1293</v>
      </c>
      <c r="F58" s="208" t="s">
        <v>7</v>
      </c>
      <c r="G58" s="196">
        <v>10</v>
      </c>
      <c r="H58" s="423"/>
      <c r="I58" s="255">
        <f t="shared" si="3"/>
        <v>0</v>
      </c>
      <c r="J58" s="268" t="str">
        <f t="shared" si="0"/>
        <v>ÚRS 2023/I</v>
      </c>
    </row>
    <row r="59" spans="1:10">
      <c r="A59" s="196">
        <f>IF(G59&gt;0,MAX(A$12:A58)+1,0)</f>
        <v>34</v>
      </c>
      <c r="B59" s="208">
        <v>783</v>
      </c>
      <c r="C59" s="269">
        <v>783617611</v>
      </c>
      <c r="D59" s="247" t="s">
        <v>1294</v>
      </c>
      <c r="F59" s="208" t="s">
        <v>7</v>
      </c>
      <c r="G59" s="196">
        <v>10</v>
      </c>
      <c r="H59" s="423"/>
      <c r="I59" s="255">
        <f t="shared" si="3"/>
        <v>0</v>
      </c>
      <c r="J59" s="268" t="str">
        <f t="shared" si="0"/>
        <v>ÚRS 2023/I</v>
      </c>
    </row>
    <row r="60" spans="1:10">
      <c r="A60" s="196">
        <f>IF(G60&gt;0,MAX(A$12:A59)+1,0)</f>
        <v>0</v>
      </c>
      <c r="C60" s="269"/>
      <c r="D60" s="272" t="s">
        <v>1295</v>
      </c>
      <c r="E60" s="272"/>
      <c r="H60" s="273">
        <f>SUM(I52:I59)</f>
        <v>0</v>
      </c>
      <c r="I60" s="255">
        <f t="shared" si="3"/>
        <v>0</v>
      </c>
      <c r="J60" s="268">
        <f t="shared" si="0"/>
        <v>0</v>
      </c>
    </row>
    <row r="61" spans="1:10">
      <c r="A61" s="196">
        <f>IF(G61&gt;0,MAX(A$12:A60)+1,0)</f>
        <v>0</v>
      </c>
      <c r="C61" s="269"/>
      <c r="D61" s="272"/>
      <c r="E61" s="272"/>
      <c r="H61" s="273"/>
      <c r="I61" s="255"/>
      <c r="J61" s="268">
        <f>IF(B61="MAT","ceník dodavatele", IF(B61&gt;0,"ÚRS 2023/I",0))</f>
        <v>0</v>
      </c>
    </row>
    <row r="62" spans="1:10">
      <c r="A62" s="196">
        <f>IF(G62&gt;0,MAX(A$12:A61)+1,0)</f>
        <v>0</v>
      </c>
      <c r="C62" s="266"/>
      <c r="D62" s="267" t="s">
        <v>48</v>
      </c>
      <c r="E62" s="267"/>
      <c r="H62" s="208"/>
      <c r="I62" s="208"/>
      <c r="J62" s="268">
        <f>IF(B62="MAT","ceník dodavatele", IF(B62&gt;0,"ÚRS 2023/I",0))</f>
        <v>0</v>
      </c>
    </row>
    <row r="63" spans="1:10" ht="25.5">
      <c r="A63" s="196">
        <f>IF(G63&gt;0,MAX(A$12:A62)+1,0)</f>
        <v>35</v>
      </c>
      <c r="B63" s="276" t="s">
        <v>32</v>
      </c>
      <c r="C63" s="269" t="s">
        <v>329</v>
      </c>
      <c r="D63" s="270" t="s">
        <v>1296</v>
      </c>
      <c r="F63" s="276" t="s">
        <v>33</v>
      </c>
      <c r="G63" s="196">
        <v>16</v>
      </c>
      <c r="H63" s="423"/>
      <c r="I63" s="255">
        <f>G63*H63</f>
        <v>0</v>
      </c>
      <c r="J63" s="268" t="str">
        <f t="shared" ref="J63:J71" si="4">IF(B63="MAT","ceník dodavatele", IF(B63&gt;0,"ÚRS 2023/I",0))</f>
        <v>ÚRS 2023/I</v>
      </c>
    </row>
    <row r="64" spans="1:10" ht="25.5">
      <c r="A64" s="196">
        <f>IF(G64&gt;0,MAX(A$12:A63)+1,0)</f>
        <v>36</v>
      </c>
      <c r="B64" s="276" t="s">
        <v>32</v>
      </c>
      <c r="C64" s="269" t="s">
        <v>330</v>
      </c>
      <c r="D64" s="270" t="s">
        <v>1297</v>
      </c>
      <c r="F64" s="276" t="s">
        <v>33</v>
      </c>
      <c r="G64" s="196">
        <v>24</v>
      </c>
      <c r="H64" s="423"/>
      <c r="I64" s="255">
        <f>G64*H64</f>
        <v>0</v>
      </c>
      <c r="J64" s="268" t="str">
        <f t="shared" si="4"/>
        <v>ÚRS 2023/I</v>
      </c>
    </row>
    <row r="65" spans="1:10">
      <c r="A65" s="196">
        <f>IF(G65&gt;0,MAX(A$12:A64)+1,0)</f>
        <v>0</v>
      </c>
      <c r="C65" s="269"/>
      <c r="D65" s="272" t="s">
        <v>331</v>
      </c>
      <c r="E65" s="272"/>
      <c r="H65" s="273">
        <f>SUM(I62:I64)</f>
        <v>0</v>
      </c>
      <c r="I65" s="255">
        <f>G65*H65</f>
        <v>0</v>
      </c>
      <c r="J65" s="268">
        <f t="shared" si="4"/>
        <v>0</v>
      </c>
    </row>
    <row r="66" spans="1:10">
      <c r="A66" s="196">
        <f>IF(G66&gt;0,MAX(A$12:A65)+1,0)</f>
        <v>0</v>
      </c>
      <c r="C66" s="269"/>
      <c r="D66" s="272"/>
      <c r="E66" s="272"/>
      <c r="H66" s="273"/>
      <c r="I66" s="255"/>
      <c r="J66" s="268">
        <f t="shared" si="4"/>
        <v>0</v>
      </c>
    </row>
    <row r="67" spans="1:10">
      <c r="A67" s="196">
        <f>IF(G67&gt;0,MAX(A$12:A66)+1,0)</f>
        <v>0</v>
      </c>
      <c r="C67" s="269"/>
      <c r="D67" s="267" t="s">
        <v>245</v>
      </c>
      <c r="E67" s="267"/>
      <c r="H67" s="273"/>
      <c r="I67" s="255"/>
      <c r="J67" s="268">
        <f t="shared" si="4"/>
        <v>0</v>
      </c>
    </row>
    <row r="68" spans="1:10">
      <c r="A68" s="196">
        <f>IF(G68&gt;0,MAX(A$12:A67)+1,0)</f>
        <v>37</v>
      </c>
      <c r="B68" s="276" t="s">
        <v>244</v>
      </c>
      <c r="C68" s="269" t="s">
        <v>250</v>
      </c>
      <c r="D68" s="247" t="s">
        <v>249</v>
      </c>
      <c r="F68" s="208" t="s">
        <v>8</v>
      </c>
      <c r="G68" s="271">
        <v>1.3</v>
      </c>
      <c r="H68" s="255">
        <f>SUM(I12:I66)/100</f>
        <v>0</v>
      </c>
      <c r="I68" s="255">
        <f>G68*H68</f>
        <v>0</v>
      </c>
      <c r="J68" s="268" t="str">
        <f t="shared" si="4"/>
        <v>ÚRS 2023/I</v>
      </c>
    </row>
    <row r="69" spans="1:10">
      <c r="A69" s="196">
        <f>IF(G69&gt;0,MAX(A$12:A68)+1,0)</f>
        <v>38</v>
      </c>
      <c r="B69" s="276" t="s">
        <v>244</v>
      </c>
      <c r="C69" s="269" t="s">
        <v>18</v>
      </c>
      <c r="D69" s="247" t="s">
        <v>19</v>
      </c>
      <c r="F69" s="208" t="s">
        <v>8</v>
      </c>
      <c r="G69" s="271">
        <v>0.6</v>
      </c>
      <c r="H69" s="255">
        <f>SUM(I12:I66)/100</f>
        <v>0</v>
      </c>
      <c r="I69" s="255">
        <f>G69*H69</f>
        <v>0</v>
      </c>
      <c r="J69" s="268" t="str">
        <f t="shared" si="4"/>
        <v>ÚRS 2023/I</v>
      </c>
    </row>
    <row r="70" spans="1:10">
      <c r="A70" s="196">
        <f>IF(G70&gt;0,MAX(A$12:A69)+1,0)</f>
        <v>39</v>
      </c>
      <c r="B70" s="276" t="s">
        <v>244</v>
      </c>
      <c r="C70" s="269" t="s">
        <v>332</v>
      </c>
      <c r="D70" s="247" t="s">
        <v>333</v>
      </c>
      <c r="F70" s="208" t="s">
        <v>8</v>
      </c>
      <c r="G70" s="271">
        <v>2.5</v>
      </c>
      <c r="H70" s="255">
        <f>SUM(I12:I67)/100</f>
        <v>0</v>
      </c>
      <c r="I70" s="255">
        <f>G70*H70</f>
        <v>0</v>
      </c>
      <c r="J70" s="268" t="str">
        <f t="shared" si="4"/>
        <v>ÚRS 2023/I</v>
      </c>
    </row>
    <row r="71" spans="1:10">
      <c r="A71" s="196">
        <f>IF(G71&gt;0,MAX(A$12:A70)+1,0)</f>
        <v>40</v>
      </c>
      <c r="B71" s="276" t="s">
        <v>244</v>
      </c>
      <c r="C71" s="269" t="s">
        <v>334</v>
      </c>
      <c r="D71" s="270" t="s">
        <v>17</v>
      </c>
      <c r="F71" s="276" t="s">
        <v>9</v>
      </c>
      <c r="G71" s="271">
        <v>1</v>
      </c>
      <c r="H71" s="423"/>
      <c r="I71" s="255">
        <f>G71*H71</f>
        <v>0</v>
      </c>
      <c r="J71" s="268" t="str">
        <f t="shared" si="4"/>
        <v>ÚRS 2023/I</v>
      </c>
    </row>
    <row r="72" spans="1:10">
      <c r="A72" s="196">
        <f>IF(G72&gt;0,MAX(A$12:A71)+1,0)</f>
        <v>0</v>
      </c>
      <c r="C72" s="269"/>
      <c r="D72" s="272" t="s">
        <v>335</v>
      </c>
      <c r="E72" s="272"/>
      <c r="H72" s="273">
        <f>SUM(I68:I71)</f>
        <v>0</v>
      </c>
      <c r="I72" s="255"/>
      <c r="J72" s="268">
        <f t="shared" ref="J72:J79" si="5">IF(B72="MAT","ceník dodavatele", IF(B72&gt;0,"ÚRS 2020 01",0))</f>
        <v>0</v>
      </c>
    </row>
    <row r="73" spans="1:10">
      <c r="A73" s="196">
        <f>IF(G73&gt;0,MAX(A$12:A72)+1,0)</f>
        <v>0</v>
      </c>
      <c r="C73" s="269"/>
      <c r="J73" s="268">
        <f t="shared" si="5"/>
        <v>0</v>
      </c>
    </row>
    <row r="74" spans="1:10">
      <c r="A74" s="196">
        <f>IF(G74&gt;0,MAX(A$12:A73)+1,0)</f>
        <v>0</v>
      </c>
      <c r="H74" s="252" t="s">
        <v>305</v>
      </c>
      <c r="I74" s="253">
        <f>SUM(I12:I73)</f>
        <v>0</v>
      </c>
      <c r="J74" s="268">
        <f t="shared" si="5"/>
        <v>0</v>
      </c>
    </row>
    <row r="75" spans="1:10">
      <c r="A75" s="196">
        <f>IF(G75&gt;0,MAX(A$12:A74)+1,0)</f>
        <v>0</v>
      </c>
      <c r="H75" s="248" t="s">
        <v>44</v>
      </c>
      <c r="I75" s="255"/>
      <c r="J75" s="268">
        <f t="shared" si="5"/>
        <v>0</v>
      </c>
    </row>
    <row r="76" spans="1:10">
      <c r="A76" s="196">
        <f>IF(G76&gt;0,MAX(A$12:A75)+1,0)</f>
        <v>0</v>
      </c>
      <c r="H76" s="256">
        <f>H8</f>
        <v>0.21</v>
      </c>
      <c r="I76" s="255">
        <f>I74*H76</f>
        <v>0</v>
      </c>
      <c r="J76" s="268">
        <f t="shared" si="5"/>
        <v>0</v>
      </c>
    </row>
    <row r="77" spans="1:10">
      <c r="A77" s="196">
        <f>IF(G77&gt;0,MAX(A$12:A76)+1,0)</f>
        <v>0</v>
      </c>
      <c r="J77" s="268">
        <f t="shared" si="5"/>
        <v>0</v>
      </c>
    </row>
    <row r="78" spans="1:10">
      <c r="A78" s="196">
        <f>IF(G78&gt;0,MAX(A$12:A77)+1,0)</f>
        <v>0</v>
      </c>
      <c r="H78" s="259" t="s">
        <v>311</v>
      </c>
      <c r="I78" s="260">
        <f>SUM(I74:I76)</f>
        <v>0</v>
      </c>
      <c r="J78" s="268">
        <f t="shared" si="5"/>
        <v>0</v>
      </c>
    </row>
    <row r="79" spans="1:10">
      <c r="A79" s="196">
        <f>IF(G79&gt;0,MAX(A$12:A78)+1,0)</f>
        <v>0</v>
      </c>
      <c r="C79" s="269"/>
      <c r="J79" s="268">
        <f t="shared" si="5"/>
        <v>0</v>
      </c>
    </row>
    <row r="80" spans="1:10" ht="149.25" customHeight="1">
      <c r="A80" s="196">
        <f>IF(G80&gt;0,MAX(A$12:A79)+1,0)</f>
        <v>0</v>
      </c>
      <c r="B80" s="484" t="s">
        <v>1298</v>
      </c>
      <c r="C80" s="484"/>
      <c r="D80" s="484"/>
      <c r="E80" s="484"/>
      <c r="F80" s="484"/>
      <c r="G80" s="484"/>
      <c r="J80" s="268"/>
    </row>
    <row r="81" spans="1:10">
      <c r="A81" s="196">
        <f>IF(G81&gt;0,MAX(A$12:A80)+1,0)</f>
        <v>0</v>
      </c>
      <c r="C81" s="484"/>
      <c r="D81" s="484"/>
      <c r="E81" s="484"/>
      <c r="F81" s="484"/>
      <c r="G81" s="484"/>
      <c r="H81" s="484"/>
      <c r="J81" s="268">
        <f t="shared" ref="J81:J100" si="6">IF(B81="MAT","ceník dodavatele", IF(B81&gt;0,"ÚRS 2020 01",0))</f>
        <v>0</v>
      </c>
    </row>
    <row r="82" spans="1:10">
      <c r="A82" s="196">
        <f>IF(G82&gt;0,MAX(A$12:A81)+1,0)</f>
        <v>0</v>
      </c>
      <c r="C82" s="269"/>
      <c r="D82" s="270"/>
      <c r="J82" s="268">
        <f t="shared" si="6"/>
        <v>0</v>
      </c>
    </row>
    <row r="83" spans="1:10">
      <c r="A83" s="196">
        <f>IF(G83&gt;0,MAX(A$12:A82)+1,0)</f>
        <v>0</v>
      </c>
      <c r="C83" s="269"/>
      <c r="D83" s="270"/>
      <c r="J83" s="268">
        <f t="shared" si="6"/>
        <v>0</v>
      </c>
    </row>
    <row r="84" spans="1:10">
      <c r="A84" s="196">
        <f>IF(G84&gt;0,MAX(A$12:A83)+1,0)</f>
        <v>0</v>
      </c>
      <c r="C84" s="269"/>
      <c r="J84" s="268">
        <f t="shared" si="6"/>
        <v>0</v>
      </c>
    </row>
    <row r="85" spans="1:10">
      <c r="A85" s="196">
        <f>IF(G85&gt;0,MAX(A$12:A84)+1,0)</f>
        <v>0</v>
      </c>
      <c r="C85" s="269"/>
      <c r="J85" s="268">
        <f t="shared" si="6"/>
        <v>0</v>
      </c>
    </row>
    <row r="86" spans="1:10">
      <c r="A86" s="196">
        <f>IF(G86&gt;0,MAX(A$12:A85)+1,0)</f>
        <v>0</v>
      </c>
      <c r="C86" s="269"/>
      <c r="J86" s="268">
        <f t="shared" si="6"/>
        <v>0</v>
      </c>
    </row>
    <row r="87" spans="1:10">
      <c r="A87" s="196">
        <f>IF(G87&gt;0,MAX(A$12:A86)+1,0)</f>
        <v>0</v>
      </c>
      <c r="C87" s="269"/>
      <c r="J87" s="268">
        <f t="shared" si="6"/>
        <v>0</v>
      </c>
    </row>
    <row r="88" spans="1:10">
      <c r="A88" s="196">
        <f>IF(G88&gt;0,MAX(A$12:A87)+1,0)</f>
        <v>0</v>
      </c>
      <c r="C88" s="269"/>
      <c r="J88" s="268">
        <f t="shared" si="6"/>
        <v>0</v>
      </c>
    </row>
    <row r="89" spans="1:10">
      <c r="A89" s="196">
        <f>IF(G89&gt;0,MAX(A$12:A88)+1,0)</f>
        <v>0</v>
      </c>
      <c r="C89" s="269"/>
      <c r="J89" s="268">
        <f t="shared" si="6"/>
        <v>0</v>
      </c>
    </row>
    <row r="90" spans="1:10">
      <c r="A90" s="196">
        <f>IF(G90&gt;0,MAX(A$12:A89)+1,0)</f>
        <v>0</v>
      </c>
      <c r="C90" s="269"/>
      <c r="J90" s="268">
        <f t="shared" si="6"/>
        <v>0</v>
      </c>
    </row>
    <row r="91" spans="1:10">
      <c r="A91" s="196">
        <f>IF(G91&gt;0,MAX(A$12:A90)+1,0)</f>
        <v>0</v>
      </c>
      <c r="C91" s="269"/>
      <c r="J91" s="268">
        <f t="shared" si="6"/>
        <v>0</v>
      </c>
    </row>
    <row r="92" spans="1:10">
      <c r="A92" s="196">
        <f>IF(G92&gt;0,MAX(A$12:A91)+1,0)</f>
        <v>0</v>
      </c>
      <c r="C92" s="269"/>
      <c r="J92" s="268">
        <f t="shared" si="6"/>
        <v>0</v>
      </c>
    </row>
    <row r="93" spans="1:10">
      <c r="A93" s="196">
        <f>IF(G93&gt;0,MAX(A$12:A92)+1,0)</f>
        <v>0</v>
      </c>
      <c r="C93" s="269"/>
      <c r="J93" s="268">
        <f t="shared" si="6"/>
        <v>0</v>
      </c>
    </row>
    <row r="94" spans="1:10">
      <c r="A94" s="196">
        <f>IF(G94&gt;0,MAX(A$12:A93)+1,0)</f>
        <v>0</v>
      </c>
      <c r="C94" s="269"/>
      <c r="J94" s="268">
        <f t="shared" si="6"/>
        <v>0</v>
      </c>
    </row>
    <row r="95" spans="1:10">
      <c r="A95" s="196">
        <f>IF(G95&gt;0,MAX(A$12:A94)+1,0)</f>
        <v>0</v>
      </c>
      <c r="C95" s="269"/>
      <c r="J95" s="268">
        <f t="shared" si="6"/>
        <v>0</v>
      </c>
    </row>
    <row r="96" spans="1:10">
      <c r="A96" s="196">
        <f>IF(G96&gt;0,MAX(A$12:A95)+1,0)</f>
        <v>0</v>
      </c>
      <c r="C96" s="269"/>
      <c r="J96" s="268">
        <f t="shared" si="6"/>
        <v>0</v>
      </c>
    </row>
    <row r="97" spans="1:10">
      <c r="A97" s="196">
        <f>IF(G97&gt;0,MAX(A$12:A96)+1,0)</f>
        <v>0</v>
      </c>
      <c r="C97" s="269"/>
      <c r="J97" s="268">
        <f t="shared" si="6"/>
        <v>0</v>
      </c>
    </row>
    <row r="98" spans="1:10">
      <c r="A98" s="196">
        <f>IF(G98&gt;0,MAX(A$12:A97)+1,0)</f>
        <v>0</v>
      </c>
      <c r="C98" s="269"/>
      <c r="J98" s="268">
        <f t="shared" si="6"/>
        <v>0</v>
      </c>
    </row>
    <row r="99" spans="1:10">
      <c r="A99" s="196">
        <f>IF(G99&gt;0,MAX(A$12:A98)+1,0)</f>
        <v>0</v>
      </c>
      <c r="C99" s="269"/>
      <c r="J99" s="268">
        <f t="shared" si="6"/>
        <v>0</v>
      </c>
    </row>
    <row r="100" spans="1:10">
      <c r="A100" s="196">
        <f>IF(G100&gt;0,MAX(A$12:A99)+1,0)</f>
        <v>0</v>
      </c>
      <c r="C100" s="269"/>
      <c r="J100" s="268">
        <f t="shared" si="6"/>
        <v>0</v>
      </c>
    </row>
    <row r="101" spans="1:10">
      <c r="A101" s="196">
        <f>IF(G101&gt;0,MAX(A$12:A100)+1,0)</f>
        <v>0</v>
      </c>
      <c r="C101" s="269"/>
      <c r="J101" s="268">
        <f t="shared" ref="J101:J127" si="7">IF(B101="MAT","ceník dodavatele", IF(B101&gt;0,"ÚRS 2016 01",0))</f>
        <v>0</v>
      </c>
    </row>
    <row r="102" spans="1:10">
      <c r="C102" s="269"/>
      <c r="J102" s="268">
        <f t="shared" si="7"/>
        <v>0</v>
      </c>
    </row>
    <row r="103" spans="1:10">
      <c r="C103" s="269"/>
      <c r="J103" s="268">
        <f t="shared" si="7"/>
        <v>0</v>
      </c>
    </row>
    <row r="104" spans="1:10">
      <c r="C104" s="269"/>
      <c r="J104" s="268">
        <f t="shared" si="7"/>
        <v>0</v>
      </c>
    </row>
    <row r="105" spans="1:10">
      <c r="C105" s="269"/>
      <c r="J105" s="268">
        <f t="shared" si="7"/>
        <v>0</v>
      </c>
    </row>
    <row r="106" spans="1:10">
      <c r="B106" s="196"/>
      <c r="C106" s="269"/>
      <c r="J106" s="268">
        <f t="shared" si="7"/>
        <v>0</v>
      </c>
    </row>
    <row r="107" spans="1:10">
      <c r="B107" s="196"/>
      <c r="C107" s="269"/>
      <c r="J107" s="268">
        <f t="shared" si="7"/>
        <v>0</v>
      </c>
    </row>
    <row r="108" spans="1:10">
      <c r="B108" s="196"/>
      <c r="C108" s="269"/>
      <c r="J108" s="268">
        <f t="shared" si="7"/>
        <v>0</v>
      </c>
    </row>
    <row r="109" spans="1:10">
      <c r="B109" s="196"/>
      <c r="C109" s="269"/>
      <c r="J109" s="268">
        <f t="shared" si="7"/>
        <v>0</v>
      </c>
    </row>
    <row r="110" spans="1:10">
      <c r="B110" s="196"/>
      <c r="C110" s="269"/>
      <c r="J110" s="268">
        <f t="shared" si="7"/>
        <v>0</v>
      </c>
    </row>
    <row r="111" spans="1:10">
      <c r="B111" s="196"/>
      <c r="C111" s="269"/>
      <c r="J111" s="268">
        <f t="shared" si="7"/>
        <v>0</v>
      </c>
    </row>
    <row r="112" spans="1:10">
      <c r="B112" s="196"/>
      <c r="C112" s="269"/>
      <c r="J112" s="268">
        <f t="shared" si="7"/>
        <v>0</v>
      </c>
    </row>
    <row r="113" spans="2:10">
      <c r="B113" s="196"/>
      <c r="C113" s="269"/>
      <c r="J113" s="268">
        <f t="shared" si="7"/>
        <v>0</v>
      </c>
    </row>
    <row r="114" spans="2:10">
      <c r="B114" s="196"/>
      <c r="C114" s="269"/>
      <c r="J114" s="268">
        <f t="shared" si="7"/>
        <v>0</v>
      </c>
    </row>
    <row r="115" spans="2:10">
      <c r="B115" s="196"/>
      <c r="C115" s="269"/>
      <c r="J115" s="268">
        <f t="shared" si="7"/>
        <v>0</v>
      </c>
    </row>
    <row r="116" spans="2:10">
      <c r="B116" s="196"/>
      <c r="C116" s="269"/>
      <c r="J116" s="268">
        <f t="shared" si="7"/>
        <v>0</v>
      </c>
    </row>
    <row r="117" spans="2:10">
      <c r="B117" s="196"/>
      <c r="C117" s="269"/>
      <c r="J117" s="268">
        <f t="shared" si="7"/>
        <v>0</v>
      </c>
    </row>
    <row r="118" spans="2:10">
      <c r="B118" s="196"/>
      <c r="C118" s="269"/>
      <c r="J118" s="268">
        <f t="shared" si="7"/>
        <v>0</v>
      </c>
    </row>
    <row r="119" spans="2:10">
      <c r="B119" s="196"/>
      <c r="C119" s="269"/>
      <c r="J119" s="268">
        <f t="shared" si="7"/>
        <v>0</v>
      </c>
    </row>
    <row r="120" spans="2:10">
      <c r="B120" s="196"/>
      <c r="C120" s="269"/>
      <c r="J120" s="268">
        <f t="shared" si="7"/>
        <v>0</v>
      </c>
    </row>
    <row r="121" spans="2:10">
      <c r="B121" s="196"/>
      <c r="C121" s="269"/>
      <c r="J121" s="268">
        <f t="shared" si="7"/>
        <v>0</v>
      </c>
    </row>
    <row r="122" spans="2:10">
      <c r="B122" s="196"/>
      <c r="C122" s="269"/>
      <c r="J122" s="268">
        <f t="shared" si="7"/>
        <v>0</v>
      </c>
    </row>
    <row r="123" spans="2:10">
      <c r="B123" s="196"/>
      <c r="C123" s="269"/>
      <c r="J123" s="268">
        <f t="shared" si="7"/>
        <v>0</v>
      </c>
    </row>
    <row r="124" spans="2:10">
      <c r="B124" s="196"/>
      <c r="C124" s="269"/>
      <c r="J124" s="268">
        <f t="shared" si="7"/>
        <v>0</v>
      </c>
    </row>
    <row r="125" spans="2:10">
      <c r="B125" s="196"/>
      <c r="C125" s="269"/>
      <c r="J125" s="268">
        <f t="shared" si="7"/>
        <v>0</v>
      </c>
    </row>
    <row r="126" spans="2:10">
      <c r="B126" s="196"/>
      <c r="C126" s="269"/>
      <c r="J126" s="268">
        <f t="shared" si="7"/>
        <v>0</v>
      </c>
    </row>
    <row r="127" spans="2:10">
      <c r="B127" s="196"/>
      <c r="C127" s="269"/>
      <c r="J127" s="268">
        <f t="shared" si="7"/>
        <v>0</v>
      </c>
    </row>
    <row r="128" spans="2:10">
      <c r="B128" s="196"/>
      <c r="C128" s="269"/>
    </row>
    <row r="129" spans="2:6">
      <c r="B129" s="196"/>
      <c r="C129" s="269"/>
    </row>
    <row r="130" spans="2:6">
      <c r="B130" s="196"/>
      <c r="C130" s="269"/>
    </row>
    <row r="131" spans="2:6">
      <c r="B131" s="196"/>
      <c r="C131" s="269"/>
    </row>
    <row r="132" spans="2:6">
      <c r="B132" s="196"/>
      <c r="C132" s="269"/>
    </row>
    <row r="133" spans="2:6">
      <c r="B133" s="196"/>
      <c r="C133" s="269"/>
    </row>
    <row r="134" spans="2:6">
      <c r="B134" s="196"/>
      <c r="C134" s="269"/>
    </row>
    <row r="135" spans="2:6">
      <c r="B135" s="196"/>
      <c r="C135" s="269"/>
    </row>
    <row r="136" spans="2:6">
      <c r="B136" s="196"/>
      <c r="C136" s="269"/>
    </row>
    <row r="137" spans="2:6">
      <c r="B137" s="196"/>
      <c r="C137" s="269"/>
    </row>
    <row r="138" spans="2:6">
      <c r="B138" s="196"/>
      <c r="C138" s="269"/>
      <c r="D138" s="196"/>
      <c r="E138" s="196"/>
      <c r="F138" s="196"/>
    </row>
    <row r="139" spans="2:6">
      <c r="B139" s="196"/>
      <c r="C139" s="269"/>
      <c r="D139" s="196"/>
      <c r="E139" s="196"/>
      <c r="F139" s="196"/>
    </row>
    <row r="140" spans="2:6">
      <c r="B140" s="196"/>
      <c r="C140" s="269"/>
      <c r="D140" s="196"/>
      <c r="E140" s="196"/>
      <c r="F140" s="196"/>
    </row>
    <row r="141" spans="2:6">
      <c r="B141" s="196"/>
      <c r="C141" s="269"/>
      <c r="D141" s="196"/>
      <c r="E141" s="196"/>
      <c r="F141" s="196"/>
    </row>
    <row r="142" spans="2:6">
      <c r="B142" s="196"/>
      <c r="C142" s="269"/>
      <c r="D142" s="196"/>
      <c r="E142" s="196"/>
      <c r="F142" s="196"/>
    </row>
    <row r="143" spans="2:6">
      <c r="B143" s="196"/>
      <c r="C143" s="269"/>
      <c r="D143" s="196"/>
      <c r="E143" s="196"/>
      <c r="F143" s="196"/>
    </row>
    <row r="144" spans="2:6">
      <c r="B144" s="196"/>
      <c r="C144" s="269"/>
      <c r="D144" s="196"/>
      <c r="E144" s="196"/>
      <c r="F144" s="196"/>
    </row>
    <row r="145" spans="3:3" s="196" customFormat="1">
      <c r="C145" s="269"/>
    </row>
    <row r="146" spans="3:3" s="196" customFormat="1">
      <c r="C146" s="269"/>
    </row>
    <row r="147" spans="3:3" s="196" customFormat="1">
      <c r="C147" s="269"/>
    </row>
    <row r="148" spans="3:3" s="196" customFormat="1">
      <c r="C148" s="269"/>
    </row>
    <row r="149" spans="3:3" s="196" customFormat="1">
      <c r="C149" s="269"/>
    </row>
    <row r="150" spans="3:3" s="196" customFormat="1">
      <c r="C150" s="269"/>
    </row>
    <row r="151" spans="3:3" s="196" customFormat="1">
      <c r="C151" s="269"/>
    </row>
    <row r="152" spans="3:3" s="196" customFormat="1">
      <c r="C152" s="269"/>
    </row>
    <row r="153" spans="3:3" s="196" customFormat="1">
      <c r="C153" s="269"/>
    </row>
    <row r="154" spans="3:3" s="196" customFormat="1">
      <c r="C154" s="269"/>
    </row>
    <row r="155" spans="3:3" s="196" customFormat="1">
      <c r="C155" s="269"/>
    </row>
    <row r="156" spans="3:3" s="196" customFormat="1">
      <c r="C156" s="269"/>
    </row>
    <row r="157" spans="3:3" s="196" customFormat="1">
      <c r="C157" s="269"/>
    </row>
    <row r="158" spans="3:3" s="196" customFormat="1">
      <c r="C158" s="269"/>
    </row>
    <row r="159" spans="3:3" s="196" customFormat="1">
      <c r="C159" s="269"/>
    </row>
    <row r="160" spans="3:3" s="196" customFormat="1">
      <c r="C160" s="269"/>
    </row>
    <row r="161" spans="3:3" s="196" customFormat="1">
      <c r="C161" s="269"/>
    </row>
    <row r="162" spans="3:3" s="196" customFormat="1">
      <c r="C162" s="269"/>
    </row>
    <row r="163" spans="3:3" s="196" customFormat="1">
      <c r="C163" s="269"/>
    </row>
    <row r="164" spans="3:3" s="196" customFormat="1">
      <c r="C164" s="269"/>
    </row>
    <row r="165" spans="3:3" s="196" customFormat="1">
      <c r="C165" s="269"/>
    </row>
    <row r="166" spans="3:3" s="196" customFormat="1">
      <c r="C166" s="269"/>
    </row>
    <row r="167" spans="3:3" s="196" customFormat="1">
      <c r="C167" s="269"/>
    </row>
    <row r="168" spans="3:3" s="196" customFormat="1">
      <c r="C168" s="269"/>
    </row>
    <row r="169" spans="3:3" s="196" customFormat="1">
      <c r="C169" s="269"/>
    </row>
    <row r="170" spans="3:3" s="196" customFormat="1">
      <c r="C170" s="269"/>
    </row>
    <row r="171" spans="3:3" s="196" customFormat="1">
      <c r="C171" s="269"/>
    </row>
    <row r="172" spans="3:3" s="196" customFormat="1">
      <c r="C172" s="269"/>
    </row>
    <row r="173" spans="3:3" s="196" customFormat="1">
      <c r="C173" s="269"/>
    </row>
    <row r="174" spans="3:3" s="196" customFormat="1">
      <c r="C174" s="269"/>
    </row>
    <row r="175" spans="3:3" s="196" customFormat="1">
      <c r="C175" s="269"/>
    </row>
    <row r="176" spans="3:3" s="196" customFormat="1">
      <c r="C176" s="269"/>
    </row>
    <row r="177" spans="3:3" s="196" customFormat="1">
      <c r="C177" s="269"/>
    </row>
    <row r="178" spans="3:3" s="196" customFormat="1">
      <c r="C178" s="269"/>
    </row>
    <row r="179" spans="3:3" s="196" customFormat="1">
      <c r="C179" s="269"/>
    </row>
    <row r="180" spans="3:3" s="196" customFormat="1">
      <c r="C180" s="269"/>
    </row>
    <row r="181" spans="3:3" s="196" customFormat="1">
      <c r="C181" s="269"/>
    </row>
    <row r="182" spans="3:3" s="196" customFormat="1">
      <c r="C182" s="269"/>
    </row>
    <row r="183" spans="3:3" s="196" customFormat="1">
      <c r="C183" s="269"/>
    </row>
    <row r="184" spans="3:3" s="196" customFormat="1">
      <c r="C184" s="269"/>
    </row>
    <row r="185" spans="3:3" s="196" customFormat="1">
      <c r="C185" s="269"/>
    </row>
    <row r="186" spans="3:3" s="196" customFormat="1">
      <c r="C186" s="269"/>
    </row>
    <row r="187" spans="3:3" s="196" customFormat="1">
      <c r="C187" s="269"/>
    </row>
    <row r="188" spans="3:3" s="196" customFormat="1">
      <c r="C188" s="269"/>
    </row>
    <row r="189" spans="3:3" s="196" customFormat="1">
      <c r="C189" s="269"/>
    </row>
    <row r="190" spans="3:3" s="196" customFormat="1">
      <c r="C190" s="269"/>
    </row>
    <row r="191" spans="3:3" s="196" customFormat="1">
      <c r="C191" s="269"/>
    </row>
    <row r="192" spans="3:3" s="196" customFormat="1">
      <c r="C192" s="269"/>
    </row>
    <row r="193" spans="3:3" s="196" customFormat="1">
      <c r="C193" s="269"/>
    </row>
    <row r="194" spans="3:3" s="196" customFormat="1">
      <c r="C194" s="269"/>
    </row>
    <row r="195" spans="3:3" s="196" customFormat="1">
      <c r="C195" s="269"/>
    </row>
    <row r="196" spans="3:3" s="196" customFormat="1">
      <c r="C196" s="269"/>
    </row>
    <row r="197" spans="3:3" s="196" customFormat="1">
      <c r="C197" s="269"/>
    </row>
    <row r="198" spans="3:3" s="196" customFormat="1">
      <c r="C198" s="269"/>
    </row>
    <row r="199" spans="3:3" s="196" customFormat="1">
      <c r="C199" s="269"/>
    </row>
    <row r="200" spans="3:3" s="196" customFormat="1">
      <c r="C200" s="269"/>
    </row>
    <row r="201" spans="3:3" s="196" customFormat="1">
      <c r="C201" s="269"/>
    </row>
    <row r="202" spans="3:3" s="196" customFormat="1">
      <c r="C202" s="269"/>
    </row>
    <row r="203" spans="3:3" s="196" customFormat="1">
      <c r="C203" s="269"/>
    </row>
    <row r="204" spans="3:3" s="196" customFormat="1">
      <c r="C204" s="269"/>
    </row>
    <row r="205" spans="3:3" s="196" customFormat="1">
      <c r="C205" s="269"/>
    </row>
    <row r="206" spans="3:3" s="196" customFormat="1">
      <c r="C206" s="269"/>
    </row>
    <row r="207" spans="3:3" s="196" customFormat="1">
      <c r="C207" s="269"/>
    </row>
    <row r="208" spans="3:3" s="196" customFormat="1">
      <c r="C208" s="269"/>
    </row>
    <row r="209" spans="3:3" s="196" customFormat="1">
      <c r="C209" s="269"/>
    </row>
    <row r="210" spans="3:3" s="196" customFormat="1">
      <c r="C210" s="269"/>
    </row>
    <row r="211" spans="3:3" s="196" customFormat="1">
      <c r="C211" s="269"/>
    </row>
    <row r="212" spans="3:3" s="196" customFormat="1">
      <c r="C212" s="269"/>
    </row>
    <row r="213" spans="3:3" s="196" customFormat="1">
      <c r="C213" s="269"/>
    </row>
    <row r="214" spans="3:3" s="196" customFormat="1">
      <c r="C214" s="269"/>
    </row>
    <row r="215" spans="3:3" s="196" customFormat="1">
      <c r="C215" s="269"/>
    </row>
    <row r="216" spans="3:3" s="196" customFormat="1">
      <c r="C216" s="269"/>
    </row>
    <row r="217" spans="3:3" s="196" customFormat="1">
      <c r="C217" s="269"/>
    </row>
    <row r="218" spans="3:3" s="196" customFormat="1">
      <c r="C218" s="269"/>
    </row>
    <row r="219" spans="3:3" s="196" customFormat="1">
      <c r="C219" s="269"/>
    </row>
    <row r="220" spans="3:3" s="196" customFormat="1">
      <c r="C220" s="269"/>
    </row>
    <row r="221" spans="3:3" s="196" customFormat="1">
      <c r="C221" s="269"/>
    </row>
    <row r="222" spans="3:3" s="196" customFormat="1">
      <c r="C222" s="269"/>
    </row>
    <row r="223" spans="3:3" s="196" customFormat="1">
      <c r="C223" s="269"/>
    </row>
    <row r="224" spans="3:3" s="196" customFormat="1">
      <c r="C224" s="269"/>
    </row>
    <row r="225" spans="3:3" s="196" customFormat="1">
      <c r="C225" s="269"/>
    </row>
    <row r="226" spans="3:3" s="196" customFormat="1">
      <c r="C226" s="269"/>
    </row>
    <row r="227" spans="3:3" s="196" customFormat="1">
      <c r="C227" s="269"/>
    </row>
    <row r="228" spans="3:3" s="196" customFormat="1">
      <c r="C228" s="269"/>
    </row>
    <row r="229" spans="3:3" s="196" customFormat="1">
      <c r="C229" s="269"/>
    </row>
    <row r="230" spans="3:3" s="196" customFormat="1">
      <c r="C230" s="269"/>
    </row>
    <row r="231" spans="3:3" s="196" customFormat="1">
      <c r="C231" s="269"/>
    </row>
    <row r="232" spans="3:3" s="196" customFormat="1">
      <c r="C232" s="269"/>
    </row>
    <row r="233" spans="3:3" s="196" customFormat="1">
      <c r="C233" s="269"/>
    </row>
    <row r="234" spans="3:3" s="196" customFormat="1">
      <c r="C234" s="269"/>
    </row>
    <row r="235" spans="3:3" s="196" customFormat="1">
      <c r="C235" s="269"/>
    </row>
    <row r="236" spans="3:3" s="196" customFormat="1">
      <c r="C236" s="269"/>
    </row>
    <row r="237" spans="3:3" s="196" customFormat="1">
      <c r="C237" s="269"/>
    </row>
    <row r="238" spans="3:3" s="196" customFormat="1">
      <c r="C238" s="269"/>
    </row>
    <row r="239" spans="3:3" s="196" customFormat="1">
      <c r="C239" s="269"/>
    </row>
    <row r="240" spans="3:3" s="196" customFormat="1">
      <c r="C240" s="269"/>
    </row>
    <row r="241" spans="3:3" s="196" customFormat="1">
      <c r="C241" s="269"/>
    </row>
    <row r="242" spans="3:3" s="196" customFormat="1">
      <c r="C242" s="269"/>
    </row>
    <row r="243" spans="3:3" s="196" customFormat="1">
      <c r="C243" s="269"/>
    </row>
    <row r="244" spans="3:3" s="196" customFormat="1">
      <c r="C244" s="269"/>
    </row>
    <row r="245" spans="3:3" s="196" customFormat="1">
      <c r="C245" s="269"/>
    </row>
    <row r="246" spans="3:3" s="196" customFormat="1">
      <c r="C246" s="269"/>
    </row>
    <row r="247" spans="3:3" s="196" customFormat="1">
      <c r="C247" s="269"/>
    </row>
    <row r="248" spans="3:3" s="196" customFormat="1">
      <c r="C248" s="269"/>
    </row>
    <row r="249" spans="3:3" s="196" customFormat="1">
      <c r="C249" s="269"/>
    </row>
    <row r="250" spans="3:3" s="196" customFormat="1">
      <c r="C250" s="269"/>
    </row>
    <row r="251" spans="3:3" s="196" customFormat="1">
      <c r="C251" s="269"/>
    </row>
    <row r="252" spans="3:3" s="196" customFormat="1">
      <c r="C252" s="269"/>
    </row>
    <row r="253" spans="3:3" s="196" customFormat="1">
      <c r="C253" s="269"/>
    </row>
    <row r="254" spans="3:3" s="196" customFormat="1">
      <c r="C254" s="269"/>
    </row>
    <row r="255" spans="3:3" s="196" customFormat="1">
      <c r="C255" s="269"/>
    </row>
    <row r="256" spans="3:3" s="196" customFormat="1">
      <c r="C256" s="269"/>
    </row>
    <row r="257" spans="3:3" s="196" customFormat="1">
      <c r="C257" s="269"/>
    </row>
    <row r="258" spans="3:3" s="196" customFormat="1">
      <c r="C258" s="269"/>
    </row>
    <row r="259" spans="3:3" s="196" customFormat="1">
      <c r="C259" s="269"/>
    </row>
    <row r="260" spans="3:3" s="196" customFormat="1">
      <c r="C260" s="269"/>
    </row>
    <row r="261" spans="3:3" s="196" customFormat="1">
      <c r="C261" s="269"/>
    </row>
    <row r="262" spans="3:3" s="196" customFormat="1">
      <c r="C262" s="269"/>
    </row>
    <row r="263" spans="3:3" s="196" customFormat="1">
      <c r="C263" s="269"/>
    </row>
    <row r="264" spans="3:3" s="196" customFormat="1">
      <c r="C264" s="269"/>
    </row>
    <row r="265" spans="3:3" s="196" customFormat="1">
      <c r="C265" s="269"/>
    </row>
    <row r="266" spans="3:3" s="196" customFormat="1">
      <c r="C266" s="269"/>
    </row>
    <row r="267" spans="3:3" s="196" customFormat="1">
      <c r="C267" s="269"/>
    </row>
    <row r="268" spans="3:3" s="196" customFormat="1">
      <c r="C268" s="269"/>
    </row>
    <row r="269" spans="3:3" s="196" customFormat="1">
      <c r="C269" s="269"/>
    </row>
    <row r="270" spans="3:3" s="196" customFormat="1">
      <c r="C270" s="269"/>
    </row>
    <row r="271" spans="3:3" s="196" customFormat="1">
      <c r="C271" s="269"/>
    </row>
    <row r="272" spans="3:3" s="196" customFormat="1">
      <c r="C272" s="269"/>
    </row>
    <row r="273" spans="3:3" s="196" customFormat="1">
      <c r="C273" s="269"/>
    </row>
    <row r="274" spans="3:3" s="196" customFormat="1">
      <c r="C274" s="269"/>
    </row>
    <row r="275" spans="3:3" s="196" customFormat="1">
      <c r="C275" s="269"/>
    </row>
    <row r="276" spans="3:3" s="196" customFormat="1">
      <c r="C276" s="269"/>
    </row>
    <row r="277" spans="3:3" s="196" customFormat="1">
      <c r="C277" s="269"/>
    </row>
    <row r="278" spans="3:3" s="196" customFormat="1">
      <c r="C278" s="269"/>
    </row>
    <row r="279" spans="3:3" s="196" customFormat="1">
      <c r="C279" s="269"/>
    </row>
    <row r="280" spans="3:3" s="196" customFormat="1">
      <c r="C280" s="269"/>
    </row>
    <row r="281" spans="3:3" s="196" customFormat="1">
      <c r="C281" s="269"/>
    </row>
    <row r="282" spans="3:3" s="196" customFormat="1">
      <c r="C282" s="269"/>
    </row>
    <row r="283" spans="3:3" s="196" customFormat="1">
      <c r="C283" s="269"/>
    </row>
    <row r="284" spans="3:3" s="196" customFormat="1">
      <c r="C284" s="269"/>
    </row>
    <row r="285" spans="3:3" s="196" customFormat="1">
      <c r="C285" s="269"/>
    </row>
    <row r="286" spans="3:3" s="196" customFormat="1">
      <c r="C286" s="269"/>
    </row>
    <row r="287" spans="3:3" s="196" customFormat="1">
      <c r="C287" s="269"/>
    </row>
    <row r="288" spans="3:3" s="196" customFormat="1">
      <c r="C288" s="269"/>
    </row>
    <row r="289" spans="3:3" s="196" customFormat="1">
      <c r="C289" s="269"/>
    </row>
    <row r="290" spans="3:3" s="196" customFormat="1">
      <c r="C290" s="269"/>
    </row>
    <row r="291" spans="3:3" s="196" customFormat="1">
      <c r="C291" s="269"/>
    </row>
    <row r="292" spans="3:3" s="196" customFormat="1">
      <c r="C292" s="269"/>
    </row>
    <row r="293" spans="3:3" s="196" customFormat="1">
      <c r="C293" s="269"/>
    </row>
    <row r="294" spans="3:3" s="196" customFormat="1">
      <c r="C294" s="269"/>
    </row>
    <row r="295" spans="3:3" s="196" customFormat="1">
      <c r="C295" s="269"/>
    </row>
    <row r="296" spans="3:3" s="196" customFormat="1">
      <c r="C296" s="269"/>
    </row>
    <row r="297" spans="3:3" s="196" customFormat="1">
      <c r="C297" s="269"/>
    </row>
    <row r="298" spans="3:3" s="196" customFormat="1">
      <c r="C298" s="269"/>
    </row>
    <row r="299" spans="3:3" s="196" customFormat="1">
      <c r="C299" s="269"/>
    </row>
    <row r="300" spans="3:3" s="196" customFormat="1">
      <c r="C300" s="269"/>
    </row>
    <row r="301" spans="3:3" s="196" customFormat="1">
      <c r="C301" s="269"/>
    </row>
    <row r="302" spans="3:3" s="196" customFormat="1">
      <c r="C302" s="269"/>
    </row>
    <row r="303" spans="3:3" s="196" customFormat="1">
      <c r="C303" s="269"/>
    </row>
    <row r="304" spans="3:3" s="196" customFormat="1">
      <c r="C304" s="269"/>
    </row>
    <row r="305" spans="3:3" s="196" customFormat="1">
      <c r="C305" s="269"/>
    </row>
    <row r="306" spans="3:3" s="196" customFormat="1">
      <c r="C306" s="269"/>
    </row>
    <row r="307" spans="3:3" s="196" customFormat="1">
      <c r="C307" s="269"/>
    </row>
    <row r="308" spans="3:3" s="196" customFormat="1">
      <c r="C308" s="269"/>
    </row>
    <row r="309" spans="3:3" s="196" customFormat="1">
      <c r="C309" s="269"/>
    </row>
    <row r="310" spans="3:3" s="196" customFormat="1">
      <c r="C310" s="269"/>
    </row>
    <row r="311" spans="3:3" s="196" customFormat="1">
      <c r="C311" s="269"/>
    </row>
    <row r="312" spans="3:3" s="196" customFormat="1">
      <c r="C312" s="269"/>
    </row>
    <row r="313" spans="3:3" s="196" customFormat="1">
      <c r="C313" s="269"/>
    </row>
    <row r="314" spans="3:3" s="196" customFormat="1">
      <c r="C314" s="269"/>
    </row>
    <row r="315" spans="3:3" s="196" customFormat="1">
      <c r="C315" s="269"/>
    </row>
    <row r="316" spans="3:3" s="196" customFormat="1">
      <c r="C316" s="269"/>
    </row>
    <row r="317" spans="3:3" s="196" customFormat="1">
      <c r="C317" s="269"/>
    </row>
    <row r="318" spans="3:3" s="196" customFormat="1">
      <c r="C318" s="269"/>
    </row>
    <row r="319" spans="3:3" s="196" customFormat="1">
      <c r="C319" s="269"/>
    </row>
    <row r="320" spans="3:3" s="196" customFormat="1">
      <c r="C320" s="269"/>
    </row>
    <row r="321" spans="3:3" s="196" customFormat="1">
      <c r="C321" s="269"/>
    </row>
    <row r="322" spans="3:3" s="196" customFormat="1">
      <c r="C322" s="269"/>
    </row>
    <row r="323" spans="3:3" s="196" customFormat="1">
      <c r="C323" s="269"/>
    </row>
    <row r="324" spans="3:3" s="196" customFormat="1">
      <c r="C324" s="269"/>
    </row>
    <row r="325" spans="3:3" s="196" customFormat="1">
      <c r="C325" s="269"/>
    </row>
    <row r="326" spans="3:3" s="196" customFormat="1">
      <c r="C326" s="269"/>
    </row>
    <row r="327" spans="3:3" s="196" customFormat="1">
      <c r="C327" s="269"/>
    </row>
    <row r="328" spans="3:3" s="196" customFormat="1">
      <c r="C328" s="269"/>
    </row>
    <row r="329" spans="3:3" s="196" customFormat="1">
      <c r="C329" s="269"/>
    </row>
    <row r="330" spans="3:3" s="196" customFormat="1">
      <c r="C330" s="269"/>
    </row>
    <row r="331" spans="3:3" s="196" customFormat="1">
      <c r="C331" s="269"/>
    </row>
    <row r="332" spans="3:3" s="196" customFormat="1">
      <c r="C332" s="269"/>
    </row>
    <row r="333" spans="3:3" s="196" customFormat="1">
      <c r="C333" s="269"/>
    </row>
    <row r="334" spans="3:3" s="196" customFormat="1">
      <c r="C334" s="269"/>
    </row>
    <row r="335" spans="3:3" s="196" customFormat="1">
      <c r="C335" s="269"/>
    </row>
    <row r="336" spans="3:3" s="196" customFormat="1">
      <c r="C336" s="269"/>
    </row>
    <row r="337" spans="3:3" s="196" customFormat="1">
      <c r="C337" s="269"/>
    </row>
    <row r="338" spans="3:3" s="196" customFormat="1">
      <c r="C338" s="269"/>
    </row>
    <row r="339" spans="3:3" s="196" customFormat="1">
      <c r="C339" s="269"/>
    </row>
    <row r="340" spans="3:3" s="196" customFormat="1">
      <c r="C340" s="269"/>
    </row>
    <row r="341" spans="3:3" s="196" customFormat="1">
      <c r="C341" s="269"/>
    </row>
    <row r="342" spans="3:3" s="196" customFormat="1">
      <c r="C342" s="269"/>
    </row>
    <row r="343" spans="3:3" s="196" customFormat="1">
      <c r="C343" s="269"/>
    </row>
    <row r="344" spans="3:3" s="196" customFormat="1">
      <c r="C344" s="269"/>
    </row>
    <row r="345" spans="3:3" s="196" customFormat="1">
      <c r="C345" s="269"/>
    </row>
    <row r="346" spans="3:3" s="196" customFormat="1">
      <c r="C346" s="269"/>
    </row>
    <row r="347" spans="3:3" s="196" customFormat="1">
      <c r="C347" s="269"/>
    </row>
    <row r="348" spans="3:3" s="196" customFormat="1">
      <c r="C348" s="269"/>
    </row>
    <row r="349" spans="3:3" s="196" customFormat="1">
      <c r="C349" s="269"/>
    </row>
    <row r="350" spans="3:3" s="196" customFormat="1">
      <c r="C350" s="269"/>
    </row>
    <row r="351" spans="3:3" s="196" customFormat="1">
      <c r="C351" s="269"/>
    </row>
    <row r="352" spans="3:3" s="196" customFormat="1">
      <c r="C352" s="269"/>
    </row>
    <row r="353" spans="3:3" s="196" customFormat="1">
      <c r="C353" s="269"/>
    </row>
    <row r="354" spans="3:3" s="196" customFormat="1">
      <c r="C354" s="269"/>
    </row>
    <row r="355" spans="3:3" s="196" customFormat="1">
      <c r="C355" s="269"/>
    </row>
    <row r="356" spans="3:3" s="196" customFormat="1">
      <c r="C356" s="269"/>
    </row>
    <row r="357" spans="3:3" s="196" customFormat="1">
      <c r="C357" s="269"/>
    </row>
    <row r="358" spans="3:3" s="196" customFormat="1">
      <c r="C358" s="269"/>
    </row>
    <row r="359" spans="3:3" s="196" customFormat="1">
      <c r="C359" s="269"/>
    </row>
    <row r="360" spans="3:3" s="196" customFormat="1">
      <c r="C360" s="269"/>
    </row>
    <row r="361" spans="3:3" s="196" customFormat="1">
      <c r="C361" s="269"/>
    </row>
    <row r="362" spans="3:3" s="196" customFormat="1">
      <c r="C362" s="269"/>
    </row>
    <row r="363" spans="3:3" s="196" customFormat="1">
      <c r="C363" s="269"/>
    </row>
    <row r="364" spans="3:3" s="196" customFormat="1">
      <c r="C364" s="269"/>
    </row>
    <row r="365" spans="3:3" s="196" customFormat="1">
      <c r="C365" s="269"/>
    </row>
    <row r="366" spans="3:3" s="196" customFormat="1">
      <c r="C366" s="269"/>
    </row>
    <row r="367" spans="3:3" s="196" customFormat="1">
      <c r="C367" s="269"/>
    </row>
    <row r="368" spans="3:3" s="196" customFormat="1">
      <c r="C368" s="269"/>
    </row>
    <row r="369" spans="3:3" s="196" customFormat="1">
      <c r="C369" s="269"/>
    </row>
    <row r="370" spans="3:3" s="196" customFormat="1">
      <c r="C370" s="269"/>
    </row>
    <row r="371" spans="3:3" s="196" customFormat="1">
      <c r="C371" s="269"/>
    </row>
    <row r="372" spans="3:3" s="196" customFormat="1">
      <c r="C372" s="269"/>
    </row>
    <row r="373" spans="3:3" s="196" customFormat="1">
      <c r="C373" s="269"/>
    </row>
    <row r="374" spans="3:3" s="196" customFormat="1">
      <c r="C374" s="269"/>
    </row>
    <row r="375" spans="3:3" s="196" customFormat="1">
      <c r="C375" s="269"/>
    </row>
    <row r="376" spans="3:3" s="196" customFormat="1">
      <c r="C376" s="269"/>
    </row>
    <row r="377" spans="3:3" s="196" customFormat="1">
      <c r="C377" s="269"/>
    </row>
    <row r="378" spans="3:3" s="196" customFormat="1">
      <c r="C378" s="269"/>
    </row>
    <row r="379" spans="3:3" s="196" customFormat="1">
      <c r="C379" s="269"/>
    </row>
    <row r="380" spans="3:3" s="196" customFormat="1">
      <c r="C380" s="269"/>
    </row>
    <row r="381" spans="3:3" s="196" customFormat="1">
      <c r="C381" s="269"/>
    </row>
    <row r="382" spans="3:3" s="196" customFormat="1">
      <c r="C382" s="269"/>
    </row>
    <row r="383" spans="3:3" s="196" customFormat="1">
      <c r="C383" s="269"/>
    </row>
    <row r="384" spans="3:3" s="196" customFormat="1">
      <c r="C384" s="269"/>
    </row>
    <row r="385" spans="3:3" s="196" customFormat="1">
      <c r="C385" s="269"/>
    </row>
    <row r="386" spans="3:3" s="196" customFormat="1">
      <c r="C386" s="269"/>
    </row>
    <row r="387" spans="3:3" s="196" customFormat="1">
      <c r="C387" s="269"/>
    </row>
    <row r="388" spans="3:3" s="196" customFormat="1">
      <c r="C388" s="269"/>
    </row>
    <row r="389" spans="3:3" s="196" customFormat="1">
      <c r="C389" s="269"/>
    </row>
    <row r="390" spans="3:3" s="196" customFormat="1">
      <c r="C390" s="269"/>
    </row>
    <row r="391" spans="3:3" s="196" customFormat="1">
      <c r="C391" s="269"/>
    </row>
    <row r="392" spans="3:3" s="196" customFormat="1">
      <c r="C392" s="269"/>
    </row>
    <row r="393" spans="3:3" s="196" customFormat="1">
      <c r="C393" s="269"/>
    </row>
    <row r="394" spans="3:3" s="196" customFormat="1">
      <c r="C394" s="269"/>
    </row>
    <row r="395" spans="3:3" s="196" customFormat="1">
      <c r="C395" s="269"/>
    </row>
    <row r="396" spans="3:3" s="196" customFormat="1">
      <c r="C396" s="269"/>
    </row>
    <row r="397" spans="3:3" s="196" customFormat="1">
      <c r="C397" s="269"/>
    </row>
    <row r="398" spans="3:3" s="196" customFormat="1">
      <c r="C398" s="269"/>
    </row>
    <row r="399" spans="3:3" s="196" customFormat="1">
      <c r="C399" s="269"/>
    </row>
    <row r="400" spans="3:3" s="196" customFormat="1">
      <c r="C400" s="269"/>
    </row>
    <row r="401" spans="3:3" s="196" customFormat="1">
      <c r="C401" s="269"/>
    </row>
    <row r="402" spans="3:3" s="196" customFormat="1">
      <c r="C402" s="269"/>
    </row>
    <row r="403" spans="3:3" s="196" customFormat="1">
      <c r="C403" s="269"/>
    </row>
    <row r="404" spans="3:3" s="196" customFormat="1">
      <c r="C404" s="269"/>
    </row>
    <row r="405" spans="3:3" s="196" customFormat="1">
      <c r="C405" s="269"/>
    </row>
    <row r="406" spans="3:3" s="196" customFormat="1">
      <c r="C406" s="269"/>
    </row>
    <row r="407" spans="3:3" s="196" customFormat="1">
      <c r="C407" s="269"/>
    </row>
    <row r="408" spans="3:3" s="196" customFormat="1">
      <c r="C408" s="269"/>
    </row>
    <row r="409" spans="3:3" s="196" customFormat="1">
      <c r="C409" s="269"/>
    </row>
    <row r="410" spans="3:3" s="196" customFormat="1">
      <c r="C410" s="269"/>
    </row>
    <row r="411" spans="3:3" s="196" customFormat="1">
      <c r="C411" s="269"/>
    </row>
    <row r="412" spans="3:3" s="196" customFormat="1">
      <c r="C412" s="269"/>
    </row>
    <row r="413" spans="3:3" s="196" customFormat="1">
      <c r="C413" s="269"/>
    </row>
    <row r="414" spans="3:3" s="196" customFormat="1">
      <c r="C414" s="269"/>
    </row>
    <row r="415" spans="3:3" s="196" customFormat="1">
      <c r="C415" s="269"/>
    </row>
    <row r="416" spans="3:3" s="196" customFormat="1">
      <c r="C416" s="269"/>
    </row>
    <row r="417" spans="3:3" s="196" customFormat="1">
      <c r="C417" s="269"/>
    </row>
    <row r="418" spans="3:3" s="196" customFormat="1">
      <c r="C418" s="269"/>
    </row>
    <row r="419" spans="3:3" s="196" customFormat="1">
      <c r="C419" s="269"/>
    </row>
    <row r="420" spans="3:3" s="196" customFormat="1">
      <c r="C420" s="269"/>
    </row>
    <row r="421" spans="3:3" s="196" customFormat="1">
      <c r="C421" s="269"/>
    </row>
    <row r="422" spans="3:3" s="196" customFormat="1">
      <c r="C422" s="269"/>
    </row>
    <row r="423" spans="3:3" s="196" customFormat="1">
      <c r="C423" s="269"/>
    </row>
    <row r="424" spans="3:3" s="196" customFormat="1">
      <c r="C424" s="269"/>
    </row>
    <row r="425" spans="3:3" s="196" customFormat="1">
      <c r="C425" s="269"/>
    </row>
    <row r="426" spans="3:3" s="196" customFormat="1">
      <c r="C426" s="269"/>
    </row>
    <row r="427" spans="3:3" s="196" customFormat="1">
      <c r="C427" s="269"/>
    </row>
    <row r="428" spans="3:3" s="196" customFormat="1">
      <c r="C428" s="269"/>
    </row>
    <row r="429" spans="3:3" s="196" customFormat="1">
      <c r="C429" s="269"/>
    </row>
    <row r="430" spans="3:3" s="196" customFormat="1">
      <c r="C430" s="269"/>
    </row>
    <row r="431" spans="3:3" s="196" customFormat="1">
      <c r="C431" s="269"/>
    </row>
    <row r="432" spans="3:3" s="196" customFormat="1">
      <c r="C432" s="269"/>
    </row>
    <row r="433" spans="3:3" s="196" customFormat="1">
      <c r="C433" s="269"/>
    </row>
    <row r="434" spans="3:3" s="196" customFormat="1">
      <c r="C434" s="269"/>
    </row>
    <row r="435" spans="3:3" s="196" customFormat="1">
      <c r="C435" s="269"/>
    </row>
    <row r="436" spans="3:3" s="196" customFormat="1">
      <c r="C436" s="269"/>
    </row>
    <row r="437" spans="3:3" s="196" customFormat="1">
      <c r="C437" s="269"/>
    </row>
    <row r="438" spans="3:3" s="196" customFormat="1">
      <c r="C438" s="269"/>
    </row>
    <row r="439" spans="3:3" s="196" customFormat="1">
      <c r="C439" s="269"/>
    </row>
    <row r="440" spans="3:3" s="196" customFormat="1">
      <c r="C440" s="269"/>
    </row>
    <row r="441" spans="3:3" s="196" customFormat="1">
      <c r="C441" s="269"/>
    </row>
    <row r="442" spans="3:3" s="196" customFormat="1">
      <c r="C442" s="269"/>
    </row>
    <row r="443" spans="3:3" s="196" customFormat="1">
      <c r="C443" s="269"/>
    </row>
    <row r="444" spans="3:3" s="196" customFormat="1">
      <c r="C444" s="269"/>
    </row>
    <row r="445" spans="3:3" s="196" customFormat="1">
      <c r="C445" s="269"/>
    </row>
    <row r="446" spans="3:3" s="196" customFormat="1">
      <c r="C446" s="269"/>
    </row>
    <row r="447" spans="3:3" s="196" customFormat="1">
      <c r="C447" s="269"/>
    </row>
    <row r="448" spans="3:3" s="196" customFormat="1">
      <c r="C448" s="269"/>
    </row>
    <row r="449" spans="3:3" s="196" customFormat="1">
      <c r="C449" s="269"/>
    </row>
    <row r="450" spans="3:3" s="196" customFormat="1">
      <c r="C450" s="269"/>
    </row>
    <row r="451" spans="3:3" s="196" customFormat="1">
      <c r="C451" s="269"/>
    </row>
    <row r="452" spans="3:3" s="196" customFormat="1">
      <c r="C452" s="269"/>
    </row>
    <row r="453" spans="3:3" s="196" customFormat="1">
      <c r="C453" s="269"/>
    </row>
    <row r="454" spans="3:3" s="196" customFormat="1">
      <c r="C454" s="269"/>
    </row>
    <row r="455" spans="3:3" s="196" customFormat="1">
      <c r="C455" s="269"/>
    </row>
    <row r="456" spans="3:3" s="196" customFormat="1">
      <c r="C456" s="269"/>
    </row>
    <row r="457" spans="3:3" s="196" customFormat="1">
      <c r="C457" s="269"/>
    </row>
    <row r="458" spans="3:3" s="196" customFormat="1">
      <c r="C458" s="269"/>
    </row>
    <row r="459" spans="3:3" s="196" customFormat="1">
      <c r="C459" s="269"/>
    </row>
    <row r="460" spans="3:3" s="196" customFormat="1">
      <c r="C460" s="269"/>
    </row>
    <row r="461" spans="3:3" s="196" customFormat="1">
      <c r="C461" s="269"/>
    </row>
    <row r="462" spans="3:3" s="196" customFormat="1">
      <c r="C462" s="269"/>
    </row>
    <row r="463" spans="3:3" s="196" customFormat="1">
      <c r="C463" s="269"/>
    </row>
    <row r="464" spans="3:3" s="196" customFormat="1">
      <c r="C464" s="269"/>
    </row>
    <row r="465" spans="3:3" s="196" customFormat="1">
      <c r="C465" s="269"/>
    </row>
    <row r="466" spans="3:3" s="196" customFormat="1">
      <c r="C466" s="269"/>
    </row>
    <row r="467" spans="3:3" s="196" customFormat="1">
      <c r="C467" s="269"/>
    </row>
    <row r="468" spans="3:3" s="196" customFormat="1">
      <c r="C468" s="269"/>
    </row>
    <row r="469" spans="3:3" s="196" customFormat="1">
      <c r="C469" s="269"/>
    </row>
    <row r="470" spans="3:3" s="196" customFormat="1">
      <c r="C470" s="269"/>
    </row>
    <row r="471" spans="3:3" s="196" customFormat="1">
      <c r="C471" s="269"/>
    </row>
    <row r="472" spans="3:3" s="196" customFormat="1">
      <c r="C472" s="269"/>
    </row>
    <row r="473" spans="3:3" s="196" customFormat="1">
      <c r="C473" s="269"/>
    </row>
    <row r="474" spans="3:3" s="196" customFormat="1">
      <c r="C474" s="269"/>
    </row>
    <row r="475" spans="3:3" s="196" customFormat="1">
      <c r="C475" s="269"/>
    </row>
    <row r="476" spans="3:3" s="196" customFormat="1">
      <c r="C476" s="269"/>
    </row>
    <row r="477" spans="3:3" s="196" customFormat="1">
      <c r="C477" s="269"/>
    </row>
    <row r="478" spans="3:3" s="196" customFormat="1">
      <c r="C478" s="269"/>
    </row>
    <row r="479" spans="3:3" s="196" customFormat="1">
      <c r="C479" s="269"/>
    </row>
    <row r="480" spans="3:3" s="196" customFormat="1">
      <c r="C480" s="269"/>
    </row>
    <row r="481" spans="3:3" s="196" customFormat="1">
      <c r="C481" s="269"/>
    </row>
    <row r="482" spans="3:3" s="196" customFormat="1">
      <c r="C482" s="269"/>
    </row>
    <row r="483" spans="3:3" s="196" customFormat="1">
      <c r="C483" s="269"/>
    </row>
    <row r="484" spans="3:3" s="196" customFormat="1">
      <c r="C484" s="269"/>
    </row>
    <row r="485" spans="3:3" s="196" customFormat="1">
      <c r="C485" s="269"/>
    </row>
    <row r="486" spans="3:3" s="196" customFormat="1">
      <c r="C486" s="269"/>
    </row>
    <row r="487" spans="3:3" s="196" customFormat="1">
      <c r="C487" s="269"/>
    </row>
    <row r="488" spans="3:3" s="196" customFormat="1">
      <c r="C488" s="269"/>
    </row>
    <row r="489" spans="3:3" s="196" customFormat="1">
      <c r="C489" s="269"/>
    </row>
    <row r="490" spans="3:3" s="196" customFormat="1">
      <c r="C490" s="269"/>
    </row>
    <row r="491" spans="3:3" s="196" customFormat="1">
      <c r="C491" s="269"/>
    </row>
    <row r="492" spans="3:3" s="196" customFormat="1">
      <c r="C492" s="269"/>
    </row>
    <row r="493" spans="3:3" s="196" customFormat="1">
      <c r="C493" s="269"/>
    </row>
    <row r="494" spans="3:3" s="196" customFormat="1">
      <c r="C494" s="269"/>
    </row>
    <row r="495" spans="3:3" s="196" customFormat="1">
      <c r="C495" s="269"/>
    </row>
    <row r="496" spans="3:3" s="196" customFormat="1">
      <c r="C496" s="269"/>
    </row>
    <row r="497" spans="3:3" s="196" customFormat="1">
      <c r="C497" s="269"/>
    </row>
    <row r="498" spans="3:3" s="196" customFormat="1">
      <c r="C498" s="269"/>
    </row>
    <row r="499" spans="3:3" s="196" customFormat="1">
      <c r="C499" s="269"/>
    </row>
    <row r="500" spans="3:3" s="196" customFormat="1">
      <c r="C500" s="269"/>
    </row>
    <row r="501" spans="3:3" s="196" customFormat="1">
      <c r="C501" s="269"/>
    </row>
    <row r="502" spans="3:3" s="196" customFormat="1">
      <c r="C502" s="269"/>
    </row>
    <row r="503" spans="3:3" s="196" customFormat="1">
      <c r="C503" s="269"/>
    </row>
    <row r="504" spans="3:3" s="196" customFormat="1">
      <c r="C504" s="269"/>
    </row>
    <row r="505" spans="3:3" s="196" customFormat="1">
      <c r="C505" s="269"/>
    </row>
    <row r="506" spans="3:3" s="196" customFormat="1">
      <c r="C506" s="269"/>
    </row>
    <row r="507" spans="3:3" s="196" customFormat="1">
      <c r="C507" s="269"/>
    </row>
    <row r="508" spans="3:3" s="196" customFormat="1">
      <c r="C508" s="269"/>
    </row>
    <row r="509" spans="3:3" s="196" customFormat="1">
      <c r="C509" s="269"/>
    </row>
    <row r="510" spans="3:3" s="196" customFormat="1">
      <c r="C510" s="269"/>
    </row>
    <row r="511" spans="3:3" s="196" customFormat="1">
      <c r="C511" s="269"/>
    </row>
    <row r="512" spans="3:3" s="196" customFormat="1">
      <c r="C512" s="269"/>
    </row>
    <row r="513" spans="3:3" s="196" customFormat="1">
      <c r="C513" s="269"/>
    </row>
    <row r="514" spans="3:3" s="196" customFormat="1">
      <c r="C514" s="269"/>
    </row>
    <row r="515" spans="3:3" s="196" customFormat="1">
      <c r="C515" s="269"/>
    </row>
    <row r="516" spans="3:3" s="196" customFormat="1">
      <c r="C516" s="269"/>
    </row>
    <row r="517" spans="3:3" s="196" customFormat="1">
      <c r="C517" s="269"/>
    </row>
    <row r="518" spans="3:3" s="196" customFormat="1">
      <c r="C518" s="269"/>
    </row>
    <row r="519" spans="3:3" s="196" customFormat="1">
      <c r="C519" s="269"/>
    </row>
    <row r="520" spans="3:3" s="196" customFormat="1">
      <c r="C520" s="269"/>
    </row>
    <row r="521" spans="3:3" s="196" customFormat="1">
      <c r="C521" s="269"/>
    </row>
    <row r="522" spans="3:3" s="196" customFormat="1">
      <c r="C522" s="269"/>
    </row>
    <row r="523" spans="3:3" s="196" customFormat="1">
      <c r="C523" s="269"/>
    </row>
    <row r="524" spans="3:3" s="196" customFormat="1">
      <c r="C524" s="269"/>
    </row>
    <row r="525" spans="3:3" s="196" customFormat="1">
      <c r="C525" s="269"/>
    </row>
    <row r="526" spans="3:3" s="196" customFormat="1">
      <c r="C526" s="269"/>
    </row>
    <row r="527" spans="3:3" s="196" customFormat="1">
      <c r="C527" s="269"/>
    </row>
    <row r="528" spans="3:3" s="196" customFormat="1">
      <c r="C528" s="269"/>
    </row>
    <row r="529" spans="3:3" s="196" customFormat="1">
      <c r="C529" s="269"/>
    </row>
    <row r="530" spans="3:3" s="196" customFormat="1">
      <c r="C530" s="269"/>
    </row>
    <row r="531" spans="3:3" s="196" customFormat="1">
      <c r="C531" s="269"/>
    </row>
    <row r="532" spans="3:3" s="196" customFormat="1">
      <c r="C532" s="269"/>
    </row>
    <row r="533" spans="3:3" s="196" customFormat="1">
      <c r="C533" s="269"/>
    </row>
    <row r="534" spans="3:3" s="196" customFormat="1">
      <c r="C534" s="269"/>
    </row>
    <row r="535" spans="3:3" s="196" customFormat="1">
      <c r="C535" s="269"/>
    </row>
    <row r="536" spans="3:3" s="196" customFormat="1">
      <c r="C536" s="269"/>
    </row>
    <row r="537" spans="3:3" s="196" customFormat="1">
      <c r="C537" s="269"/>
    </row>
    <row r="538" spans="3:3" s="196" customFormat="1">
      <c r="C538" s="269"/>
    </row>
    <row r="539" spans="3:3" s="196" customFormat="1">
      <c r="C539" s="269"/>
    </row>
    <row r="540" spans="3:3" s="196" customFormat="1">
      <c r="C540" s="269"/>
    </row>
    <row r="541" spans="3:3" s="196" customFormat="1">
      <c r="C541" s="269"/>
    </row>
    <row r="542" spans="3:3" s="196" customFormat="1">
      <c r="C542" s="269"/>
    </row>
    <row r="543" spans="3:3" s="196" customFormat="1">
      <c r="C543" s="269"/>
    </row>
    <row r="544" spans="3:3" s="196" customFormat="1">
      <c r="C544" s="269"/>
    </row>
    <row r="545" spans="3:3" s="196" customFormat="1">
      <c r="C545" s="269"/>
    </row>
    <row r="546" spans="3:3" s="196" customFormat="1">
      <c r="C546" s="269"/>
    </row>
    <row r="547" spans="3:3" s="196" customFormat="1">
      <c r="C547" s="269"/>
    </row>
    <row r="548" spans="3:3" s="196" customFormat="1">
      <c r="C548" s="269"/>
    </row>
    <row r="549" spans="3:3" s="196" customFormat="1">
      <c r="C549" s="269"/>
    </row>
    <row r="550" spans="3:3" s="196" customFormat="1">
      <c r="C550" s="269"/>
    </row>
    <row r="551" spans="3:3" s="196" customFormat="1">
      <c r="C551" s="269"/>
    </row>
    <row r="552" spans="3:3" s="196" customFormat="1">
      <c r="C552" s="269"/>
    </row>
    <row r="553" spans="3:3" s="196" customFormat="1">
      <c r="C553" s="269"/>
    </row>
    <row r="554" spans="3:3" s="196" customFormat="1">
      <c r="C554" s="269"/>
    </row>
    <row r="555" spans="3:3" s="196" customFormat="1">
      <c r="C555" s="269"/>
    </row>
    <row r="556" spans="3:3" s="196" customFormat="1">
      <c r="C556" s="269"/>
    </row>
    <row r="557" spans="3:3" s="196" customFormat="1">
      <c r="C557" s="269"/>
    </row>
    <row r="558" spans="3:3" s="196" customFormat="1">
      <c r="C558" s="269"/>
    </row>
    <row r="559" spans="3:3" s="196" customFormat="1">
      <c r="C559" s="269"/>
    </row>
    <row r="560" spans="3:3" s="196" customFormat="1">
      <c r="C560" s="269"/>
    </row>
    <row r="561" spans="3:3" s="196" customFormat="1">
      <c r="C561" s="269"/>
    </row>
    <row r="562" spans="3:3" s="196" customFormat="1">
      <c r="C562" s="269"/>
    </row>
    <row r="563" spans="3:3" s="196" customFormat="1">
      <c r="C563" s="269"/>
    </row>
    <row r="564" spans="3:3" s="196" customFormat="1">
      <c r="C564" s="269"/>
    </row>
    <row r="565" spans="3:3" s="196" customFormat="1">
      <c r="C565" s="269"/>
    </row>
    <row r="566" spans="3:3" s="196" customFormat="1">
      <c r="C566" s="269"/>
    </row>
    <row r="567" spans="3:3" s="196" customFormat="1">
      <c r="C567" s="269"/>
    </row>
    <row r="568" spans="3:3" s="196" customFormat="1">
      <c r="C568" s="269"/>
    </row>
    <row r="569" spans="3:3" s="196" customFormat="1">
      <c r="C569" s="269"/>
    </row>
    <row r="570" spans="3:3" s="196" customFormat="1">
      <c r="C570" s="269"/>
    </row>
    <row r="571" spans="3:3" s="196" customFormat="1">
      <c r="C571" s="269"/>
    </row>
    <row r="572" spans="3:3" s="196" customFormat="1">
      <c r="C572" s="269"/>
    </row>
    <row r="573" spans="3:3" s="196" customFormat="1">
      <c r="C573" s="269"/>
    </row>
    <row r="574" spans="3:3" s="196" customFormat="1">
      <c r="C574" s="269"/>
    </row>
    <row r="575" spans="3:3" s="196" customFormat="1">
      <c r="C575" s="269"/>
    </row>
    <row r="576" spans="3:3" s="196" customFormat="1">
      <c r="C576" s="269"/>
    </row>
    <row r="577" spans="3:3" s="196" customFormat="1">
      <c r="C577" s="269"/>
    </row>
    <row r="578" spans="3:3" s="196" customFormat="1">
      <c r="C578" s="269"/>
    </row>
    <row r="579" spans="3:3" s="196" customFormat="1">
      <c r="C579" s="269"/>
    </row>
    <row r="580" spans="3:3" s="196" customFormat="1">
      <c r="C580" s="269"/>
    </row>
    <row r="581" spans="3:3" s="196" customFormat="1">
      <c r="C581" s="269"/>
    </row>
    <row r="582" spans="3:3" s="196" customFormat="1">
      <c r="C582" s="269"/>
    </row>
    <row r="583" spans="3:3" s="196" customFormat="1">
      <c r="C583" s="269"/>
    </row>
    <row r="584" spans="3:3" s="196" customFormat="1">
      <c r="C584" s="269"/>
    </row>
    <row r="585" spans="3:3" s="196" customFormat="1">
      <c r="C585" s="269"/>
    </row>
    <row r="586" spans="3:3" s="196" customFormat="1">
      <c r="C586" s="269"/>
    </row>
    <row r="587" spans="3:3" s="196" customFormat="1">
      <c r="C587" s="269"/>
    </row>
    <row r="588" spans="3:3" s="196" customFormat="1">
      <c r="C588" s="269"/>
    </row>
    <row r="589" spans="3:3" s="196" customFormat="1">
      <c r="C589" s="269"/>
    </row>
    <row r="590" spans="3:3" s="196" customFormat="1">
      <c r="C590" s="269"/>
    </row>
    <row r="591" spans="3:3" s="196" customFormat="1">
      <c r="C591" s="269"/>
    </row>
    <row r="592" spans="3:3" s="196" customFormat="1">
      <c r="C592" s="269"/>
    </row>
    <row r="593" spans="3:3" s="196" customFormat="1">
      <c r="C593" s="269"/>
    </row>
    <row r="594" spans="3:3" s="196" customFormat="1">
      <c r="C594" s="269"/>
    </row>
    <row r="595" spans="3:3" s="196" customFormat="1">
      <c r="C595" s="269"/>
    </row>
    <row r="596" spans="3:3" s="196" customFormat="1">
      <c r="C596" s="269"/>
    </row>
    <row r="597" spans="3:3" s="196" customFormat="1">
      <c r="C597" s="269"/>
    </row>
    <row r="598" spans="3:3" s="196" customFormat="1">
      <c r="C598" s="269"/>
    </row>
    <row r="599" spans="3:3" s="196" customFormat="1">
      <c r="C599" s="269"/>
    </row>
    <row r="600" spans="3:3" s="196" customFormat="1">
      <c r="C600" s="269"/>
    </row>
    <row r="601" spans="3:3" s="196" customFormat="1">
      <c r="C601" s="269"/>
    </row>
    <row r="602" spans="3:3" s="196" customFormat="1">
      <c r="C602" s="269"/>
    </row>
    <row r="603" spans="3:3" s="196" customFormat="1">
      <c r="C603" s="269"/>
    </row>
    <row r="604" spans="3:3" s="196" customFormat="1">
      <c r="C604" s="269"/>
    </row>
    <row r="605" spans="3:3" s="196" customFormat="1">
      <c r="C605" s="269"/>
    </row>
    <row r="606" spans="3:3" s="196" customFormat="1">
      <c r="C606" s="269"/>
    </row>
    <row r="607" spans="3:3" s="196" customFormat="1">
      <c r="C607" s="269"/>
    </row>
    <row r="608" spans="3:3" s="196" customFormat="1">
      <c r="C608" s="269"/>
    </row>
    <row r="609" spans="3:3" s="196" customFormat="1">
      <c r="C609" s="269"/>
    </row>
    <row r="610" spans="3:3" s="196" customFormat="1">
      <c r="C610" s="269"/>
    </row>
    <row r="611" spans="3:3" s="196" customFormat="1">
      <c r="C611" s="269"/>
    </row>
    <row r="612" spans="3:3" s="196" customFormat="1">
      <c r="C612" s="269"/>
    </row>
    <row r="613" spans="3:3" s="196" customFormat="1">
      <c r="C613" s="269"/>
    </row>
    <row r="614" spans="3:3" s="196" customFormat="1">
      <c r="C614" s="269"/>
    </row>
    <row r="615" spans="3:3" s="196" customFormat="1">
      <c r="C615" s="269"/>
    </row>
    <row r="616" spans="3:3" s="196" customFormat="1">
      <c r="C616" s="269"/>
    </row>
    <row r="617" spans="3:3" s="196" customFormat="1">
      <c r="C617" s="269"/>
    </row>
    <row r="618" spans="3:3" s="196" customFormat="1">
      <c r="C618" s="269"/>
    </row>
    <row r="619" spans="3:3" s="196" customFormat="1">
      <c r="C619" s="269"/>
    </row>
    <row r="620" spans="3:3" s="196" customFormat="1">
      <c r="C620" s="269"/>
    </row>
    <row r="621" spans="3:3" s="196" customFormat="1">
      <c r="C621" s="269"/>
    </row>
    <row r="622" spans="3:3" s="196" customFormat="1">
      <c r="C622" s="269"/>
    </row>
    <row r="623" spans="3:3" s="196" customFormat="1">
      <c r="C623" s="269"/>
    </row>
    <row r="624" spans="3:3" s="196" customFormat="1">
      <c r="C624" s="269"/>
    </row>
    <row r="625" spans="3:3" s="196" customFormat="1">
      <c r="C625" s="269"/>
    </row>
    <row r="626" spans="3:3" s="196" customFormat="1">
      <c r="C626" s="269"/>
    </row>
    <row r="627" spans="3:3" s="196" customFormat="1">
      <c r="C627" s="269"/>
    </row>
    <row r="628" spans="3:3" s="196" customFormat="1">
      <c r="C628" s="269"/>
    </row>
    <row r="629" spans="3:3" s="196" customFormat="1">
      <c r="C629" s="269"/>
    </row>
    <row r="630" spans="3:3" s="196" customFormat="1">
      <c r="C630" s="269"/>
    </row>
    <row r="631" spans="3:3" s="196" customFormat="1">
      <c r="C631" s="269"/>
    </row>
    <row r="632" spans="3:3" s="196" customFormat="1">
      <c r="C632" s="269"/>
    </row>
    <row r="633" spans="3:3" s="196" customFormat="1">
      <c r="C633" s="269"/>
    </row>
    <row r="634" spans="3:3" s="196" customFormat="1">
      <c r="C634" s="269"/>
    </row>
    <row r="635" spans="3:3" s="196" customFormat="1">
      <c r="C635" s="269"/>
    </row>
    <row r="636" spans="3:3" s="196" customFormat="1">
      <c r="C636" s="269"/>
    </row>
    <row r="637" spans="3:3" s="196" customFormat="1">
      <c r="C637" s="269"/>
    </row>
    <row r="638" spans="3:3" s="196" customFormat="1">
      <c r="C638" s="269"/>
    </row>
    <row r="639" spans="3:3" s="196" customFormat="1">
      <c r="C639" s="269"/>
    </row>
    <row r="640" spans="3:3" s="196" customFormat="1">
      <c r="C640" s="269"/>
    </row>
    <row r="641" spans="3:3" s="196" customFormat="1">
      <c r="C641" s="269"/>
    </row>
    <row r="642" spans="3:3" s="196" customFormat="1">
      <c r="C642" s="269"/>
    </row>
    <row r="643" spans="3:3" s="196" customFormat="1">
      <c r="C643" s="269"/>
    </row>
    <row r="644" spans="3:3" s="196" customFormat="1">
      <c r="C644" s="269"/>
    </row>
    <row r="645" spans="3:3" s="196" customFormat="1">
      <c r="C645" s="269"/>
    </row>
    <row r="646" spans="3:3" s="196" customFormat="1">
      <c r="C646" s="269"/>
    </row>
    <row r="647" spans="3:3" s="196" customFormat="1">
      <c r="C647" s="269"/>
    </row>
    <row r="648" spans="3:3" s="196" customFormat="1">
      <c r="C648" s="269"/>
    </row>
    <row r="649" spans="3:3" s="196" customFormat="1">
      <c r="C649" s="269"/>
    </row>
    <row r="650" spans="3:3" s="196" customFormat="1">
      <c r="C650" s="269"/>
    </row>
    <row r="651" spans="3:3" s="196" customFormat="1">
      <c r="C651" s="269"/>
    </row>
    <row r="652" spans="3:3" s="196" customFormat="1">
      <c r="C652" s="269"/>
    </row>
    <row r="653" spans="3:3" s="196" customFormat="1">
      <c r="C653" s="269"/>
    </row>
    <row r="654" spans="3:3" s="196" customFormat="1">
      <c r="C654" s="269"/>
    </row>
    <row r="655" spans="3:3" s="196" customFormat="1">
      <c r="C655" s="269"/>
    </row>
    <row r="656" spans="3:3" s="196" customFormat="1">
      <c r="C656" s="269"/>
    </row>
    <row r="657" spans="3:3" s="196" customFormat="1">
      <c r="C657" s="269"/>
    </row>
    <row r="658" spans="3:3" s="196" customFormat="1">
      <c r="C658" s="269"/>
    </row>
    <row r="659" spans="3:3" s="196" customFormat="1">
      <c r="C659" s="269"/>
    </row>
    <row r="660" spans="3:3" s="196" customFormat="1">
      <c r="C660" s="269"/>
    </row>
    <row r="661" spans="3:3" s="196" customFormat="1">
      <c r="C661" s="269"/>
    </row>
    <row r="662" spans="3:3" s="196" customFormat="1">
      <c r="C662" s="269"/>
    </row>
    <row r="663" spans="3:3" s="196" customFormat="1">
      <c r="C663" s="269"/>
    </row>
    <row r="664" spans="3:3" s="196" customFormat="1">
      <c r="C664" s="269"/>
    </row>
    <row r="665" spans="3:3" s="196" customFormat="1">
      <c r="C665" s="269"/>
    </row>
    <row r="666" spans="3:3" s="196" customFormat="1">
      <c r="C666" s="269"/>
    </row>
    <row r="667" spans="3:3" s="196" customFormat="1">
      <c r="C667" s="269"/>
    </row>
    <row r="668" spans="3:3" s="196" customFormat="1">
      <c r="C668" s="269"/>
    </row>
    <row r="669" spans="3:3" s="196" customFormat="1">
      <c r="C669" s="269"/>
    </row>
    <row r="670" spans="3:3" s="196" customFormat="1">
      <c r="C670" s="269"/>
    </row>
    <row r="671" spans="3:3" s="196" customFormat="1">
      <c r="C671" s="269"/>
    </row>
    <row r="672" spans="3:3" s="196" customFormat="1">
      <c r="C672" s="269"/>
    </row>
    <row r="673" spans="3:3" s="196" customFormat="1">
      <c r="C673" s="269"/>
    </row>
    <row r="674" spans="3:3" s="196" customFormat="1">
      <c r="C674" s="269"/>
    </row>
    <row r="675" spans="3:3" s="196" customFormat="1">
      <c r="C675" s="269"/>
    </row>
    <row r="676" spans="3:3" s="196" customFormat="1">
      <c r="C676" s="269"/>
    </row>
    <row r="677" spans="3:3" s="196" customFormat="1">
      <c r="C677" s="269"/>
    </row>
    <row r="678" spans="3:3" s="196" customFormat="1">
      <c r="C678" s="269"/>
    </row>
    <row r="679" spans="3:3" s="196" customFormat="1">
      <c r="C679" s="269"/>
    </row>
    <row r="680" spans="3:3" s="196" customFormat="1">
      <c r="C680" s="269"/>
    </row>
    <row r="681" spans="3:3" s="196" customFormat="1">
      <c r="C681" s="269"/>
    </row>
    <row r="682" spans="3:3" s="196" customFormat="1">
      <c r="C682" s="269"/>
    </row>
    <row r="683" spans="3:3" s="196" customFormat="1">
      <c r="C683" s="269"/>
    </row>
    <row r="684" spans="3:3" s="196" customFormat="1">
      <c r="C684" s="269"/>
    </row>
    <row r="685" spans="3:3" s="196" customFormat="1">
      <c r="C685" s="269"/>
    </row>
    <row r="686" spans="3:3" s="196" customFormat="1">
      <c r="C686" s="269"/>
    </row>
    <row r="687" spans="3:3" s="196" customFormat="1">
      <c r="C687" s="269"/>
    </row>
    <row r="688" spans="3:3" s="196" customFormat="1">
      <c r="C688" s="269"/>
    </row>
    <row r="689" spans="3:3" s="196" customFormat="1">
      <c r="C689" s="269"/>
    </row>
    <row r="690" spans="3:3" s="196" customFormat="1">
      <c r="C690" s="269"/>
    </row>
    <row r="691" spans="3:3" s="196" customFormat="1">
      <c r="C691" s="269"/>
    </row>
    <row r="692" spans="3:3" s="196" customFormat="1">
      <c r="C692" s="269"/>
    </row>
    <row r="693" spans="3:3" s="196" customFormat="1">
      <c r="C693" s="269"/>
    </row>
    <row r="694" spans="3:3" s="196" customFormat="1">
      <c r="C694" s="269"/>
    </row>
    <row r="695" spans="3:3" s="196" customFormat="1">
      <c r="C695" s="269"/>
    </row>
    <row r="696" spans="3:3" s="196" customFormat="1">
      <c r="C696" s="269"/>
    </row>
    <row r="697" spans="3:3" s="196" customFormat="1">
      <c r="C697" s="269"/>
    </row>
    <row r="698" spans="3:3" s="196" customFormat="1">
      <c r="C698" s="269"/>
    </row>
    <row r="699" spans="3:3" s="196" customFormat="1">
      <c r="C699" s="269"/>
    </row>
    <row r="700" spans="3:3" s="196" customFormat="1">
      <c r="C700" s="269"/>
    </row>
    <row r="701" spans="3:3" s="196" customFormat="1">
      <c r="C701" s="269"/>
    </row>
    <row r="702" spans="3:3" s="196" customFormat="1">
      <c r="C702" s="269"/>
    </row>
    <row r="703" spans="3:3" s="196" customFormat="1">
      <c r="C703" s="269"/>
    </row>
    <row r="704" spans="3:3" s="196" customFormat="1">
      <c r="C704" s="269"/>
    </row>
    <row r="705" spans="3:3" s="196" customFormat="1">
      <c r="C705" s="269"/>
    </row>
    <row r="706" spans="3:3" s="196" customFormat="1">
      <c r="C706" s="269"/>
    </row>
    <row r="707" spans="3:3" s="196" customFormat="1">
      <c r="C707" s="269"/>
    </row>
    <row r="708" spans="3:3" s="196" customFormat="1">
      <c r="C708" s="269"/>
    </row>
    <row r="709" spans="3:3" s="196" customFormat="1">
      <c r="C709" s="269"/>
    </row>
    <row r="710" spans="3:3" s="196" customFormat="1">
      <c r="C710" s="269"/>
    </row>
    <row r="711" spans="3:3" s="196" customFormat="1">
      <c r="C711" s="269"/>
    </row>
    <row r="712" spans="3:3" s="196" customFormat="1">
      <c r="C712" s="269"/>
    </row>
    <row r="713" spans="3:3" s="196" customFormat="1">
      <c r="C713" s="269"/>
    </row>
    <row r="714" spans="3:3" s="196" customFormat="1">
      <c r="C714" s="269"/>
    </row>
    <row r="715" spans="3:3" s="196" customFormat="1">
      <c r="C715" s="269"/>
    </row>
    <row r="716" spans="3:3" s="196" customFormat="1">
      <c r="C716" s="269"/>
    </row>
    <row r="717" spans="3:3" s="196" customFormat="1">
      <c r="C717" s="269"/>
    </row>
    <row r="718" spans="3:3" s="196" customFormat="1">
      <c r="C718" s="269"/>
    </row>
    <row r="719" spans="3:3" s="196" customFormat="1">
      <c r="C719" s="269"/>
    </row>
    <row r="720" spans="3:3" s="196" customFormat="1">
      <c r="C720" s="269"/>
    </row>
    <row r="721" spans="3:3" s="196" customFormat="1">
      <c r="C721" s="269"/>
    </row>
    <row r="722" spans="3:3" s="196" customFormat="1">
      <c r="C722" s="269"/>
    </row>
    <row r="723" spans="3:3" s="196" customFormat="1">
      <c r="C723" s="269"/>
    </row>
    <row r="724" spans="3:3" s="196" customFormat="1">
      <c r="C724" s="269"/>
    </row>
    <row r="725" spans="3:3" s="196" customFormat="1">
      <c r="C725" s="269"/>
    </row>
    <row r="726" spans="3:3" s="196" customFormat="1">
      <c r="C726" s="269"/>
    </row>
    <row r="727" spans="3:3" s="196" customFormat="1">
      <c r="C727" s="269"/>
    </row>
    <row r="728" spans="3:3" s="196" customFormat="1">
      <c r="C728" s="269"/>
    </row>
    <row r="729" spans="3:3" s="196" customFormat="1">
      <c r="C729" s="269"/>
    </row>
    <row r="730" spans="3:3" s="196" customFormat="1">
      <c r="C730" s="269"/>
    </row>
    <row r="731" spans="3:3" s="196" customFormat="1">
      <c r="C731" s="269"/>
    </row>
    <row r="732" spans="3:3" s="196" customFormat="1">
      <c r="C732" s="269"/>
    </row>
    <row r="733" spans="3:3" s="196" customFormat="1">
      <c r="C733" s="269"/>
    </row>
    <row r="734" spans="3:3" s="196" customFormat="1">
      <c r="C734" s="269"/>
    </row>
    <row r="735" spans="3:3" s="196" customFormat="1">
      <c r="C735" s="269"/>
    </row>
    <row r="736" spans="3:3" s="196" customFormat="1">
      <c r="C736" s="269"/>
    </row>
    <row r="737" spans="3:3" s="196" customFormat="1">
      <c r="C737" s="269"/>
    </row>
    <row r="738" spans="3:3" s="196" customFormat="1">
      <c r="C738" s="269"/>
    </row>
    <row r="739" spans="3:3" s="196" customFormat="1">
      <c r="C739" s="269"/>
    </row>
    <row r="740" spans="3:3" s="196" customFormat="1">
      <c r="C740" s="269"/>
    </row>
    <row r="741" spans="3:3" s="196" customFormat="1">
      <c r="C741" s="269"/>
    </row>
    <row r="742" spans="3:3" s="196" customFormat="1">
      <c r="C742" s="269"/>
    </row>
    <row r="743" spans="3:3" s="196" customFormat="1">
      <c r="C743" s="269"/>
    </row>
    <row r="744" spans="3:3" s="196" customFormat="1">
      <c r="C744" s="269"/>
    </row>
    <row r="745" spans="3:3" s="196" customFormat="1">
      <c r="C745" s="269"/>
    </row>
    <row r="746" spans="3:3" s="196" customFormat="1">
      <c r="C746" s="269"/>
    </row>
    <row r="747" spans="3:3" s="196" customFormat="1">
      <c r="C747" s="269"/>
    </row>
    <row r="748" spans="3:3" s="196" customFormat="1">
      <c r="C748" s="269"/>
    </row>
    <row r="749" spans="3:3" s="196" customFormat="1">
      <c r="C749" s="269"/>
    </row>
    <row r="750" spans="3:3" s="196" customFormat="1">
      <c r="C750" s="269"/>
    </row>
    <row r="751" spans="3:3" s="196" customFormat="1">
      <c r="C751" s="269"/>
    </row>
    <row r="752" spans="3:3" s="196" customFormat="1">
      <c r="C752" s="269"/>
    </row>
    <row r="753" spans="3:3" s="196" customFormat="1">
      <c r="C753" s="269"/>
    </row>
    <row r="754" spans="3:3" s="196" customFormat="1">
      <c r="C754" s="269"/>
    </row>
    <row r="755" spans="3:3" s="196" customFormat="1">
      <c r="C755" s="269"/>
    </row>
    <row r="756" spans="3:3" s="196" customFormat="1">
      <c r="C756" s="269"/>
    </row>
    <row r="757" spans="3:3" s="196" customFormat="1">
      <c r="C757" s="269"/>
    </row>
    <row r="758" spans="3:3" s="196" customFormat="1">
      <c r="C758" s="269"/>
    </row>
    <row r="759" spans="3:3" s="196" customFormat="1">
      <c r="C759" s="269"/>
    </row>
    <row r="760" spans="3:3" s="196" customFormat="1">
      <c r="C760" s="269"/>
    </row>
    <row r="761" spans="3:3" s="196" customFormat="1">
      <c r="C761" s="269"/>
    </row>
    <row r="762" spans="3:3" s="196" customFormat="1">
      <c r="C762" s="269"/>
    </row>
    <row r="763" spans="3:3" s="196" customFormat="1">
      <c r="C763" s="269"/>
    </row>
    <row r="764" spans="3:3" s="196" customFormat="1">
      <c r="C764" s="269"/>
    </row>
    <row r="765" spans="3:3" s="196" customFormat="1">
      <c r="C765" s="269"/>
    </row>
    <row r="766" spans="3:3" s="196" customFormat="1">
      <c r="C766" s="269"/>
    </row>
    <row r="767" spans="3:3" s="196" customFormat="1">
      <c r="C767" s="269"/>
    </row>
    <row r="768" spans="3:3" s="196" customFormat="1">
      <c r="C768" s="269"/>
    </row>
    <row r="769" spans="3:3" s="196" customFormat="1">
      <c r="C769" s="269"/>
    </row>
    <row r="770" spans="3:3" s="196" customFormat="1">
      <c r="C770" s="269"/>
    </row>
    <row r="771" spans="3:3" s="196" customFormat="1">
      <c r="C771" s="269"/>
    </row>
    <row r="772" spans="3:3" s="196" customFormat="1">
      <c r="C772" s="269"/>
    </row>
    <row r="773" spans="3:3" s="196" customFormat="1">
      <c r="C773" s="269"/>
    </row>
    <row r="774" spans="3:3" s="196" customFormat="1">
      <c r="C774" s="269"/>
    </row>
    <row r="775" spans="3:3" s="196" customFormat="1">
      <c r="C775" s="269"/>
    </row>
    <row r="776" spans="3:3" s="196" customFormat="1">
      <c r="C776" s="269"/>
    </row>
    <row r="777" spans="3:3" s="196" customFormat="1">
      <c r="C777" s="269"/>
    </row>
    <row r="778" spans="3:3" s="196" customFormat="1">
      <c r="C778" s="269"/>
    </row>
    <row r="779" spans="3:3" s="196" customFormat="1">
      <c r="C779" s="269"/>
    </row>
    <row r="780" spans="3:3" s="196" customFormat="1">
      <c r="C780" s="269"/>
    </row>
    <row r="781" spans="3:3" s="196" customFormat="1">
      <c r="C781" s="269"/>
    </row>
    <row r="782" spans="3:3" s="196" customFormat="1">
      <c r="C782" s="269"/>
    </row>
    <row r="783" spans="3:3" s="196" customFormat="1">
      <c r="C783" s="269"/>
    </row>
    <row r="784" spans="3:3" s="196" customFormat="1">
      <c r="C784" s="269"/>
    </row>
    <row r="785" spans="3:3" s="196" customFormat="1">
      <c r="C785" s="269"/>
    </row>
    <row r="786" spans="3:3" s="196" customFormat="1">
      <c r="C786" s="269"/>
    </row>
    <row r="787" spans="3:3" s="196" customFormat="1">
      <c r="C787" s="269"/>
    </row>
    <row r="788" spans="3:3" s="196" customFormat="1">
      <c r="C788" s="269"/>
    </row>
    <row r="789" spans="3:3" s="196" customFormat="1">
      <c r="C789" s="269"/>
    </row>
    <row r="790" spans="3:3" s="196" customFormat="1">
      <c r="C790" s="269"/>
    </row>
    <row r="791" spans="3:3" s="196" customFormat="1">
      <c r="C791" s="269"/>
    </row>
    <row r="792" spans="3:3" s="196" customFormat="1">
      <c r="C792" s="269"/>
    </row>
    <row r="793" spans="3:3" s="196" customFormat="1">
      <c r="C793" s="269"/>
    </row>
    <row r="794" spans="3:3" s="196" customFormat="1">
      <c r="C794" s="269"/>
    </row>
    <row r="795" spans="3:3" s="196" customFormat="1">
      <c r="C795" s="269"/>
    </row>
    <row r="796" spans="3:3" s="196" customFormat="1">
      <c r="C796" s="269"/>
    </row>
    <row r="797" spans="3:3" s="196" customFormat="1">
      <c r="C797" s="269"/>
    </row>
    <row r="798" spans="3:3" s="196" customFormat="1">
      <c r="C798" s="269"/>
    </row>
    <row r="799" spans="3:3" s="196" customFormat="1">
      <c r="C799" s="269"/>
    </row>
    <row r="800" spans="3:3" s="196" customFormat="1">
      <c r="C800" s="269"/>
    </row>
    <row r="801" spans="3:3" s="196" customFormat="1">
      <c r="C801" s="269"/>
    </row>
    <row r="802" spans="3:3" s="196" customFormat="1">
      <c r="C802" s="269"/>
    </row>
    <row r="803" spans="3:3" s="196" customFormat="1">
      <c r="C803" s="269"/>
    </row>
    <row r="804" spans="3:3" s="196" customFormat="1">
      <c r="C804" s="269"/>
    </row>
    <row r="805" spans="3:3" s="196" customFormat="1">
      <c r="C805" s="269"/>
    </row>
    <row r="806" spans="3:3" s="196" customFormat="1">
      <c r="C806" s="269"/>
    </row>
    <row r="807" spans="3:3" s="196" customFormat="1">
      <c r="C807" s="269"/>
    </row>
    <row r="808" spans="3:3" s="196" customFormat="1">
      <c r="C808" s="269"/>
    </row>
    <row r="809" spans="3:3" s="196" customFormat="1">
      <c r="C809" s="269"/>
    </row>
    <row r="810" spans="3:3" s="196" customFormat="1">
      <c r="C810" s="269"/>
    </row>
    <row r="811" spans="3:3" s="196" customFormat="1">
      <c r="C811" s="269"/>
    </row>
    <row r="812" spans="3:3" s="196" customFormat="1">
      <c r="C812" s="269"/>
    </row>
    <row r="813" spans="3:3" s="196" customFormat="1">
      <c r="C813" s="269"/>
    </row>
    <row r="814" spans="3:3" s="196" customFormat="1">
      <c r="C814" s="269"/>
    </row>
    <row r="815" spans="3:3" s="196" customFormat="1">
      <c r="C815" s="269"/>
    </row>
    <row r="816" spans="3:3" s="196" customFormat="1">
      <c r="C816" s="269"/>
    </row>
    <row r="817" spans="3:3" s="196" customFormat="1">
      <c r="C817" s="269"/>
    </row>
    <row r="818" spans="3:3" s="196" customFormat="1">
      <c r="C818" s="269"/>
    </row>
    <row r="819" spans="3:3" s="196" customFormat="1">
      <c r="C819" s="269"/>
    </row>
    <row r="820" spans="3:3" s="196" customFormat="1">
      <c r="C820" s="269"/>
    </row>
    <row r="821" spans="3:3" s="196" customFormat="1">
      <c r="C821" s="269"/>
    </row>
    <row r="822" spans="3:3" s="196" customFormat="1">
      <c r="C822" s="269"/>
    </row>
    <row r="823" spans="3:3" s="196" customFormat="1">
      <c r="C823" s="269"/>
    </row>
    <row r="824" spans="3:3" s="196" customFormat="1">
      <c r="C824" s="269"/>
    </row>
    <row r="825" spans="3:3" s="196" customFormat="1">
      <c r="C825" s="269"/>
    </row>
    <row r="826" spans="3:3" s="196" customFormat="1">
      <c r="C826" s="269"/>
    </row>
    <row r="827" spans="3:3" s="196" customFormat="1">
      <c r="C827" s="269"/>
    </row>
    <row r="828" spans="3:3" s="196" customFormat="1">
      <c r="C828" s="269"/>
    </row>
    <row r="829" spans="3:3" s="196" customFormat="1">
      <c r="C829" s="269"/>
    </row>
    <row r="830" spans="3:3" s="196" customFormat="1">
      <c r="C830" s="269"/>
    </row>
    <row r="831" spans="3:3" s="196" customFormat="1">
      <c r="C831" s="269"/>
    </row>
    <row r="832" spans="3:3" s="196" customFormat="1">
      <c r="C832" s="269"/>
    </row>
    <row r="833" spans="3:3" s="196" customFormat="1">
      <c r="C833" s="269"/>
    </row>
    <row r="834" spans="3:3" s="196" customFormat="1">
      <c r="C834" s="269"/>
    </row>
    <row r="835" spans="3:3" s="196" customFormat="1">
      <c r="C835" s="269"/>
    </row>
    <row r="836" spans="3:3" s="196" customFormat="1">
      <c r="C836" s="269"/>
    </row>
    <row r="837" spans="3:3" s="196" customFormat="1">
      <c r="C837" s="269"/>
    </row>
    <row r="838" spans="3:3" s="196" customFormat="1">
      <c r="C838" s="269"/>
    </row>
    <row r="839" spans="3:3" s="196" customFormat="1">
      <c r="C839" s="269"/>
    </row>
    <row r="840" spans="3:3" s="196" customFormat="1">
      <c r="C840" s="269"/>
    </row>
    <row r="841" spans="3:3" s="196" customFormat="1">
      <c r="C841" s="269"/>
    </row>
    <row r="842" spans="3:3" s="196" customFormat="1">
      <c r="C842" s="269"/>
    </row>
    <row r="843" spans="3:3" s="196" customFormat="1">
      <c r="C843" s="269"/>
    </row>
    <row r="844" spans="3:3" s="196" customFormat="1">
      <c r="C844" s="269"/>
    </row>
    <row r="845" spans="3:3" s="196" customFormat="1">
      <c r="C845" s="269"/>
    </row>
    <row r="846" spans="3:3" s="196" customFormat="1">
      <c r="C846" s="269"/>
    </row>
    <row r="847" spans="3:3" s="196" customFormat="1">
      <c r="C847" s="269"/>
    </row>
    <row r="848" spans="3:3" s="196" customFormat="1">
      <c r="C848" s="269"/>
    </row>
    <row r="849" spans="3:3" s="196" customFormat="1">
      <c r="C849" s="269"/>
    </row>
    <row r="850" spans="3:3" s="196" customFormat="1">
      <c r="C850" s="269"/>
    </row>
    <row r="851" spans="3:3" s="196" customFormat="1">
      <c r="C851" s="269"/>
    </row>
    <row r="852" spans="3:3" s="196" customFormat="1">
      <c r="C852" s="269"/>
    </row>
    <row r="853" spans="3:3" s="196" customFormat="1">
      <c r="C853" s="269"/>
    </row>
    <row r="854" spans="3:3" s="196" customFormat="1">
      <c r="C854" s="269"/>
    </row>
    <row r="855" spans="3:3" s="196" customFormat="1">
      <c r="C855" s="269"/>
    </row>
    <row r="856" spans="3:3" s="196" customFormat="1">
      <c r="C856" s="269"/>
    </row>
    <row r="857" spans="3:3" s="196" customFormat="1">
      <c r="C857" s="269"/>
    </row>
    <row r="858" spans="3:3" s="196" customFormat="1">
      <c r="C858" s="269"/>
    </row>
    <row r="859" spans="3:3" s="196" customFormat="1">
      <c r="C859" s="269"/>
    </row>
    <row r="860" spans="3:3" s="196" customFormat="1">
      <c r="C860" s="269"/>
    </row>
    <row r="861" spans="3:3" s="196" customFormat="1">
      <c r="C861" s="269"/>
    </row>
    <row r="862" spans="3:3" s="196" customFormat="1">
      <c r="C862" s="269"/>
    </row>
    <row r="863" spans="3:3" s="196" customFormat="1">
      <c r="C863" s="269"/>
    </row>
    <row r="864" spans="3:3" s="196" customFormat="1">
      <c r="C864" s="269"/>
    </row>
    <row r="865" spans="3:3" s="196" customFormat="1">
      <c r="C865" s="269"/>
    </row>
    <row r="866" spans="3:3" s="196" customFormat="1">
      <c r="C866" s="269"/>
    </row>
    <row r="867" spans="3:3" s="196" customFormat="1">
      <c r="C867" s="269"/>
    </row>
    <row r="868" spans="3:3" s="196" customFormat="1">
      <c r="C868" s="269"/>
    </row>
    <row r="869" spans="3:3" s="196" customFormat="1">
      <c r="C869" s="269"/>
    </row>
    <row r="870" spans="3:3" s="196" customFormat="1">
      <c r="C870" s="269"/>
    </row>
    <row r="871" spans="3:3" s="196" customFormat="1">
      <c r="C871" s="269"/>
    </row>
    <row r="872" spans="3:3" s="196" customFormat="1">
      <c r="C872" s="269"/>
    </row>
    <row r="873" spans="3:3" s="196" customFormat="1">
      <c r="C873" s="269"/>
    </row>
    <row r="874" spans="3:3" s="196" customFormat="1">
      <c r="C874" s="269"/>
    </row>
    <row r="875" spans="3:3" s="196" customFormat="1">
      <c r="C875" s="269"/>
    </row>
    <row r="876" spans="3:3" s="196" customFormat="1">
      <c r="C876" s="269"/>
    </row>
    <row r="877" spans="3:3" s="196" customFormat="1">
      <c r="C877" s="269"/>
    </row>
    <row r="878" spans="3:3" s="196" customFormat="1">
      <c r="C878" s="269"/>
    </row>
    <row r="879" spans="3:3" s="196" customFormat="1">
      <c r="C879" s="269"/>
    </row>
    <row r="880" spans="3:3" s="196" customFormat="1">
      <c r="C880" s="269"/>
    </row>
    <row r="881" spans="3:3" s="196" customFormat="1">
      <c r="C881" s="269"/>
    </row>
    <row r="882" spans="3:3" s="196" customFormat="1">
      <c r="C882" s="269"/>
    </row>
    <row r="883" spans="3:3" s="196" customFormat="1">
      <c r="C883" s="269"/>
    </row>
    <row r="884" spans="3:3" s="196" customFormat="1">
      <c r="C884" s="269"/>
    </row>
    <row r="885" spans="3:3" s="196" customFormat="1">
      <c r="C885" s="269"/>
    </row>
    <row r="886" spans="3:3" s="196" customFormat="1">
      <c r="C886" s="269"/>
    </row>
    <row r="887" spans="3:3" s="196" customFormat="1">
      <c r="C887" s="269"/>
    </row>
    <row r="888" spans="3:3" s="196" customFormat="1">
      <c r="C888" s="269"/>
    </row>
    <row r="889" spans="3:3" s="196" customFormat="1">
      <c r="C889" s="269"/>
    </row>
    <row r="890" spans="3:3" s="196" customFormat="1">
      <c r="C890" s="269"/>
    </row>
    <row r="891" spans="3:3" s="196" customFormat="1">
      <c r="C891" s="269"/>
    </row>
    <row r="892" spans="3:3" s="196" customFormat="1">
      <c r="C892" s="269"/>
    </row>
    <row r="893" spans="3:3" s="196" customFormat="1">
      <c r="C893" s="269"/>
    </row>
    <row r="894" spans="3:3" s="196" customFormat="1">
      <c r="C894" s="269"/>
    </row>
    <row r="895" spans="3:3" s="196" customFormat="1">
      <c r="C895" s="269"/>
    </row>
    <row r="896" spans="3:3" s="196" customFormat="1">
      <c r="C896" s="269"/>
    </row>
    <row r="897" spans="3:3" s="196" customFormat="1">
      <c r="C897" s="269"/>
    </row>
    <row r="898" spans="3:3" s="196" customFormat="1">
      <c r="C898" s="269"/>
    </row>
    <row r="899" spans="3:3" s="196" customFormat="1">
      <c r="C899" s="269"/>
    </row>
    <row r="900" spans="3:3" s="196" customFormat="1">
      <c r="C900" s="269"/>
    </row>
    <row r="901" spans="3:3" s="196" customFormat="1">
      <c r="C901" s="269"/>
    </row>
    <row r="902" spans="3:3" s="196" customFormat="1">
      <c r="C902" s="269"/>
    </row>
    <row r="903" spans="3:3" s="196" customFormat="1">
      <c r="C903" s="269"/>
    </row>
    <row r="904" spans="3:3" s="196" customFormat="1">
      <c r="C904" s="269"/>
    </row>
    <row r="905" spans="3:3" s="196" customFormat="1">
      <c r="C905" s="269"/>
    </row>
    <row r="906" spans="3:3" s="196" customFormat="1">
      <c r="C906" s="269"/>
    </row>
    <row r="907" spans="3:3" s="196" customFormat="1">
      <c r="C907" s="269"/>
    </row>
    <row r="908" spans="3:3" s="196" customFormat="1">
      <c r="C908" s="269"/>
    </row>
    <row r="909" spans="3:3" s="196" customFormat="1">
      <c r="C909" s="269"/>
    </row>
    <row r="910" spans="3:3" s="196" customFormat="1">
      <c r="C910" s="269"/>
    </row>
    <row r="911" spans="3:3" s="196" customFormat="1">
      <c r="C911" s="269"/>
    </row>
    <row r="912" spans="3:3" s="196" customFormat="1">
      <c r="C912" s="269"/>
    </row>
    <row r="913" spans="3:3" s="196" customFormat="1">
      <c r="C913" s="269"/>
    </row>
    <row r="914" spans="3:3" s="196" customFormat="1">
      <c r="C914" s="269"/>
    </row>
    <row r="915" spans="3:3" s="196" customFormat="1">
      <c r="C915" s="269"/>
    </row>
    <row r="916" spans="3:3" s="196" customFormat="1">
      <c r="C916" s="269"/>
    </row>
    <row r="917" spans="3:3" s="196" customFormat="1">
      <c r="C917" s="269"/>
    </row>
    <row r="918" spans="3:3" s="196" customFormat="1">
      <c r="C918" s="269"/>
    </row>
    <row r="919" spans="3:3" s="196" customFormat="1">
      <c r="C919" s="269"/>
    </row>
    <row r="920" spans="3:3" s="196" customFormat="1">
      <c r="C920" s="269"/>
    </row>
    <row r="921" spans="3:3" s="196" customFormat="1">
      <c r="C921" s="269"/>
    </row>
    <row r="922" spans="3:3" s="196" customFormat="1">
      <c r="C922" s="269"/>
    </row>
    <row r="923" spans="3:3" s="196" customFormat="1">
      <c r="C923" s="269"/>
    </row>
    <row r="924" spans="3:3" s="196" customFormat="1">
      <c r="C924" s="269"/>
    </row>
    <row r="925" spans="3:3" s="196" customFormat="1">
      <c r="C925" s="269"/>
    </row>
    <row r="926" spans="3:3" s="196" customFormat="1">
      <c r="C926" s="269"/>
    </row>
    <row r="927" spans="3:3" s="196" customFormat="1">
      <c r="C927" s="269"/>
    </row>
    <row r="928" spans="3:3" s="196" customFormat="1">
      <c r="C928" s="269"/>
    </row>
    <row r="929" spans="3:3" s="196" customFormat="1">
      <c r="C929" s="269"/>
    </row>
    <row r="930" spans="3:3" s="196" customFormat="1">
      <c r="C930" s="269"/>
    </row>
    <row r="931" spans="3:3" s="196" customFormat="1">
      <c r="C931" s="269"/>
    </row>
    <row r="932" spans="3:3" s="196" customFormat="1">
      <c r="C932" s="269"/>
    </row>
    <row r="933" spans="3:3" s="196" customFormat="1">
      <c r="C933" s="269"/>
    </row>
    <row r="934" spans="3:3" s="196" customFormat="1">
      <c r="C934" s="269"/>
    </row>
    <row r="935" spans="3:3" s="196" customFormat="1">
      <c r="C935" s="269"/>
    </row>
    <row r="936" spans="3:3" s="196" customFormat="1">
      <c r="C936" s="269"/>
    </row>
    <row r="937" spans="3:3" s="196" customFormat="1">
      <c r="C937" s="269"/>
    </row>
    <row r="938" spans="3:3" s="196" customFormat="1">
      <c r="C938" s="269"/>
    </row>
    <row r="939" spans="3:3" s="196" customFormat="1">
      <c r="C939" s="269"/>
    </row>
    <row r="940" spans="3:3" s="196" customFormat="1">
      <c r="C940" s="269"/>
    </row>
    <row r="941" spans="3:3" s="196" customFormat="1">
      <c r="C941" s="269"/>
    </row>
    <row r="942" spans="3:3" s="196" customFormat="1">
      <c r="C942" s="269"/>
    </row>
    <row r="943" spans="3:3" s="196" customFormat="1">
      <c r="C943" s="269"/>
    </row>
    <row r="944" spans="3:3" s="196" customFormat="1">
      <c r="C944" s="269"/>
    </row>
    <row r="945" spans="3:3" s="196" customFormat="1">
      <c r="C945" s="269"/>
    </row>
    <row r="946" spans="3:3" s="196" customFormat="1">
      <c r="C946" s="269"/>
    </row>
    <row r="947" spans="3:3" s="196" customFormat="1">
      <c r="C947" s="269"/>
    </row>
    <row r="948" spans="3:3" s="196" customFormat="1">
      <c r="C948" s="269"/>
    </row>
    <row r="949" spans="3:3" s="196" customFormat="1">
      <c r="C949" s="269"/>
    </row>
    <row r="950" spans="3:3" s="196" customFormat="1">
      <c r="C950" s="269"/>
    </row>
    <row r="951" spans="3:3" s="196" customFormat="1">
      <c r="C951" s="269"/>
    </row>
    <row r="952" spans="3:3" s="196" customFormat="1">
      <c r="C952" s="269"/>
    </row>
    <row r="953" spans="3:3" s="196" customFormat="1">
      <c r="C953" s="269"/>
    </row>
    <row r="954" spans="3:3" s="196" customFormat="1">
      <c r="C954" s="269"/>
    </row>
    <row r="955" spans="3:3" s="196" customFormat="1">
      <c r="C955" s="269"/>
    </row>
    <row r="956" spans="3:3" s="196" customFormat="1">
      <c r="C956" s="269"/>
    </row>
    <row r="957" spans="3:3" s="196" customFormat="1">
      <c r="C957" s="269"/>
    </row>
    <row r="958" spans="3:3" s="196" customFormat="1">
      <c r="C958" s="269"/>
    </row>
    <row r="959" spans="3:3" s="196" customFormat="1">
      <c r="C959" s="269"/>
    </row>
    <row r="960" spans="3:3" s="196" customFormat="1">
      <c r="C960" s="269"/>
    </row>
    <row r="961" spans="3:3" s="196" customFormat="1">
      <c r="C961" s="269"/>
    </row>
    <row r="962" spans="3:3" s="196" customFormat="1">
      <c r="C962" s="269"/>
    </row>
    <row r="963" spans="3:3" s="196" customFormat="1">
      <c r="C963" s="269"/>
    </row>
    <row r="964" spans="3:3" s="196" customFormat="1">
      <c r="C964" s="269"/>
    </row>
    <row r="965" spans="3:3" s="196" customFormat="1">
      <c r="C965" s="269"/>
    </row>
    <row r="966" spans="3:3" s="196" customFormat="1">
      <c r="C966" s="269"/>
    </row>
    <row r="967" spans="3:3" s="196" customFormat="1">
      <c r="C967" s="269"/>
    </row>
    <row r="968" spans="3:3" s="196" customFormat="1">
      <c r="C968" s="269"/>
    </row>
    <row r="969" spans="3:3" s="196" customFormat="1">
      <c r="C969" s="269"/>
    </row>
    <row r="970" spans="3:3" s="196" customFormat="1">
      <c r="C970" s="269"/>
    </row>
    <row r="971" spans="3:3" s="196" customFormat="1">
      <c r="C971" s="269"/>
    </row>
    <row r="972" spans="3:3" s="196" customFormat="1">
      <c r="C972" s="269"/>
    </row>
    <row r="973" spans="3:3" s="196" customFormat="1">
      <c r="C973" s="269"/>
    </row>
    <row r="974" spans="3:3" s="196" customFormat="1">
      <c r="C974" s="269"/>
    </row>
    <row r="975" spans="3:3" s="196" customFormat="1">
      <c r="C975" s="269"/>
    </row>
    <row r="976" spans="3:3" s="196" customFormat="1">
      <c r="C976" s="269"/>
    </row>
    <row r="977" spans="3:3" s="196" customFormat="1">
      <c r="C977" s="269"/>
    </row>
    <row r="978" spans="3:3" s="196" customFormat="1">
      <c r="C978" s="269"/>
    </row>
    <row r="979" spans="3:3" s="196" customFormat="1">
      <c r="C979" s="269"/>
    </row>
    <row r="980" spans="3:3" s="196" customFormat="1">
      <c r="C980" s="269"/>
    </row>
    <row r="981" spans="3:3" s="196" customFormat="1">
      <c r="C981" s="269"/>
    </row>
    <row r="982" spans="3:3" s="196" customFormat="1">
      <c r="C982" s="269"/>
    </row>
    <row r="983" spans="3:3" s="196" customFormat="1">
      <c r="C983" s="269"/>
    </row>
    <row r="984" spans="3:3" s="196" customFormat="1">
      <c r="C984" s="269"/>
    </row>
    <row r="985" spans="3:3" s="196" customFormat="1">
      <c r="C985" s="269"/>
    </row>
    <row r="986" spans="3:3" s="196" customFormat="1">
      <c r="C986" s="269"/>
    </row>
    <row r="987" spans="3:3" s="196" customFormat="1">
      <c r="C987" s="269"/>
    </row>
    <row r="988" spans="3:3" s="196" customFormat="1">
      <c r="C988" s="269"/>
    </row>
    <row r="989" spans="3:3" s="196" customFormat="1">
      <c r="C989" s="269"/>
    </row>
    <row r="990" spans="3:3" s="196" customFormat="1">
      <c r="C990" s="269"/>
    </row>
    <row r="991" spans="3:3" s="196" customFormat="1">
      <c r="C991" s="269"/>
    </row>
    <row r="992" spans="3:3" s="196" customFormat="1">
      <c r="C992" s="269"/>
    </row>
    <row r="993" spans="3:3" s="196" customFormat="1">
      <c r="C993" s="269"/>
    </row>
    <row r="994" spans="3:3" s="196" customFormat="1">
      <c r="C994" s="269"/>
    </row>
    <row r="995" spans="3:3" s="196" customFormat="1">
      <c r="C995" s="269"/>
    </row>
    <row r="996" spans="3:3" s="196" customFormat="1">
      <c r="C996" s="269"/>
    </row>
    <row r="997" spans="3:3" s="196" customFormat="1">
      <c r="C997" s="269"/>
    </row>
    <row r="998" spans="3:3" s="196" customFormat="1">
      <c r="C998" s="269"/>
    </row>
    <row r="999" spans="3:3" s="196" customFormat="1">
      <c r="C999" s="269"/>
    </row>
    <row r="1000" spans="3:3" s="196" customFormat="1">
      <c r="C1000" s="269"/>
    </row>
    <row r="1001" spans="3:3" s="196" customFormat="1">
      <c r="C1001" s="269"/>
    </row>
    <row r="1002" spans="3:3" s="196" customFormat="1">
      <c r="C1002" s="269"/>
    </row>
    <row r="1003" spans="3:3" s="196" customFormat="1">
      <c r="C1003" s="269"/>
    </row>
    <row r="1004" spans="3:3" s="196" customFormat="1">
      <c r="C1004" s="269"/>
    </row>
    <row r="1005" spans="3:3" s="196" customFormat="1">
      <c r="C1005" s="269"/>
    </row>
    <row r="1006" spans="3:3" s="196" customFormat="1">
      <c r="C1006" s="269"/>
    </row>
    <row r="1007" spans="3:3" s="196" customFormat="1">
      <c r="C1007" s="269"/>
    </row>
    <row r="1008" spans="3:3" s="196" customFormat="1">
      <c r="C1008" s="269"/>
    </row>
    <row r="1009" spans="3:3" s="196" customFormat="1">
      <c r="C1009" s="269"/>
    </row>
    <row r="1010" spans="3:3" s="196" customFormat="1">
      <c r="C1010" s="269"/>
    </row>
    <row r="1011" spans="3:3" s="196" customFormat="1">
      <c r="C1011" s="269"/>
    </row>
    <row r="1012" spans="3:3" s="196" customFormat="1">
      <c r="C1012" s="269"/>
    </row>
    <row r="1013" spans="3:3" s="196" customFormat="1">
      <c r="C1013" s="269"/>
    </row>
    <row r="1014" spans="3:3" s="196" customFormat="1">
      <c r="C1014" s="269"/>
    </row>
    <row r="1015" spans="3:3" s="196" customFormat="1">
      <c r="C1015" s="269"/>
    </row>
    <row r="1016" spans="3:3" s="196" customFormat="1">
      <c r="C1016" s="269"/>
    </row>
    <row r="1017" spans="3:3" s="196" customFormat="1">
      <c r="C1017" s="269"/>
    </row>
    <row r="1018" spans="3:3" s="196" customFormat="1">
      <c r="C1018" s="269"/>
    </row>
    <row r="1019" spans="3:3" s="196" customFormat="1">
      <c r="C1019" s="269"/>
    </row>
    <row r="1020" spans="3:3" s="196" customFormat="1">
      <c r="C1020" s="269"/>
    </row>
    <row r="1021" spans="3:3" s="196" customFormat="1">
      <c r="C1021" s="269"/>
    </row>
    <row r="1022" spans="3:3" s="196" customFormat="1">
      <c r="C1022" s="269"/>
    </row>
    <row r="1023" spans="3:3" s="196" customFormat="1">
      <c r="C1023" s="269"/>
    </row>
    <row r="1024" spans="3:3" s="196" customFormat="1">
      <c r="C1024" s="269"/>
    </row>
    <row r="1025" spans="3:3" s="196" customFormat="1">
      <c r="C1025" s="269"/>
    </row>
    <row r="1026" spans="3:3" s="196" customFormat="1">
      <c r="C1026" s="269"/>
    </row>
    <row r="1027" spans="3:3" s="196" customFormat="1">
      <c r="C1027" s="269"/>
    </row>
    <row r="1028" spans="3:3" s="196" customFormat="1">
      <c r="C1028" s="269"/>
    </row>
    <row r="1029" spans="3:3" s="196" customFormat="1">
      <c r="C1029" s="269"/>
    </row>
    <row r="1030" spans="3:3" s="196" customFormat="1">
      <c r="C1030" s="269"/>
    </row>
    <row r="1031" spans="3:3" s="196" customFormat="1">
      <c r="C1031" s="269"/>
    </row>
    <row r="1032" spans="3:3" s="196" customFormat="1">
      <c r="C1032" s="269"/>
    </row>
    <row r="1033" spans="3:3" s="196" customFormat="1">
      <c r="C1033" s="269"/>
    </row>
    <row r="1034" spans="3:3" s="196" customFormat="1">
      <c r="C1034" s="269"/>
    </row>
    <row r="1035" spans="3:3" s="196" customFormat="1">
      <c r="C1035" s="269"/>
    </row>
    <row r="1036" spans="3:3" s="196" customFormat="1">
      <c r="C1036" s="269"/>
    </row>
    <row r="1037" spans="3:3" s="196" customFormat="1">
      <c r="C1037" s="269"/>
    </row>
    <row r="1038" spans="3:3" s="196" customFormat="1">
      <c r="C1038" s="269"/>
    </row>
    <row r="1039" spans="3:3" s="196" customFormat="1">
      <c r="C1039" s="269"/>
    </row>
    <row r="1040" spans="3:3" s="196" customFormat="1">
      <c r="C1040" s="269"/>
    </row>
    <row r="1041" spans="3:3" s="196" customFormat="1">
      <c r="C1041" s="269"/>
    </row>
  </sheetData>
  <mergeCells count="2">
    <mergeCell ref="B80:G80"/>
    <mergeCell ref="C81:H81"/>
  </mergeCells>
  <printOptions horizontalCentered="1"/>
  <pageMargins left="0.19685039370078741" right="0.19685039370078741" top="0.78740157480314965" bottom="0.78740157480314965" header="0.51181102362204722" footer="0.51181102362204722"/>
  <pageSetup paperSize="9" scale="92" orientation="landscape" horizontalDpi="120" verticalDpi="144" r:id="rId1"/>
  <headerFooter alignWithMargins="0">
    <oddFooter>Stránka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E4182-D63A-4468-A46B-0F9C3BC0F77A}">
  <sheetPr>
    <tabColor theme="9" tint="0.59999389629810485"/>
  </sheetPr>
  <dimension ref="A1:N81"/>
  <sheetViews>
    <sheetView view="pageBreakPreview" zoomScale="90" zoomScaleNormal="90" zoomScaleSheetLayoutView="90" workbookViewId="0">
      <selection activeCell="H69" sqref="H69"/>
    </sheetView>
  </sheetViews>
  <sheetFormatPr defaultColWidth="10" defaultRowHeight="15.75"/>
  <cols>
    <col min="1" max="1" width="5.5703125" style="311" customWidth="1"/>
    <col min="2" max="2" width="71.7109375" style="421" customWidth="1"/>
    <col min="3" max="3" width="7.28515625" style="414" customWidth="1"/>
    <col min="4" max="4" width="6.7109375" style="415" customWidth="1"/>
    <col min="5" max="5" width="9.140625" style="416" customWidth="1"/>
    <col min="6" max="6" width="12.28515625" style="417" customWidth="1"/>
    <col min="7" max="7" width="9.140625" style="418" customWidth="1"/>
    <col min="8" max="8" width="15.7109375" style="417" customWidth="1"/>
    <col min="9" max="256" width="10" style="315"/>
    <col min="257" max="257" width="5.5703125" style="315" customWidth="1"/>
    <col min="258" max="258" width="71.7109375" style="315" customWidth="1"/>
    <col min="259" max="259" width="7.28515625" style="315" customWidth="1"/>
    <col min="260" max="260" width="6.7109375" style="315" customWidth="1"/>
    <col min="261" max="261" width="9.140625" style="315" customWidth="1"/>
    <col min="262" max="262" width="12.28515625" style="315" customWidth="1"/>
    <col min="263" max="263" width="9.140625" style="315" customWidth="1"/>
    <col min="264" max="264" width="15.7109375" style="315" customWidth="1"/>
    <col min="265" max="512" width="10" style="315"/>
    <col min="513" max="513" width="5.5703125" style="315" customWidth="1"/>
    <col min="514" max="514" width="71.7109375" style="315" customWidth="1"/>
    <col min="515" max="515" width="7.28515625" style="315" customWidth="1"/>
    <col min="516" max="516" width="6.7109375" style="315" customWidth="1"/>
    <col min="517" max="517" width="9.140625" style="315" customWidth="1"/>
    <col min="518" max="518" width="12.28515625" style="315" customWidth="1"/>
    <col min="519" max="519" width="9.140625" style="315" customWidth="1"/>
    <col min="520" max="520" width="15.7109375" style="315" customWidth="1"/>
    <col min="521" max="768" width="10" style="315"/>
    <col min="769" max="769" width="5.5703125" style="315" customWidth="1"/>
    <col min="770" max="770" width="71.7109375" style="315" customWidth="1"/>
    <col min="771" max="771" width="7.28515625" style="315" customWidth="1"/>
    <col min="772" max="772" width="6.7109375" style="315" customWidth="1"/>
    <col min="773" max="773" width="9.140625" style="315" customWidth="1"/>
    <col min="774" max="774" width="12.28515625" style="315" customWidth="1"/>
    <col min="775" max="775" width="9.140625" style="315" customWidth="1"/>
    <col min="776" max="776" width="15.7109375" style="315" customWidth="1"/>
    <col min="777" max="1024" width="10" style="315"/>
    <col min="1025" max="1025" width="5.5703125" style="315" customWidth="1"/>
    <col min="1026" max="1026" width="71.7109375" style="315" customWidth="1"/>
    <col min="1027" max="1027" width="7.28515625" style="315" customWidth="1"/>
    <col min="1028" max="1028" width="6.7109375" style="315" customWidth="1"/>
    <col min="1029" max="1029" width="9.140625" style="315" customWidth="1"/>
    <col min="1030" max="1030" width="12.28515625" style="315" customWidth="1"/>
    <col min="1031" max="1031" width="9.140625" style="315" customWidth="1"/>
    <col min="1032" max="1032" width="15.7109375" style="315" customWidth="1"/>
    <col min="1033" max="1280" width="10" style="315"/>
    <col min="1281" max="1281" width="5.5703125" style="315" customWidth="1"/>
    <col min="1282" max="1282" width="71.7109375" style="315" customWidth="1"/>
    <col min="1283" max="1283" width="7.28515625" style="315" customWidth="1"/>
    <col min="1284" max="1284" width="6.7109375" style="315" customWidth="1"/>
    <col min="1285" max="1285" width="9.140625" style="315" customWidth="1"/>
    <col min="1286" max="1286" width="12.28515625" style="315" customWidth="1"/>
    <col min="1287" max="1287" width="9.140625" style="315" customWidth="1"/>
    <col min="1288" max="1288" width="15.7109375" style="315" customWidth="1"/>
    <col min="1289" max="1536" width="10" style="315"/>
    <col min="1537" max="1537" width="5.5703125" style="315" customWidth="1"/>
    <col min="1538" max="1538" width="71.7109375" style="315" customWidth="1"/>
    <col min="1539" max="1539" width="7.28515625" style="315" customWidth="1"/>
    <col min="1540" max="1540" width="6.7109375" style="315" customWidth="1"/>
    <col min="1541" max="1541" width="9.140625" style="315" customWidth="1"/>
    <col min="1542" max="1542" width="12.28515625" style="315" customWidth="1"/>
    <col min="1543" max="1543" width="9.140625" style="315" customWidth="1"/>
    <col min="1544" max="1544" width="15.7109375" style="315" customWidth="1"/>
    <col min="1545" max="1792" width="10" style="315"/>
    <col min="1793" max="1793" width="5.5703125" style="315" customWidth="1"/>
    <col min="1794" max="1794" width="71.7109375" style="315" customWidth="1"/>
    <col min="1795" max="1795" width="7.28515625" style="315" customWidth="1"/>
    <col min="1796" max="1796" width="6.7109375" style="315" customWidth="1"/>
    <col min="1797" max="1797" width="9.140625" style="315" customWidth="1"/>
    <col min="1798" max="1798" width="12.28515625" style="315" customWidth="1"/>
    <col min="1799" max="1799" width="9.140625" style="315" customWidth="1"/>
    <col min="1800" max="1800" width="15.7109375" style="315" customWidth="1"/>
    <col min="1801" max="2048" width="10" style="315"/>
    <col min="2049" max="2049" width="5.5703125" style="315" customWidth="1"/>
    <col min="2050" max="2050" width="71.7109375" style="315" customWidth="1"/>
    <col min="2051" max="2051" width="7.28515625" style="315" customWidth="1"/>
    <col min="2052" max="2052" width="6.7109375" style="315" customWidth="1"/>
    <col min="2053" max="2053" width="9.140625" style="315" customWidth="1"/>
    <col min="2054" max="2054" width="12.28515625" style="315" customWidth="1"/>
    <col min="2055" max="2055" width="9.140625" style="315" customWidth="1"/>
    <col min="2056" max="2056" width="15.7109375" style="315" customWidth="1"/>
    <col min="2057" max="2304" width="10" style="315"/>
    <col min="2305" max="2305" width="5.5703125" style="315" customWidth="1"/>
    <col min="2306" max="2306" width="71.7109375" style="315" customWidth="1"/>
    <col min="2307" max="2307" width="7.28515625" style="315" customWidth="1"/>
    <col min="2308" max="2308" width="6.7109375" style="315" customWidth="1"/>
    <col min="2309" max="2309" width="9.140625" style="315" customWidth="1"/>
    <col min="2310" max="2310" width="12.28515625" style="315" customWidth="1"/>
    <col min="2311" max="2311" width="9.140625" style="315" customWidth="1"/>
    <col min="2312" max="2312" width="15.7109375" style="315" customWidth="1"/>
    <col min="2313" max="2560" width="10" style="315"/>
    <col min="2561" max="2561" width="5.5703125" style="315" customWidth="1"/>
    <col min="2562" max="2562" width="71.7109375" style="315" customWidth="1"/>
    <col min="2563" max="2563" width="7.28515625" style="315" customWidth="1"/>
    <col min="2564" max="2564" width="6.7109375" style="315" customWidth="1"/>
    <col min="2565" max="2565" width="9.140625" style="315" customWidth="1"/>
    <col min="2566" max="2566" width="12.28515625" style="315" customWidth="1"/>
    <col min="2567" max="2567" width="9.140625" style="315" customWidth="1"/>
    <col min="2568" max="2568" width="15.7109375" style="315" customWidth="1"/>
    <col min="2569" max="2816" width="10" style="315"/>
    <col min="2817" max="2817" width="5.5703125" style="315" customWidth="1"/>
    <col min="2818" max="2818" width="71.7109375" style="315" customWidth="1"/>
    <col min="2819" max="2819" width="7.28515625" style="315" customWidth="1"/>
    <col min="2820" max="2820" width="6.7109375" style="315" customWidth="1"/>
    <col min="2821" max="2821" width="9.140625" style="315" customWidth="1"/>
    <col min="2822" max="2822" width="12.28515625" style="315" customWidth="1"/>
    <col min="2823" max="2823" width="9.140625" style="315" customWidth="1"/>
    <col min="2824" max="2824" width="15.7109375" style="315" customWidth="1"/>
    <col min="2825" max="3072" width="10" style="315"/>
    <col min="3073" max="3073" width="5.5703125" style="315" customWidth="1"/>
    <col min="3074" max="3074" width="71.7109375" style="315" customWidth="1"/>
    <col min="3075" max="3075" width="7.28515625" style="315" customWidth="1"/>
    <col min="3076" max="3076" width="6.7109375" style="315" customWidth="1"/>
    <col min="3077" max="3077" width="9.140625" style="315" customWidth="1"/>
    <col min="3078" max="3078" width="12.28515625" style="315" customWidth="1"/>
    <col min="3079" max="3079" width="9.140625" style="315" customWidth="1"/>
    <col min="3080" max="3080" width="15.7109375" style="315" customWidth="1"/>
    <col min="3081" max="3328" width="10" style="315"/>
    <col min="3329" max="3329" width="5.5703125" style="315" customWidth="1"/>
    <col min="3330" max="3330" width="71.7109375" style="315" customWidth="1"/>
    <col min="3331" max="3331" width="7.28515625" style="315" customWidth="1"/>
    <col min="3332" max="3332" width="6.7109375" style="315" customWidth="1"/>
    <col min="3333" max="3333" width="9.140625" style="315" customWidth="1"/>
    <col min="3334" max="3334" width="12.28515625" style="315" customWidth="1"/>
    <col min="3335" max="3335" width="9.140625" style="315" customWidth="1"/>
    <col min="3336" max="3336" width="15.7109375" style="315" customWidth="1"/>
    <col min="3337" max="3584" width="10" style="315"/>
    <col min="3585" max="3585" width="5.5703125" style="315" customWidth="1"/>
    <col min="3586" max="3586" width="71.7109375" style="315" customWidth="1"/>
    <col min="3587" max="3587" width="7.28515625" style="315" customWidth="1"/>
    <col min="3588" max="3588" width="6.7109375" style="315" customWidth="1"/>
    <col min="3589" max="3589" width="9.140625" style="315" customWidth="1"/>
    <col min="3590" max="3590" width="12.28515625" style="315" customWidth="1"/>
    <col min="3591" max="3591" width="9.140625" style="315" customWidth="1"/>
    <col min="3592" max="3592" width="15.7109375" style="315" customWidth="1"/>
    <col min="3593" max="3840" width="10" style="315"/>
    <col min="3841" max="3841" width="5.5703125" style="315" customWidth="1"/>
    <col min="3842" max="3842" width="71.7109375" style="315" customWidth="1"/>
    <col min="3843" max="3843" width="7.28515625" style="315" customWidth="1"/>
    <col min="3844" max="3844" width="6.7109375" style="315" customWidth="1"/>
    <col min="3845" max="3845" width="9.140625" style="315" customWidth="1"/>
    <col min="3846" max="3846" width="12.28515625" style="315" customWidth="1"/>
    <col min="3847" max="3847" width="9.140625" style="315" customWidth="1"/>
    <col min="3848" max="3848" width="15.7109375" style="315" customWidth="1"/>
    <col min="3849" max="4096" width="10" style="315"/>
    <col min="4097" max="4097" width="5.5703125" style="315" customWidth="1"/>
    <col min="4098" max="4098" width="71.7109375" style="315" customWidth="1"/>
    <col min="4099" max="4099" width="7.28515625" style="315" customWidth="1"/>
    <col min="4100" max="4100" width="6.7109375" style="315" customWidth="1"/>
    <col min="4101" max="4101" width="9.140625" style="315" customWidth="1"/>
    <col min="4102" max="4102" width="12.28515625" style="315" customWidth="1"/>
    <col min="4103" max="4103" width="9.140625" style="315" customWidth="1"/>
    <col min="4104" max="4104" width="15.7109375" style="315" customWidth="1"/>
    <col min="4105" max="4352" width="10" style="315"/>
    <col min="4353" max="4353" width="5.5703125" style="315" customWidth="1"/>
    <col min="4354" max="4354" width="71.7109375" style="315" customWidth="1"/>
    <col min="4355" max="4355" width="7.28515625" style="315" customWidth="1"/>
    <col min="4356" max="4356" width="6.7109375" style="315" customWidth="1"/>
    <col min="4357" max="4357" width="9.140625" style="315" customWidth="1"/>
    <col min="4358" max="4358" width="12.28515625" style="315" customWidth="1"/>
    <col min="4359" max="4359" width="9.140625" style="315" customWidth="1"/>
    <col min="4360" max="4360" width="15.7109375" style="315" customWidth="1"/>
    <col min="4361" max="4608" width="10" style="315"/>
    <col min="4609" max="4609" width="5.5703125" style="315" customWidth="1"/>
    <col min="4610" max="4610" width="71.7109375" style="315" customWidth="1"/>
    <col min="4611" max="4611" width="7.28515625" style="315" customWidth="1"/>
    <col min="4612" max="4612" width="6.7109375" style="315" customWidth="1"/>
    <col min="4613" max="4613" width="9.140625" style="315" customWidth="1"/>
    <col min="4614" max="4614" width="12.28515625" style="315" customWidth="1"/>
    <col min="4615" max="4615" width="9.140625" style="315" customWidth="1"/>
    <col min="4616" max="4616" width="15.7109375" style="315" customWidth="1"/>
    <col min="4617" max="4864" width="10" style="315"/>
    <col min="4865" max="4865" width="5.5703125" style="315" customWidth="1"/>
    <col min="4866" max="4866" width="71.7109375" style="315" customWidth="1"/>
    <col min="4867" max="4867" width="7.28515625" style="315" customWidth="1"/>
    <col min="4868" max="4868" width="6.7109375" style="315" customWidth="1"/>
    <col min="4869" max="4869" width="9.140625" style="315" customWidth="1"/>
    <col min="4870" max="4870" width="12.28515625" style="315" customWidth="1"/>
    <col min="4871" max="4871" width="9.140625" style="315" customWidth="1"/>
    <col min="4872" max="4872" width="15.7109375" style="315" customWidth="1"/>
    <col min="4873" max="5120" width="10" style="315"/>
    <col min="5121" max="5121" width="5.5703125" style="315" customWidth="1"/>
    <col min="5122" max="5122" width="71.7109375" style="315" customWidth="1"/>
    <col min="5123" max="5123" width="7.28515625" style="315" customWidth="1"/>
    <col min="5124" max="5124" width="6.7109375" style="315" customWidth="1"/>
    <col min="5125" max="5125" width="9.140625" style="315" customWidth="1"/>
    <col min="5126" max="5126" width="12.28515625" style="315" customWidth="1"/>
    <col min="5127" max="5127" width="9.140625" style="315" customWidth="1"/>
    <col min="5128" max="5128" width="15.7109375" style="315" customWidth="1"/>
    <col min="5129" max="5376" width="10" style="315"/>
    <col min="5377" max="5377" width="5.5703125" style="315" customWidth="1"/>
    <col min="5378" max="5378" width="71.7109375" style="315" customWidth="1"/>
    <col min="5379" max="5379" width="7.28515625" style="315" customWidth="1"/>
    <col min="5380" max="5380" width="6.7109375" style="315" customWidth="1"/>
    <col min="5381" max="5381" width="9.140625" style="315" customWidth="1"/>
    <col min="5382" max="5382" width="12.28515625" style="315" customWidth="1"/>
    <col min="5383" max="5383" width="9.140625" style="315" customWidth="1"/>
    <col min="5384" max="5384" width="15.7109375" style="315" customWidth="1"/>
    <col min="5385" max="5632" width="10" style="315"/>
    <col min="5633" max="5633" width="5.5703125" style="315" customWidth="1"/>
    <col min="5634" max="5634" width="71.7109375" style="315" customWidth="1"/>
    <col min="5635" max="5635" width="7.28515625" style="315" customWidth="1"/>
    <col min="5636" max="5636" width="6.7109375" style="315" customWidth="1"/>
    <col min="5637" max="5637" width="9.140625" style="315" customWidth="1"/>
    <col min="5638" max="5638" width="12.28515625" style="315" customWidth="1"/>
    <col min="5639" max="5639" width="9.140625" style="315" customWidth="1"/>
    <col min="5640" max="5640" width="15.7109375" style="315" customWidth="1"/>
    <col min="5641" max="5888" width="10" style="315"/>
    <col min="5889" max="5889" width="5.5703125" style="315" customWidth="1"/>
    <col min="5890" max="5890" width="71.7109375" style="315" customWidth="1"/>
    <col min="5891" max="5891" width="7.28515625" style="315" customWidth="1"/>
    <col min="5892" max="5892" width="6.7109375" style="315" customWidth="1"/>
    <col min="5893" max="5893" width="9.140625" style="315" customWidth="1"/>
    <col min="5894" max="5894" width="12.28515625" style="315" customWidth="1"/>
    <col min="5895" max="5895" width="9.140625" style="315" customWidth="1"/>
    <col min="5896" max="5896" width="15.7109375" style="315" customWidth="1"/>
    <col min="5897" max="6144" width="10" style="315"/>
    <col min="6145" max="6145" width="5.5703125" style="315" customWidth="1"/>
    <col min="6146" max="6146" width="71.7109375" style="315" customWidth="1"/>
    <col min="6147" max="6147" width="7.28515625" style="315" customWidth="1"/>
    <col min="6148" max="6148" width="6.7109375" style="315" customWidth="1"/>
    <col min="6149" max="6149" width="9.140625" style="315" customWidth="1"/>
    <col min="6150" max="6150" width="12.28515625" style="315" customWidth="1"/>
    <col min="6151" max="6151" width="9.140625" style="315" customWidth="1"/>
    <col min="6152" max="6152" width="15.7109375" style="315" customWidth="1"/>
    <col min="6153" max="6400" width="10" style="315"/>
    <col min="6401" max="6401" width="5.5703125" style="315" customWidth="1"/>
    <col min="6402" max="6402" width="71.7109375" style="315" customWidth="1"/>
    <col min="6403" max="6403" width="7.28515625" style="315" customWidth="1"/>
    <col min="6404" max="6404" width="6.7109375" style="315" customWidth="1"/>
    <col min="6405" max="6405" width="9.140625" style="315" customWidth="1"/>
    <col min="6406" max="6406" width="12.28515625" style="315" customWidth="1"/>
    <col min="6407" max="6407" width="9.140625" style="315" customWidth="1"/>
    <col min="6408" max="6408" width="15.7109375" style="315" customWidth="1"/>
    <col min="6409" max="6656" width="10" style="315"/>
    <col min="6657" max="6657" width="5.5703125" style="315" customWidth="1"/>
    <col min="6658" max="6658" width="71.7109375" style="315" customWidth="1"/>
    <col min="6659" max="6659" width="7.28515625" style="315" customWidth="1"/>
    <col min="6660" max="6660" width="6.7109375" style="315" customWidth="1"/>
    <col min="6661" max="6661" width="9.140625" style="315" customWidth="1"/>
    <col min="6662" max="6662" width="12.28515625" style="315" customWidth="1"/>
    <col min="6663" max="6663" width="9.140625" style="315" customWidth="1"/>
    <col min="6664" max="6664" width="15.7109375" style="315" customWidth="1"/>
    <col min="6665" max="6912" width="10" style="315"/>
    <col min="6913" max="6913" width="5.5703125" style="315" customWidth="1"/>
    <col min="6914" max="6914" width="71.7109375" style="315" customWidth="1"/>
    <col min="6915" max="6915" width="7.28515625" style="315" customWidth="1"/>
    <col min="6916" max="6916" width="6.7109375" style="315" customWidth="1"/>
    <col min="6917" max="6917" width="9.140625" style="315" customWidth="1"/>
    <col min="6918" max="6918" width="12.28515625" style="315" customWidth="1"/>
    <col min="6919" max="6919" width="9.140625" style="315" customWidth="1"/>
    <col min="6920" max="6920" width="15.7109375" style="315" customWidth="1"/>
    <col min="6921" max="7168" width="10" style="315"/>
    <col min="7169" max="7169" width="5.5703125" style="315" customWidth="1"/>
    <col min="7170" max="7170" width="71.7109375" style="315" customWidth="1"/>
    <col min="7171" max="7171" width="7.28515625" style="315" customWidth="1"/>
    <col min="7172" max="7172" width="6.7109375" style="315" customWidth="1"/>
    <col min="7173" max="7173" width="9.140625" style="315" customWidth="1"/>
    <col min="7174" max="7174" width="12.28515625" style="315" customWidth="1"/>
    <col min="7175" max="7175" width="9.140625" style="315" customWidth="1"/>
    <col min="7176" max="7176" width="15.7109375" style="315" customWidth="1"/>
    <col min="7177" max="7424" width="10" style="315"/>
    <col min="7425" max="7425" width="5.5703125" style="315" customWidth="1"/>
    <col min="7426" max="7426" width="71.7109375" style="315" customWidth="1"/>
    <col min="7427" max="7427" width="7.28515625" style="315" customWidth="1"/>
    <col min="7428" max="7428" width="6.7109375" style="315" customWidth="1"/>
    <col min="7429" max="7429" width="9.140625" style="315" customWidth="1"/>
    <col min="7430" max="7430" width="12.28515625" style="315" customWidth="1"/>
    <col min="7431" max="7431" width="9.140625" style="315" customWidth="1"/>
    <col min="7432" max="7432" width="15.7109375" style="315" customWidth="1"/>
    <col min="7433" max="7680" width="10" style="315"/>
    <col min="7681" max="7681" width="5.5703125" style="315" customWidth="1"/>
    <col min="7682" max="7682" width="71.7109375" style="315" customWidth="1"/>
    <col min="7683" max="7683" width="7.28515625" style="315" customWidth="1"/>
    <col min="7684" max="7684" width="6.7109375" style="315" customWidth="1"/>
    <col min="7685" max="7685" width="9.140625" style="315" customWidth="1"/>
    <col min="7686" max="7686" width="12.28515625" style="315" customWidth="1"/>
    <col min="7687" max="7687" width="9.140625" style="315" customWidth="1"/>
    <col min="7688" max="7688" width="15.7109375" style="315" customWidth="1"/>
    <col min="7689" max="7936" width="10" style="315"/>
    <col min="7937" max="7937" width="5.5703125" style="315" customWidth="1"/>
    <col min="7938" max="7938" width="71.7109375" style="315" customWidth="1"/>
    <col min="7939" max="7939" width="7.28515625" style="315" customWidth="1"/>
    <col min="7940" max="7940" width="6.7109375" style="315" customWidth="1"/>
    <col min="7941" max="7941" width="9.140625" style="315" customWidth="1"/>
    <col min="7942" max="7942" width="12.28515625" style="315" customWidth="1"/>
    <col min="7943" max="7943" width="9.140625" style="315" customWidth="1"/>
    <col min="7944" max="7944" width="15.7109375" style="315" customWidth="1"/>
    <col min="7945" max="8192" width="10" style="315"/>
    <col min="8193" max="8193" width="5.5703125" style="315" customWidth="1"/>
    <col min="8194" max="8194" width="71.7109375" style="315" customWidth="1"/>
    <col min="8195" max="8195" width="7.28515625" style="315" customWidth="1"/>
    <col min="8196" max="8196" width="6.7109375" style="315" customWidth="1"/>
    <col min="8197" max="8197" width="9.140625" style="315" customWidth="1"/>
    <col min="8198" max="8198" width="12.28515625" style="315" customWidth="1"/>
    <col min="8199" max="8199" width="9.140625" style="315" customWidth="1"/>
    <col min="8200" max="8200" width="15.7109375" style="315" customWidth="1"/>
    <col min="8201" max="8448" width="10" style="315"/>
    <col min="8449" max="8449" width="5.5703125" style="315" customWidth="1"/>
    <col min="8450" max="8450" width="71.7109375" style="315" customWidth="1"/>
    <col min="8451" max="8451" width="7.28515625" style="315" customWidth="1"/>
    <col min="8452" max="8452" width="6.7109375" style="315" customWidth="1"/>
    <col min="8453" max="8453" width="9.140625" style="315" customWidth="1"/>
    <col min="8454" max="8454" width="12.28515625" style="315" customWidth="1"/>
    <col min="8455" max="8455" width="9.140625" style="315" customWidth="1"/>
    <col min="8456" max="8456" width="15.7109375" style="315" customWidth="1"/>
    <col min="8457" max="8704" width="10" style="315"/>
    <col min="8705" max="8705" width="5.5703125" style="315" customWidth="1"/>
    <col min="8706" max="8706" width="71.7109375" style="315" customWidth="1"/>
    <col min="8707" max="8707" width="7.28515625" style="315" customWidth="1"/>
    <col min="8708" max="8708" width="6.7109375" style="315" customWidth="1"/>
    <col min="8709" max="8709" width="9.140625" style="315" customWidth="1"/>
    <col min="8710" max="8710" width="12.28515625" style="315" customWidth="1"/>
    <col min="8711" max="8711" width="9.140625" style="315" customWidth="1"/>
    <col min="8712" max="8712" width="15.7109375" style="315" customWidth="1"/>
    <col min="8713" max="8960" width="10" style="315"/>
    <col min="8961" max="8961" width="5.5703125" style="315" customWidth="1"/>
    <col min="8962" max="8962" width="71.7109375" style="315" customWidth="1"/>
    <col min="8963" max="8963" width="7.28515625" style="315" customWidth="1"/>
    <col min="8964" max="8964" width="6.7109375" style="315" customWidth="1"/>
    <col min="8965" max="8965" width="9.140625" style="315" customWidth="1"/>
    <col min="8966" max="8966" width="12.28515625" style="315" customWidth="1"/>
    <col min="8967" max="8967" width="9.140625" style="315" customWidth="1"/>
    <col min="8968" max="8968" width="15.7109375" style="315" customWidth="1"/>
    <col min="8969" max="9216" width="10" style="315"/>
    <col min="9217" max="9217" width="5.5703125" style="315" customWidth="1"/>
    <col min="9218" max="9218" width="71.7109375" style="315" customWidth="1"/>
    <col min="9219" max="9219" width="7.28515625" style="315" customWidth="1"/>
    <col min="9220" max="9220" width="6.7109375" style="315" customWidth="1"/>
    <col min="9221" max="9221" width="9.140625" style="315" customWidth="1"/>
    <col min="9222" max="9222" width="12.28515625" style="315" customWidth="1"/>
    <col min="9223" max="9223" width="9.140625" style="315" customWidth="1"/>
    <col min="9224" max="9224" width="15.7109375" style="315" customWidth="1"/>
    <col min="9225" max="9472" width="10" style="315"/>
    <col min="9473" max="9473" width="5.5703125" style="315" customWidth="1"/>
    <col min="9474" max="9474" width="71.7109375" style="315" customWidth="1"/>
    <col min="9475" max="9475" width="7.28515625" style="315" customWidth="1"/>
    <col min="9476" max="9476" width="6.7109375" style="315" customWidth="1"/>
    <col min="9477" max="9477" width="9.140625" style="315" customWidth="1"/>
    <col min="9478" max="9478" width="12.28515625" style="315" customWidth="1"/>
    <col min="9479" max="9479" width="9.140625" style="315" customWidth="1"/>
    <col min="9480" max="9480" width="15.7109375" style="315" customWidth="1"/>
    <col min="9481" max="9728" width="10" style="315"/>
    <col min="9729" max="9729" width="5.5703125" style="315" customWidth="1"/>
    <col min="9730" max="9730" width="71.7109375" style="315" customWidth="1"/>
    <col min="9731" max="9731" width="7.28515625" style="315" customWidth="1"/>
    <col min="9732" max="9732" width="6.7109375" style="315" customWidth="1"/>
    <col min="9733" max="9733" width="9.140625" style="315" customWidth="1"/>
    <col min="9734" max="9734" width="12.28515625" style="315" customWidth="1"/>
    <col min="9735" max="9735" width="9.140625" style="315" customWidth="1"/>
    <col min="9736" max="9736" width="15.7109375" style="315" customWidth="1"/>
    <col min="9737" max="9984" width="10" style="315"/>
    <col min="9985" max="9985" width="5.5703125" style="315" customWidth="1"/>
    <col min="9986" max="9986" width="71.7109375" style="315" customWidth="1"/>
    <col min="9987" max="9987" width="7.28515625" style="315" customWidth="1"/>
    <col min="9988" max="9988" width="6.7109375" style="315" customWidth="1"/>
    <col min="9989" max="9989" width="9.140625" style="315" customWidth="1"/>
    <col min="9990" max="9990" width="12.28515625" style="315" customWidth="1"/>
    <col min="9991" max="9991" width="9.140625" style="315" customWidth="1"/>
    <col min="9992" max="9992" width="15.7109375" style="315" customWidth="1"/>
    <col min="9993" max="10240" width="10" style="315"/>
    <col min="10241" max="10241" width="5.5703125" style="315" customWidth="1"/>
    <col min="10242" max="10242" width="71.7109375" style="315" customWidth="1"/>
    <col min="10243" max="10243" width="7.28515625" style="315" customWidth="1"/>
    <col min="10244" max="10244" width="6.7109375" style="315" customWidth="1"/>
    <col min="10245" max="10245" width="9.140625" style="315" customWidth="1"/>
    <col min="10246" max="10246" width="12.28515625" style="315" customWidth="1"/>
    <col min="10247" max="10247" width="9.140625" style="315" customWidth="1"/>
    <col min="10248" max="10248" width="15.7109375" style="315" customWidth="1"/>
    <col min="10249" max="10496" width="10" style="315"/>
    <col min="10497" max="10497" width="5.5703125" style="315" customWidth="1"/>
    <col min="10498" max="10498" width="71.7109375" style="315" customWidth="1"/>
    <col min="10499" max="10499" width="7.28515625" style="315" customWidth="1"/>
    <col min="10500" max="10500" width="6.7109375" style="315" customWidth="1"/>
    <col min="10501" max="10501" width="9.140625" style="315" customWidth="1"/>
    <col min="10502" max="10502" width="12.28515625" style="315" customWidth="1"/>
    <col min="10503" max="10503" width="9.140625" style="315" customWidth="1"/>
    <col min="10504" max="10504" width="15.7109375" style="315" customWidth="1"/>
    <col min="10505" max="10752" width="10" style="315"/>
    <col min="10753" max="10753" width="5.5703125" style="315" customWidth="1"/>
    <col min="10754" max="10754" width="71.7109375" style="315" customWidth="1"/>
    <col min="10755" max="10755" width="7.28515625" style="315" customWidth="1"/>
    <col min="10756" max="10756" width="6.7109375" style="315" customWidth="1"/>
    <col min="10757" max="10757" width="9.140625" style="315" customWidth="1"/>
    <col min="10758" max="10758" width="12.28515625" style="315" customWidth="1"/>
    <col min="10759" max="10759" width="9.140625" style="315" customWidth="1"/>
    <col min="10760" max="10760" width="15.7109375" style="315" customWidth="1"/>
    <col min="10761" max="11008" width="10" style="315"/>
    <col min="11009" max="11009" width="5.5703125" style="315" customWidth="1"/>
    <col min="11010" max="11010" width="71.7109375" style="315" customWidth="1"/>
    <col min="11011" max="11011" width="7.28515625" style="315" customWidth="1"/>
    <col min="11012" max="11012" width="6.7109375" style="315" customWidth="1"/>
    <col min="11013" max="11013" width="9.140625" style="315" customWidth="1"/>
    <col min="11014" max="11014" width="12.28515625" style="315" customWidth="1"/>
    <col min="11015" max="11015" width="9.140625" style="315" customWidth="1"/>
    <col min="11016" max="11016" width="15.7109375" style="315" customWidth="1"/>
    <col min="11017" max="11264" width="10" style="315"/>
    <col min="11265" max="11265" width="5.5703125" style="315" customWidth="1"/>
    <col min="11266" max="11266" width="71.7109375" style="315" customWidth="1"/>
    <col min="11267" max="11267" width="7.28515625" style="315" customWidth="1"/>
    <col min="11268" max="11268" width="6.7109375" style="315" customWidth="1"/>
    <col min="11269" max="11269" width="9.140625" style="315" customWidth="1"/>
    <col min="11270" max="11270" width="12.28515625" style="315" customWidth="1"/>
    <col min="11271" max="11271" width="9.140625" style="315" customWidth="1"/>
    <col min="11272" max="11272" width="15.7109375" style="315" customWidth="1"/>
    <col min="11273" max="11520" width="10" style="315"/>
    <col min="11521" max="11521" width="5.5703125" style="315" customWidth="1"/>
    <col min="11522" max="11522" width="71.7109375" style="315" customWidth="1"/>
    <col min="11523" max="11523" width="7.28515625" style="315" customWidth="1"/>
    <col min="11524" max="11524" width="6.7109375" style="315" customWidth="1"/>
    <col min="11525" max="11525" width="9.140625" style="315" customWidth="1"/>
    <col min="11526" max="11526" width="12.28515625" style="315" customWidth="1"/>
    <col min="11527" max="11527" width="9.140625" style="315" customWidth="1"/>
    <col min="11528" max="11528" width="15.7109375" style="315" customWidth="1"/>
    <col min="11529" max="11776" width="10" style="315"/>
    <col min="11777" max="11777" width="5.5703125" style="315" customWidth="1"/>
    <col min="11778" max="11778" width="71.7109375" style="315" customWidth="1"/>
    <col min="11779" max="11779" width="7.28515625" style="315" customWidth="1"/>
    <col min="11780" max="11780" width="6.7109375" style="315" customWidth="1"/>
    <col min="11781" max="11781" width="9.140625" style="315" customWidth="1"/>
    <col min="11782" max="11782" width="12.28515625" style="315" customWidth="1"/>
    <col min="11783" max="11783" width="9.140625" style="315" customWidth="1"/>
    <col min="11784" max="11784" width="15.7109375" style="315" customWidth="1"/>
    <col min="11785" max="12032" width="10" style="315"/>
    <col min="12033" max="12033" width="5.5703125" style="315" customWidth="1"/>
    <col min="12034" max="12034" width="71.7109375" style="315" customWidth="1"/>
    <col min="12035" max="12035" width="7.28515625" style="315" customWidth="1"/>
    <col min="12036" max="12036" width="6.7109375" style="315" customWidth="1"/>
    <col min="12037" max="12037" width="9.140625" style="315" customWidth="1"/>
    <col min="12038" max="12038" width="12.28515625" style="315" customWidth="1"/>
    <col min="12039" max="12039" width="9.140625" style="315" customWidth="1"/>
    <col min="12040" max="12040" width="15.7109375" style="315" customWidth="1"/>
    <col min="12041" max="12288" width="10" style="315"/>
    <col min="12289" max="12289" width="5.5703125" style="315" customWidth="1"/>
    <col min="12290" max="12290" width="71.7109375" style="315" customWidth="1"/>
    <col min="12291" max="12291" width="7.28515625" style="315" customWidth="1"/>
    <col min="12292" max="12292" width="6.7109375" style="315" customWidth="1"/>
    <col min="12293" max="12293" width="9.140625" style="315" customWidth="1"/>
    <col min="12294" max="12294" width="12.28515625" style="315" customWidth="1"/>
    <col min="12295" max="12295" width="9.140625" style="315" customWidth="1"/>
    <col min="12296" max="12296" width="15.7109375" style="315" customWidth="1"/>
    <col min="12297" max="12544" width="10" style="315"/>
    <col min="12545" max="12545" width="5.5703125" style="315" customWidth="1"/>
    <col min="12546" max="12546" width="71.7109375" style="315" customWidth="1"/>
    <col min="12547" max="12547" width="7.28515625" style="315" customWidth="1"/>
    <col min="12548" max="12548" width="6.7109375" style="315" customWidth="1"/>
    <col min="12549" max="12549" width="9.140625" style="315" customWidth="1"/>
    <col min="12550" max="12550" width="12.28515625" style="315" customWidth="1"/>
    <col min="12551" max="12551" width="9.140625" style="315" customWidth="1"/>
    <col min="12552" max="12552" width="15.7109375" style="315" customWidth="1"/>
    <col min="12553" max="12800" width="10" style="315"/>
    <col min="12801" max="12801" width="5.5703125" style="315" customWidth="1"/>
    <col min="12802" max="12802" width="71.7109375" style="315" customWidth="1"/>
    <col min="12803" max="12803" width="7.28515625" style="315" customWidth="1"/>
    <col min="12804" max="12804" width="6.7109375" style="315" customWidth="1"/>
    <col min="12805" max="12805" width="9.140625" style="315" customWidth="1"/>
    <col min="12806" max="12806" width="12.28515625" style="315" customWidth="1"/>
    <col min="12807" max="12807" width="9.140625" style="315" customWidth="1"/>
    <col min="12808" max="12808" width="15.7109375" style="315" customWidth="1"/>
    <col min="12809" max="13056" width="10" style="315"/>
    <col min="13057" max="13057" width="5.5703125" style="315" customWidth="1"/>
    <col min="13058" max="13058" width="71.7109375" style="315" customWidth="1"/>
    <col min="13059" max="13059" width="7.28515625" style="315" customWidth="1"/>
    <col min="13060" max="13060" width="6.7109375" style="315" customWidth="1"/>
    <col min="13061" max="13061" width="9.140625" style="315" customWidth="1"/>
    <col min="13062" max="13062" width="12.28515625" style="315" customWidth="1"/>
    <col min="13063" max="13063" width="9.140625" style="315" customWidth="1"/>
    <col min="13064" max="13064" width="15.7109375" style="315" customWidth="1"/>
    <col min="13065" max="13312" width="10" style="315"/>
    <col min="13313" max="13313" width="5.5703125" style="315" customWidth="1"/>
    <col min="13314" max="13314" width="71.7109375" style="315" customWidth="1"/>
    <col min="13315" max="13315" width="7.28515625" style="315" customWidth="1"/>
    <col min="13316" max="13316" width="6.7109375" style="315" customWidth="1"/>
    <col min="13317" max="13317" width="9.140625" style="315" customWidth="1"/>
    <col min="13318" max="13318" width="12.28515625" style="315" customWidth="1"/>
    <col min="13319" max="13319" width="9.140625" style="315" customWidth="1"/>
    <col min="13320" max="13320" width="15.7109375" style="315" customWidth="1"/>
    <col min="13321" max="13568" width="10" style="315"/>
    <col min="13569" max="13569" width="5.5703125" style="315" customWidth="1"/>
    <col min="13570" max="13570" width="71.7109375" style="315" customWidth="1"/>
    <col min="13571" max="13571" width="7.28515625" style="315" customWidth="1"/>
    <col min="13572" max="13572" width="6.7109375" style="315" customWidth="1"/>
    <col min="13573" max="13573" width="9.140625" style="315" customWidth="1"/>
    <col min="13574" max="13574" width="12.28515625" style="315" customWidth="1"/>
    <col min="13575" max="13575" width="9.140625" style="315" customWidth="1"/>
    <col min="13576" max="13576" width="15.7109375" style="315" customWidth="1"/>
    <col min="13577" max="13824" width="10" style="315"/>
    <col min="13825" max="13825" width="5.5703125" style="315" customWidth="1"/>
    <col min="13826" max="13826" width="71.7109375" style="315" customWidth="1"/>
    <col min="13827" max="13827" width="7.28515625" style="315" customWidth="1"/>
    <col min="13828" max="13828" width="6.7109375" style="315" customWidth="1"/>
    <col min="13829" max="13829" width="9.140625" style="315" customWidth="1"/>
    <col min="13830" max="13830" width="12.28515625" style="315" customWidth="1"/>
    <col min="13831" max="13831" width="9.140625" style="315" customWidth="1"/>
    <col min="13832" max="13832" width="15.7109375" style="315" customWidth="1"/>
    <col min="13833" max="14080" width="10" style="315"/>
    <col min="14081" max="14081" width="5.5703125" style="315" customWidth="1"/>
    <col min="14082" max="14082" width="71.7109375" style="315" customWidth="1"/>
    <col min="14083" max="14083" width="7.28515625" style="315" customWidth="1"/>
    <col min="14084" max="14084" width="6.7109375" style="315" customWidth="1"/>
    <col min="14085" max="14085" width="9.140625" style="315" customWidth="1"/>
    <col min="14086" max="14086" width="12.28515625" style="315" customWidth="1"/>
    <col min="14087" max="14087" width="9.140625" style="315" customWidth="1"/>
    <col min="14088" max="14088" width="15.7109375" style="315" customWidth="1"/>
    <col min="14089" max="14336" width="10" style="315"/>
    <col min="14337" max="14337" width="5.5703125" style="315" customWidth="1"/>
    <col min="14338" max="14338" width="71.7109375" style="315" customWidth="1"/>
    <col min="14339" max="14339" width="7.28515625" style="315" customWidth="1"/>
    <col min="14340" max="14340" width="6.7109375" style="315" customWidth="1"/>
    <col min="14341" max="14341" width="9.140625" style="315" customWidth="1"/>
    <col min="14342" max="14342" width="12.28515625" style="315" customWidth="1"/>
    <col min="14343" max="14343" width="9.140625" style="315" customWidth="1"/>
    <col min="14344" max="14344" width="15.7109375" style="315" customWidth="1"/>
    <col min="14345" max="14592" width="10" style="315"/>
    <col min="14593" max="14593" width="5.5703125" style="315" customWidth="1"/>
    <col min="14594" max="14594" width="71.7109375" style="315" customWidth="1"/>
    <col min="14595" max="14595" width="7.28515625" style="315" customWidth="1"/>
    <col min="14596" max="14596" width="6.7109375" style="315" customWidth="1"/>
    <col min="14597" max="14597" width="9.140625" style="315" customWidth="1"/>
    <col min="14598" max="14598" width="12.28515625" style="315" customWidth="1"/>
    <col min="14599" max="14599" width="9.140625" style="315" customWidth="1"/>
    <col min="14600" max="14600" width="15.7109375" style="315" customWidth="1"/>
    <col min="14601" max="14848" width="10" style="315"/>
    <col min="14849" max="14849" width="5.5703125" style="315" customWidth="1"/>
    <col min="14850" max="14850" width="71.7109375" style="315" customWidth="1"/>
    <col min="14851" max="14851" width="7.28515625" style="315" customWidth="1"/>
    <col min="14852" max="14852" width="6.7109375" style="315" customWidth="1"/>
    <col min="14853" max="14853" width="9.140625" style="315" customWidth="1"/>
    <col min="14854" max="14854" width="12.28515625" style="315" customWidth="1"/>
    <col min="14855" max="14855" width="9.140625" style="315" customWidth="1"/>
    <col min="14856" max="14856" width="15.7109375" style="315" customWidth="1"/>
    <col min="14857" max="15104" width="10" style="315"/>
    <col min="15105" max="15105" width="5.5703125" style="315" customWidth="1"/>
    <col min="15106" max="15106" width="71.7109375" style="315" customWidth="1"/>
    <col min="15107" max="15107" width="7.28515625" style="315" customWidth="1"/>
    <col min="15108" max="15108" width="6.7109375" style="315" customWidth="1"/>
    <col min="15109" max="15109" width="9.140625" style="315" customWidth="1"/>
    <col min="15110" max="15110" width="12.28515625" style="315" customWidth="1"/>
    <col min="15111" max="15111" width="9.140625" style="315" customWidth="1"/>
    <col min="15112" max="15112" width="15.7109375" style="315" customWidth="1"/>
    <col min="15113" max="15360" width="10" style="315"/>
    <col min="15361" max="15361" width="5.5703125" style="315" customWidth="1"/>
    <col min="15362" max="15362" width="71.7109375" style="315" customWidth="1"/>
    <col min="15363" max="15363" width="7.28515625" style="315" customWidth="1"/>
    <col min="15364" max="15364" width="6.7109375" style="315" customWidth="1"/>
    <col min="15365" max="15365" width="9.140625" style="315" customWidth="1"/>
    <col min="15366" max="15366" width="12.28515625" style="315" customWidth="1"/>
    <col min="15367" max="15367" width="9.140625" style="315" customWidth="1"/>
    <col min="15368" max="15368" width="15.7109375" style="315" customWidth="1"/>
    <col min="15369" max="15616" width="10" style="315"/>
    <col min="15617" max="15617" width="5.5703125" style="315" customWidth="1"/>
    <col min="15618" max="15618" width="71.7109375" style="315" customWidth="1"/>
    <col min="15619" max="15619" width="7.28515625" style="315" customWidth="1"/>
    <col min="15620" max="15620" width="6.7109375" style="315" customWidth="1"/>
    <col min="15621" max="15621" width="9.140625" style="315" customWidth="1"/>
    <col min="15622" max="15622" width="12.28515625" style="315" customWidth="1"/>
    <col min="15623" max="15623" width="9.140625" style="315" customWidth="1"/>
    <col min="15624" max="15624" width="15.7109375" style="315" customWidth="1"/>
    <col min="15625" max="15872" width="10" style="315"/>
    <col min="15873" max="15873" width="5.5703125" style="315" customWidth="1"/>
    <col min="15874" max="15874" width="71.7109375" style="315" customWidth="1"/>
    <col min="15875" max="15875" width="7.28515625" style="315" customWidth="1"/>
    <col min="15876" max="15876" width="6.7109375" style="315" customWidth="1"/>
    <col min="15877" max="15877" width="9.140625" style="315" customWidth="1"/>
    <col min="15878" max="15878" width="12.28515625" style="315" customWidth="1"/>
    <col min="15879" max="15879" width="9.140625" style="315" customWidth="1"/>
    <col min="15880" max="15880" width="15.7109375" style="315" customWidth="1"/>
    <col min="15881" max="16128" width="10" style="315"/>
    <col min="16129" max="16129" width="5.5703125" style="315" customWidth="1"/>
    <col min="16130" max="16130" width="71.7109375" style="315" customWidth="1"/>
    <col min="16131" max="16131" width="7.28515625" style="315" customWidth="1"/>
    <col min="16132" max="16132" width="6.7109375" style="315" customWidth="1"/>
    <col min="16133" max="16133" width="9.140625" style="315" customWidth="1"/>
    <col min="16134" max="16134" width="12.28515625" style="315" customWidth="1"/>
    <col min="16135" max="16135" width="9.140625" style="315" customWidth="1"/>
    <col min="16136" max="16136" width="15.7109375" style="315" customWidth="1"/>
    <col min="16137" max="16384" width="10" style="315"/>
  </cols>
  <sheetData>
    <row r="1" spans="1:14" ht="11.85" customHeight="1" thickBot="1">
      <c r="B1" s="312"/>
      <c r="C1" s="312"/>
      <c r="D1" s="313"/>
      <c r="E1" s="312"/>
      <c r="F1" s="312"/>
      <c r="G1" s="314"/>
      <c r="H1" s="312"/>
    </row>
    <row r="2" spans="1:14" ht="16.5" thickBot="1">
      <c r="B2" s="316" t="s">
        <v>1613</v>
      </c>
      <c r="C2" s="317"/>
      <c r="D2" s="318"/>
      <c r="E2" s="319"/>
      <c r="F2" s="320"/>
      <c r="G2" s="321"/>
      <c r="H2" s="322"/>
    </row>
    <row r="3" spans="1:14">
      <c r="B3" s="323" t="str">
        <f>B13</f>
        <v>1. Elektroinstalace</v>
      </c>
      <c r="C3" s="324"/>
      <c r="D3" s="325"/>
      <c r="E3" s="326"/>
      <c r="F3" s="327"/>
      <c r="G3" s="328"/>
      <c r="H3" s="329">
        <f>H30</f>
        <v>0</v>
      </c>
    </row>
    <row r="4" spans="1:14">
      <c r="B4" s="330" t="str">
        <f>B32</f>
        <v>2. Rozvaděče</v>
      </c>
      <c r="C4" s="324"/>
      <c r="D4" s="325"/>
      <c r="E4" s="326"/>
      <c r="F4" s="327"/>
      <c r="G4" s="328"/>
      <c r="H4" s="329">
        <f>H38</f>
        <v>0</v>
      </c>
    </row>
    <row r="5" spans="1:14">
      <c r="B5" s="330" t="str">
        <f>B40</f>
        <v>3. Ukončení vodičů</v>
      </c>
      <c r="C5" s="324"/>
      <c r="D5" s="325"/>
      <c r="E5" s="326"/>
      <c r="F5" s="327"/>
      <c r="G5" s="328"/>
      <c r="H5" s="329">
        <f>H45</f>
        <v>0</v>
      </c>
    </row>
    <row r="6" spans="1:14">
      <c r="B6" s="323" t="str">
        <f>B47</f>
        <v>4. Svítidla</v>
      </c>
      <c r="C6" s="324"/>
      <c r="D6" s="325"/>
      <c r="E6" s="326"/>
      <c r="F6" s="327"/>
      <c r="G6" s="331"/>
      <c r="H6" s="329">
        <f>H53</f>
        <v>0</v>
      </c>
    </row>
    <row r="7" spans="1:14">
      <c r="B7" s="323" t="str">
        <f>B55</f>
        <v>5. Ostatní náklady</v>
      </c>
      <c r="C7" s="324"/>
      <c r="D7" s="325"/>
      <c r="E7" s="326"/>
      <c r="F7" s="327"/>
      <c r="G7" s="331"/>
      <c r="H7" s="329">
        <f>H59</f>
        <v>0</v>
      </c>
    </row>
    <row r="8" spans="1:14" ht="16.5" thickBot="1">
      <c r="B8" s="323" t="str">
        <f>B61</f>
        <v>6. HZS</v>
      </c>
      <c r="C8" s="324"/>
      <c r="D8" s="325"/>
      <c r="E8" s="326"/>
      <c r="F8" s="327"/>
      <c r="G8" s="331"/>
      <c r="H8" s="329">
        <f>F76</f>
        <v>0</v>
      </c>
    </row>
    <row r="9" spans="1:14" ht="16.5" thickBot="1">
      <c r="B9" s="316" t="s">
        <v>1614</v>
      </c>
      <c r="C9" s="317"/>
      <c r="D9" s="318"/>
      <c r="E9" s="319"/>
      <c r="F9" s="320"/>
      <c r="G9" s="332"/>
      <c r="H9" s="333">
        <f>SUM(H3:H8)</f>
        <v>0</v>
      </c>
    </row>
    <row r="10" spans="1:14">
      <c r="B10" s="334"/>
      <c r="C10" s="324"/>
      <c r="D10" s="325"/>
      <c r="E10" s="326"/>
      <c r="F10" s="327"/>
      <c r="G10" s="335"/>
      <c r="H10" s="336"/>
    </row>
    <row r="11" spans="1:14">
      <c r="B11" s="337"/>
      <c r="C11" s="338"/>
      <c r="D11" s="313"/>
      <c r="E11" s="339"/>
      <c r="F11" s="340"/>
      <c r="G11" s="341"/>
      <c r="H11" s="342"/>
    </row>
    <row r="12" spans="1:14" ht="15.2" customHeight="1">
      <c r="A12" s="343" t="s">
        <v>1615</v>
      </c>
      <c r="B12" s="344" t="s">
        <v>12</v>
      </c>
      <c r="C12" s="345" t="s">
        <v>1616</v>
      </c>
      <c r="D12" s="346" t="s">
        <v>1617</v>
      </c>
      <c r="E12" s="485" t="s">
        <v>1618</v>
      </c>
      <c r="F12" s="485"/>
      <c r="G12" s="486" t="s">
        <v>1619</v>
      </c>
      <c r="H12" s="486"/>
      <c r="L12" s="349"/>
      <c r="N12" s="350"/>
    </row>
    <row r="13" spans="1:14">
      <c r="A13" s="351"/>
      <c r="B13" s="352" t="s">
        <v>1620</v>
      </c>
      <c r="C13" s="353"/>
      <c r="D13" s="354"/>
      <c r="E13" s="348" t="s">
        <v>1621</v>
      </c>
      <c r="F13" s="347" t="s">
        <v>1622</v>
      </c>
      <c r="G13" s="355" t="s">
        <v>1621</v>
      </c>
      <c r="H13" s="347" t="s">
        <v>1622</v>
      </c>
      <c r="L13" s="349"/>
      <c r="N13" s="350"/>
    </row>
    <row r="14" spans="1:14">
      <c r="A14" s="356" t="s">
        <v>1623</v>
      </c>
      <c r="B14" s="357" t="s">
        <v>1624</v>
      </c>
      <c r="C14" s="358" t="s">
        <v>7</v>
      </c>
      <c r="D14" s="359">
        <v>850</v>
      </c>
      <c r="E14" s="360"/>
      <c r="F14" s="361">
        <f t="shared" ref="F14:F27" si="0">E14*D14</f>
        <v>0</v>
      </c>
      <c r="G14" s="362"/>
      <c r="H14" s="361">
        <f t="shared" ref="H14:H27" si="1">G14*D14</f>
        <v>0</v>
      </c>
      <c r="L14" s="349"/>
      <c r="N14" s="350"/>
    </row>
    <row r="15" spans="1:14" ht="14.1" customHeight="1">
      <c r="A15" s="356" t="s">
        <v>1625</v>
      </c>
      <c r="B15" s="357" t="s">
        <v>1626</v>
      </c>
      <c r="C15" s="358" t="s">
        <v>7</v>
      </c>
      <c r="D15" s="359">
        <v>500</v>
      </c>
      <c r="E15" s="360"/>
      <c r="F15" s="361">
        <f t="shared" si="0"/>
        <v>0</v>
      </c>
      <c r="G15" s="362"/>
      <c r="H15" s="361">
        <f t="shared" si="1"/>
        <v>0</v>
      </c>
      <c r="L15" s="349"/>
      <c r="N15" s="350"/>
    </row>
    <row r="16" spans="1:14" ht="14.1" customHeight="1">
      <c r="A16" s="356" t="s">
        <v>1627</v>
      </c>
      <c r="B16" s="357" t="s">
        <v>1628</v>
      </c>
      <c r="C16" s="358" t="s">
        <v>7</v>
      </c>
      <c r="D16" s="359">
        <v>340</v>
      </c>
      <c r="E16" s="360"/>
      <c r="F16" s="361">
        <f t="shared" si="0"/>
        <v>0</v>
      </c>
      <c r="G16" s="362"/>
      <c r="H16" s="361">
        <f t="shared" si="1"/>
        <v>0</v>
      </c>
      <c r="L16" s="349"/>
      <c r="N16" s="350"/>
    </row>
    <row r="17" spans="1:14" ht="14.1" customHeight="1">
      <c r="A17" s="356" t="s">
        <v>1629</v>
      </c>
      <c r="B17" s="357" t="s">
        <v>1630</v>
      </c>
      <c r="C17" s="358" t="s">
        <v>7</v>
      </c>
      <c r="D17" s="359">
        <v>80</v>
      </c>
      <c r="E17" s="360"/>
      <c r="F17" s="361">
        <f t="shared" si="0"/>
        <v>0</v>
      </c>
      <c r="G17" s="362"/>
      <c r="H17" s="361">
        <f t="shared" si="1"/>
        <v>0</v>
      </c>
      <c r="L17" s="349"/>
      <c r="N17" s="350"/>
    </row>
    <row r="18" spans="1:14" ht="14.1" customHeight="1">
      <c r="A18" s="356" t="s">
        <v>1631</v>
      </c>
      <c r="B18" s="357" t="s">
        <v>1632</v>
      </c>
      <c r="C18" s="358" t="s">
        <v>7</v>
      </c>
      <c r="D18" s="359">
        <v>50</v>
      </c>
      <c r="E18" s="360"/>
      <c r="F18" s="361">
        <f t="shared" si="0"/>
        <v>0</v>
      </c>
      <c r="G18" s="362"/>
      <c r="H18" s="361">
        <f t="shared" si="1"/>
        <v>0</v>
      </c>
      <c r="L18" s="349"/>
      <c r="N18" s="350"/>
    </row>
    <row r="19" spans="1:14" ht="14.1" customHeight="1">
      <c r="A19" s="356" t="s">
        <v>1633</v>
      </c>
      <c r="B19" s="357" t="s">
        <v>1634</v>
      </c>
      <c r="C19" s="358" t="s">
        <v>9</v>
      </c>
      <c r="D19" s="359">
        <v>28</v>
      </c>
      <c r="E19" s="360"/>
      <c r="F19" s="361">
        <f t="shared" si="0"/>
        <v>0</v>
      </c>
      <c r="G19" s="362"/>
      <c r="H19" s="361">
        <f t="shared" si="1"/>
        <v>0</v>
      </c>
      <c r="L19" s="349"/>
      <c r="N19" s="350"/>
    </row>
    <row r="20" spans="1:14" ht="14.1" customHeight="1">
      <c r="A20" s="356" t="s">
        <v>1635</v>
      </c>
      <c r="B20" s="357" t="s">
        <v>1636</v>
      </c>
      <c r="C20" s="358" t="s">
        <v>9</v>
      </c>
      <c r="D20" s="359">
        <f>SUM(D23:D23,D24:D24)</f>
        <v>62</v>
      </c>
      <c r="E20" s="360"/>
      <c r="F20" s="361">
        <f t="shared" si="0"/>
        <v>0</v>
      </c>
      <c r="G20" s="362"/>
      <c r="H20" s="361">
        <f t="shared" si="1"/>
        <v>0</v>
      </c>
      <c r="L20" s="349"/>
      <c r="N20" s="350"/>
    </row>
    <row r="21" spans="1:14" ht="14.1" customHeight="1">
      <c r="A21" s="356" t="s">
        <v>1637</v>
      </c>
      <c r="B21" s="357" t="s">
        <v>1638</v>
      </c>
      <c r="C21" s="358" t="s">
        <v>9</v>
      </c>
      <c r="D21" s="359">
        <v>10</v>
      </c>
      <c r="E21" s="360"/>
      <c r="F21" s="361">
        <f t="shared" si="0"/>
        <v>0</v>
      </c>
      <c r="G21" s="362"/>
      <c r="H21" s="361">
        <f t="shared" si="1"/>
        <v>0</v>
      </c>
      <c r="L21" s="349"/>
      <c r="N21" s="350"/>
    </row>
    <row r="22" spans="1:14" ht="14.1" customHeight="1">
      <c r="A22" s="356" t="s">
        <v>1639</v>
      </c>
      <c r="B22" s="357" t="s">
        <v>1640</v>
      </c>
      <c r="C22" s="358" t="s">
        <v>9</v>
      </c>
      <c r="D22" s="359">
        <v>22</v>
      </c>
      <c r="E22" s="360"/>
      <c r="F22" s="361">
        <f t="shared" si="0"/>
        <v>0</v>
      </c>
      <c r="G22" s="362"/>
      <c r="H22" s="361">
        <f t="shared" si="1"/>
        <v>0</v>
      </c>
      <c r="L22" s="349"/>
      <c r="N22" s="350"/>
    </row>
    <row r="23" spans="1:14" ht="14.1" customHeight="1">
      <c r="A23" s="356" t="s">
        <v>1641</v>
      </c>
      <c r="B23" s="357" t="s">
        <v>1642</v>
      </c>
      <c r="C23" s="358" t="s">
        <v>9</v>
      </c>
      <c r="D23" s="359">
        <v>29</v>
      </c>
      <c r="E23" s="360"/>
      <c r="F23" s="361">
        <f t="shared" si="0"/>
        <v>0</v>
      </c>
      <c r="G23" s="362"/>
      <c r="H23" s="361">
        <f t="shared" si="1"/>
        <v>0</v>
      </c>
      <c r="L23" s="349"/>
      <c r="N23" s="350"/>
    </row>
    <row r="24" spans="1:14" ht="14.1" customHeight="1">
      <c r="A24" s="356" t="s">
        <v>1643</v>
      </c>
      <c r="B24" s="357" t="s">
        <v>1644</v>
      </c>
      <c r="C24" s="358" t="s">
        <v>9</v>
      </c>
      <c r="D24" s="359">
        <v>33</v>
      </c>
      <c r="E24" s="360"/>
      <c r="F24" s="361">
        <f t="shared" si="0"/>
        <v>0</v>
      </c>
      <c r="G24" s="362"/>
      <c r="H24" s="361">
        <f t="shared" si="1"/>
        <v>0</v>
      </c>
      <c r="L24" s="349"/>
      <c r="N24" s="350"/>
    </row>
    <row r="25" spans="1:14" ht="90" customHeight="1">
      <c r="A25" s="356" t="s">
        <v>1645</v>
      </c>
      <c r="B25" s="424" t="s">
        <v>1646</v>
      </c>
      <c r="C25" s="358" t="s">
        <v>9</v>
      </c>
      <c r="D25" s="359">
        <v>28</v>
      </c>
      <c r="E25" s="360"/>
      <c r="F25" s="361">
        <f t="shared" si="0"/>
        <v>0</v>
      </c>
      <c r="G25" s="362"/>
      <c r="H25" s="361">
        <f t="shared" si="1"/>
        <v>0</v>
      </c>
      <c r="L25" s="349"/>
      <c r="N25" s="350"/>
    </row>
    <row r="26" spans="1:14" ht="14.1" customHeight="1">
      <c r="A26" s="356" t="s">
        <v>1647</v>
      </c>
      <c r="B26" s="425" t="s">
        <v>1648</v>
      </c>
      <c r="C26" s="358" t="s">
        <v>9</v>
      </c>
      <c r="D26" s="359">
        <v>10</v>
      </c>
      <c r="E26" s="360"/>
      <c r="F26" s="361">
        <f t="shared" si="0"/>
        <v>0</v>
      </c>
      <c r="G26" s="362"/>
      <c r="H26" s="361">
        <f t="shared" si="1"/>
        <v>0</v>
      </c>
    </row>
    <row r="27" spans="1:14" ht="14.1" customHeight="1" thickBot="1">
      <c r="A27" s="356" t="s">
        <v>1649</v>
      </c>
      <c r="B27" s="363" t="s">
        <v>1650</v>
      </c>
      <c r="C27" s="364" t="s">
        <v>14</v>
      </c>
      <c r="D27" s="359">
        <v>0.5</v>
      </c>
      <c r="E27" s="360"/>
      <c r="F27" s="361">
        <f t="shared" si="0"/>
        <v>0</v>
      </c>
      <c r="G27" s="362"/>
      <c r="H27" s="361">
        <f t="shared" si="1"/>
        <v>0</v>
      </c>
    </row>
    <row r="28" spans="1:14" ht="14.1" customHeight="1">
      <c r="B28" s="365" t="s">
        <v>1651</v>
      </c>
      <c r="C28" s="366"/>
      <c r="D28" s="367">
        <v>1</v>
      </c>
      <c r="E28" s="368"/>
      <c r="F28" s="369">
        <f>SUM(F14:F27)</f>
        <v>0</v>
      </c>
      <c r="G28" s="370"/>
      <c r="H28" s="371">
        <f>SUM(H14:H27)</f>
        <v>0</v>
      </c>
    </row>
    <row r="29" spans="1:14" ht="14.1" customHeight="1">
      <c r="B29" s="372" t="s">
        <v>1652</v>
      </c>
      <c r="C29" s="373">
        <v>0.08</v>
      </c>
      <c r="D29" s="374"/>
      <c r="E29" s="375"/>
      <c r="F29" s="376"/>
      <c r="G29" s="377"/>
      <c r="H29" s="378">
        <f>PRODUCT(H28,C29)</f>
        <v>0</v>
      </c>
    </row>
    <row r="30" spans="1:14" ht="14.1" customHeight="1" thickBot="1">
      <c r="B30" s="379" t="s">
        <v>1653</v>
      </c>
      <c r="C30" s="380"/>
      <c r="D30" s="381"/>
      <c r="E30" s="382"/>
      <c r="F30" s="383"/>
      <c r="G30" s="384"/>
      <c r="H30" s="385">
        <f>F28+H28+H29</f>
        <v>0</v>
      </c>
    </row>
    <row r="31" spans="1:14" ht="14.1" customHeight="1">
      <c r="B31" s="337"/>
      <c r="C31" s="386"/>
      <c r="D31" s="387"/>
      <c r="E31" s="388"/>
      <c r="F31" s="389"/>
      <c r="G31" s="390"/>
      <c r="H31" s="389"/>
      <c r="I31" s="391"/>
    </row>
    <row r="32" spans="1:14" ht="14.1" customHeight="1">
      <c r="B32" s="392" t="s">
        <v>1654</v>
      </c>
      <c r="C32" s="358"/>
      <c r="D32" s="359"/>
      <c r="E32" s="360"/>
      <c r="F32" s="361"/>
      <c r="G32" s="362"/>
      <c r="H32" s="361"/>
      <c r="I32" s="391"/>
    </row>
    <row r="33" spans="1:9" ht="14.1" customHeight="1">
      <c r="A33" s="393" t="s">
        <v>1655</v>
      </c>
      <c r="B33" s="357" t="s">
        <v>1657</v>
      </c>
      <c r="C33" s="358" t="s">
        <v>9</v>
      </c>
      <c r="D33" s="359">
        <v>4</v>
      </c>
      <c r="E33" s="360"/>
      <c r="F33" s="375">
        <f>E33*D33</f>
        <v>0</v>
      </c>
      <c r="G33" s="362"/>
      <c r="H33" s="375">
        <f>G33*D33</f>
        <v>0</v>
      </c>
      <c r="I33" s="391"/>
    </row>
    <row r="34" spans="1:9" ht="14.1" customHeight="1">
      <c r="A34" s="393" t="s">
        <v>1656</v>
      </c>
      <c r="B34" s="357" t="s">
        <v>1659</v>
      </c>
      <c r="C34" s="358" t="s">
        <v>9</v>
      </c>
      <c r="D34" s="359">
        <v>1</v>
      </c>
      <c r="E34" s="360"/>
      <c r="F34" s="375">
        <f>E34*D34</f>
        <v>0</v>
      </c>
      <c r="G34" s="362"/>
      <c r="H34" s="375">
        <f>G34*D34</f>
        <v>0</v>
      </c>
      <c r="I34" s="391"/>
    </row>
    <row r="35" spans="1:9" ht="14.1" customHeight="1" thickBot="1">
      <c r="A35" s="393" t="s">
        <v>1658</v>
      </c>
      <c r="B35" s="357" t="s">
        <v>1661</v>
      </c>
      <c r="C35" s="358" t="s">
        <v>9</v>
      </c>
      <c r="D35" s="359">
        <v>1</v>
      </c>
      <c r="E35" s="360"/>
      <c r="F35" s="375">
        <f>E35*D35</f>
        <v>0</v>
      </c>
      <c r="G35" s="362"/>
      <c r="H35" s="375">
        <f>G35*D35</f>
        <v>0</v>
      </c>
      <c r="I35" s="391"/>
    </row>
    <row r="36" spans="1:9" ht="14.1" customHeight="1">
      <c r="B36" s="365" t="s">
        <v>9</v>
      </c>
      <c r="C36" s="366"/>
      <c r="D36" s="367">
        <v>1</v>
      </c>
      <c r="E36" s="368"/>
      <c r="F36" s="369">
        <f>SUM(F32:F35)</f>
        <v>0</v>
      </c>
      <c r="G36" s="370"/>
      <c r="H36" s="371">
        <f>SUM(H32:H35)</f>
        <v>0</v>
      </c>
      <c r="I36" s="391"/>
    </row>
    <row r="37" spans="1:9" ht="14.1" customHeight="1">
      <c r="B37" s="372" t="s">
        <v>1652</v>
      </c>
      <c r="C37" s="373">
        <v>0.08</v>
      </c>
      <c r="D37" s="374"/>
      <c r="E37" s="375"/>
      <c r="F37" s="376"/>
      <c r="G37" s="377"/>
      <c r="H37" s="378">
        <f>PRODUCT(H36,C37)</f>
        <v>0</v>
      </c>
      <c r="I37" s="391"/>
    </row>
    <row r="38" spans="1:9" ht="14.1" customHeight="1" thickBot="1">
      <c r="B38" s="379" t="s">
        <v>1653</v>
      </c>
      <c r="C38" s="380"/>
      <c r="D38" s="381"/>
      <c r="E38" s="382"/>
      <c r="F38" s="383"/>
      <c r="G38" s="384"/>
      <c r="H38" s="385">
        <f>F36+H36+H37</f>
        <v>0</v>
      </c>
      <c r="I38" s="391"/>
    </row>
    <row r="39" spans="1:9" ht="14.1" customHeight="1">
      <c r="B39" s="337"/>
      <c r="C39" s="386"/>
      <c r="D39" s="387"/>
      <c r="E39" s="388"/>
      <c r="F39" s="389"/>
      <c r="G39" s="390"/>
      <c r="H39" s="389"/>
      <c r="I39" s="391"/>
    </row>
    <row r="40" spans="1:9" ht="14.1" customHeight="1">
      <c r="B40" s="392" t="s">
        <v>1662</v>
      </c>
      <c r="C40" s="358"/>
      <c r="D40" s="359"/>
      <c r="E40" s="360"/>
      <c r="F40" s="361"/>
      <c r="G40" s="362"/>
      <c r="H40" s="361"/>
      <c r="I40" s="391"/>
    </row>
    <row r="41" spans="1:9" ht="14.1" customHeight="1">
      <c r="A41" s="393" t="s">
        <v>1660</v>
      </c>
      <c r="B41" s="395" t="s">
        <v>1664</v>
      </c>
      <c r="C41" s="358" t="s">
        <v>9</v>
      </c>
      <c r="D41" s="359">
        <v>50</v>
      </c>
      <c r="E41" s="360"/>
      <c r="F41" s="361">
        <f>E41*D41</f>
        <v>0</v>
      </c>
      <c r="G41" s="362"/>
      <c r="H41" s="361"/>
      <c r="I41" s="391"/>
    </row>
    <row r="42" spans="1:9" ht="14.1" customHeight="1" thickBot="1">
      <c r="A42" s="393" t="s">
        <v>1663</v>
      </c>
      <c r="B42" s="395" t="s">
        <v>1666</v>
      </c>
      <c r="C42" s="358" t="s">
        <v>9</v>
      </c>
      <c r="D42" s="359">
        <v>5</v>
      </c>
      <c r="E42" s="360"/>
      <c r="F42" s="375">
        <f>E42*D42</f>
        <v>0</v>
      </c>
      <c r="G42" s="362"/>
      <c r="H42" s="375"/>
      <c r="I42" s="391"/>
    </row>
    <row r="43" spans="1:9" ht="14.1" customHeight="1">
      <c r="B43" s="365" t="s">
        <v>1651</v>
      </c>
      <c r="C43" s="366"/>
      <c r="D43" s="367">
        <v>1</v>
      </c>
      <c r="E43" s="368"/>
      <c r="F43" s="369">
        <f>SUM(F40:F42)</f>
        <v>0</v>
      </c>
      <c r="G43" s="370"/>
      <c r="H43" s="371">
        <f>SUM(H40:H42)</f>
        <v>0</v>
      </c>
      <c r="I43" s="391"/>
    </row>
    <row r="44" spans="1:9" ht="14.1" customHeight="1">
      <c r="B44" s="372" t="s">
        <v>1652</v>
      </c>
      <c r="C44" s="373">
        <v>0.08</v>
      </c>
      <c r="D44" s="374"/>
      <c r="E44" s="375"/>
      <c r="F44" s="376"/>
      <c r="G44" s="377"/>
      <c r="H44" s="378">
        <f>PRODUCT(H43,C44)</f>
        <v>0</v>
      </c>
      <c r="I44" s="391"/>
    </row>
    <row r="45" spans="1:9" ht="14.1" customHeight="1" thickBot="1">
      <c r="B45" s="379" t="s">
        <v>1653</v>
      </c>
      <c r="C45" s="380"/>
      <c r="D45" s="381"/>
      <c r="E45" s="382"/>
      <c r="F45" s="383"/>
      <c r="G45" s="384"/>
      <c r="H45" s="385">
        <f>F43+H43+H44</f>
        <v>0</v>
      </c>
      <c r="I45" s="391"/>
    </row>
    <row r="46" spans="1:9" ht="14.1" customHeight="1">
      <c r="B46" s="337"/>
      <c r="C46" s="386"/>
      <c r="D46" s="387"/>
      <c r="E46" s="388"/>
      <c r="F46" s="389"/>
      <c r="G46" s="390"/>
      <c r="H46" s="389"/>
      <c r="I46" s="391"/>
    </row>
    <row r="47" spans="1:9" ht="14.1" customHeight="1">
      <c r="B47" s="392" t="s">
        <v>1667</v>
      </c>
      <c r="C47" s="358"/>
      <c r="D47" s="359"/>
      <c r="E47" s="360"/>
      <c r="F47" s="361"/>
      <c r="G47" s="362"/>
      <c r="H47" s="361"/>
      <c r="I47" s="391"/>
    </row>
    <row r="48" spans="1:9" ht="14.1" customHeight="1">
      <c r="A48" s="393" t="s">
        <v>1665</v>
      </c>
      <c r="B48" s="426" t="s">
        <v>1669</v>
      </c>
      <c r="C48" s="358" t="s">
        <v>9</v>
      </c>
      <c r="D48" s="359">
        <v>68</v>
      </c>
      <c r="E48" s="360"/>
      <c r="F48" s="375">
        <f>E48*D48</f>
        <v>0</v>
      </c>
      <c r="G48" s="362"/>
      <c r="H48" s="375">
        <f>G48*D48</f>
        <v>0</v>
      </c>
      <c r="I48" s="391"/>
    </row>
    <row r="49" spans="1:9" ht="14.1" customHeight="1">
      <c r="A49" s="393" t="s">
        <v>1668</v>
      </c>
      <c r="B49" s="426" t="s">
        <v>1671</v>
      </c>
      <c r="C49" s="358" t="s">
        <v>9</v>
      </c>
      <c r="D49" s="359">
        <v>55</v>
      </c>
      <c r="E49" s="360"/>
      <c r="F49" s="375">
        <f>E49*D49</f>
        <v>0</v>
      </c>
      <c r="G49" s="362"/>
      <c r="H49" s="375">
        <f>G49*D49</f>
        <v>0</v>
      </c>
      <c r="I49" s="391"/>
    </row>
    <row r="50" spans="1:9" ht="58.5" customHeight="1" thickBot="1">
      <c r="A50" s="393" t="s">
        <v>1670</v>
      </c>
      <c r="B50" s="426" t="s">
        <v>1673</v>
      </c>
      <c r="C50" s="358" t="s">
        <v>9</v>
      </c>
      <c r="D50" s="359">
        <v>10</v>
      </c>
      <c r="E50" s="360"/>
      <c r="F50" s="375">
        <f>E50*D50</f>
        <v>0</v>
      </c>
      <c r="G50" s="362"/>
      <c r="H50" s="375">
        <f>G50*D50</f>
        <v>0</v>
      </c>
      <c r="I50" s="391"/>
    </row>
    <row r="51" spans="1:9" ht="14.1" customHeight="1">
      <c r="B51" s="365" t="s">
        <v>1651</v>
      </c>
      <c r="C51" s="366"/>
      <c r="D51" s="367">
        <v>1</v>
      </c>
      <c r="E51" s="368"/>
      <c r="F51" s="369">
        <f>SUM(F47:F50)</f>
        <v>0</v>
      </c>
      <c r="G51" s="370"/>
      <c r="H51" s="371">
        <f>SUM(H47:H50)</f>
        <v>0</v>
      </c>
      <c r="I51" s="391"/>
    </row>
    <row r="52" spans="1:9" ht="14.1" customHeight="1">
      <c r="B52" s="372" t="s">
        <v>1652</v>
      </c>
      <c r="C52" s="373">
        <v>0.08</v>
      </c>
      <c r="D52" s="374"/>
      <c r="E52" s="375"/>
      <c r="F52" s="376"/>
      <c r="G52" s="377"/>
      <c r="H52" s="378">
        <f>PRODUCT(H51,C52)</f>
        <v>0</v>
      </c>
      <c r="I52" s="391"/>
    </row>
    <row r="53" spans="1:9" ht="14.1" customHeight="1" thickBot="1">
      <c r="B53" s="379" t="s">
        <v>1653</v>
      </c>
      <c r="C53" s="380"/>
      <c r="D53" s="381"/>
      <c r="E53" s="382"/>
      <c r="F53" s="383"/>
      <c r="G53" s="384"/>
      <c r="H53" s="385">
        <f>F51+H51+H52</f>
        <v>0</v>
      </c>
      <c r="I53" s="391"/>
    </row>
    <row r="54" spans="1:9" ht="14.1" customHeight="1">
      <c r="B54" s="337"/>
      <c r="C54" s="386"/>
      <c r="D54" s="387"/>
      <c r="E54" s="388"/>
      <c r="F54" s="389"/>
      <c r="G54" s="390"/>
      <c r="H54" s="389"/>
      <c r="I54" s="391"/>
    </row>
    <row r="55" spans="1:9">
      <c r="B55" s="396" t="s">
        <v>1674</v>
      </c>
      <c r="C55" s="397"/>
      <c r="D55" s="374"/>
      <c r="E55" s="398"/>
      <c r="F55" s="375"/>
      <c r="G55" s="399"/>
      <c r="H55" s="375"/>
    </row>
    <row r="56" spans="1:9" ht="39.75" thickBot="1">
      <c r="A56" s="393" t="s">
        <v>1672</v>
      </c>
      <c r="B56" s="307" t="s">
        <v>1676</v>
      </c>
      <c r="C56" s="400" t="s">
        <v>9</v>
      </c>
      <c r="D56" s="401">
        <v>1</v>
      </c>
      <c r="E56" s="398"/>
      <c r="F56" s="375">
        <f>E56*D56</f>
        <v>0</v>
      </c>
      <c r="G56" s="399"/>
      <c r="H56" s="375">
        <f>G56*D56</f>
        <v>0</v>
      </c>
    </row>
    <row r="57" spans="1:9">
      <c r="B57" s="365" t="s">
        <v>1651</v>
      </c>
      <c r="C57" s="366"/>
      <c r="D57" s="367">
        <v>1</v>
      </c>
      <c r="E57" s="368"/>
      <c r="F57" s="369">
        <f>SUM(F55:F56)</f>
        <v>0</v>
      </c>
      <c r="G57" s="370"/>
      <c r="H57" s="371">
        <f>SUM(H55:H56)</f>
        <v>0</v>
      </c>
    </row>
    <row r="58" spans="1:9">
      <c r="B58" s="372" t="s">
        <v>1652</v>
      </c>
      <c r="C58" s="373">
        <v>0.08</v>
      </c>
      <c r="D58" s="374"/>
      <c r="E58" s="375"/>
      <c r="F58" s="376"/>
      <c r="G58" s="377"/>
      <c r="H58" s="378">
        <f>PRODUCT(H57,C58)</f>
        <v>0</v>
      </c>
    </row>
    <row r="59" spans="1:9" ht="16.5" thickBot="1">
      <c r="B59" s="379" t="s">
        <v>1653</v>
      </c>
      <c r="C59" s="380"/>
      <c r="D59" s="381"/>
      <c r="E59" s="382"/>
      <c r="F59" s="383"/>
      <c r="G59" s="384"/>
      <c r="H59" s="385">
        <f>F57+H57+H58</f>
        <v>0</v>
      </c>
    </row>
    <row r="61" spans="1:9">
      <c r="B61" s="402" t="s">
        <v>1677</v>
      </c>
      <c r="C61" s="397"/>
      <c r="D61" s="374"/>
      <c r="E61" s="398"/>
      <c r="F61" s="375"/>
      <c r="G61" s="399"/>
      <c r="H61" s="375"/>
    </row>
    <row r="62" spans="1:9">
      <c r="A62" s="403" t="s">
        <v>1675</v>
      </c>
      <c r="B62" s="404" t="s">
        <v>1679</v>
      </c>
      <c r="C62" s="405" t="s">
        <v>33</v>
      </c>
      <c r="D62" s="401">
        <v>10</v>
      </c>
      <c r="E62" s="398"/>
      <c r="F62" s="375">
        <f t="shared" ref="F62:F75" si="2">E62*D62</f>
        <v>0</v>
      </c>
      <c r="G62" s="399"/>
      <c r="H62" s="375"/>
    </row>
    <row r="63" spans="1:9">
      <c r="A63" s="403" t="s">
        <v>1678</v>
      </c>
      <c r="B63" s="404" t="s">
        <v>1681</v>
      </c>
      <c r="C63" s="405" t="s">
        <v>33</v>
      </c>
      <c r="D63" s="401">
        <v>40</v>
      </c>
      <c r="E63" s="398"/>
      <c r="F63" s="375">
        <f>E63*D63</f>
        <v>0</v>
      </c>
      <c r="G63" s="399"/>
      <c r="H63" s="375"/>
    </row>
    <row r="64" spans="1:9">
      <c r="A64" s="403" t="s">
        <v>1680</v>
      </c>
      <c r="B64" s="404" t="s">
        <v>1683</v>
      </c>
      <c r="C64" s="405" t="s">
        <v>33</v>
      </c>
      <c r="D64" s="401">
        <v>14</v>
      </c>
      <c r="E64" s="398"/>
      <c r="F64" s="375">
        <f>E64*D64</f>
        <v>0</v>
      </c>
      <c r="G64" s="399"/>
      <c r="H64" s="375"/>
    </row>
    <row r="65" spans="1:8">
      <c r="A65" s="403" t="s">
        <v>1682</v>
      </c>
      <c r="B65" s="404" t="s">
        <v>1685</v>
      </c>
      <c r="C65" s="405" t="s">
        <v>33</v>
      </c>
      <c r="D65" s="401">
        <v>4</v>
      </c>
      <c r="E65" s="398"/>
      <c r="F65" s="375">
        <f>E65*D65</f>
        <v>0</v>
      </c>
      <c r="G65" s="399"/>
      <c r="H65" s="375"/>
    </row>
    <row r="66" spans="1:8">
      <c r="A66" s="403" t="s">
        <v>1684</v>
      </c>
      <c r="B66" s="406" t="s">
        <v>1687</v>
      </c>
      <c r="C66" s="405" t="s">
        <v>33</v>
      </c>
      <c r="D66" s="401">
        <v>10</v>
      </c>
      <c r="E66" s="398"/>
      <c r="F66" s="375">
        <f t="shared" si="2"/>
        <v>0</v>
      </c>
      <c r="G66" s="399"/>
      <c r="H66" s="375"/>
    </row>
    <row r="67" spans="1:8">
      <c r="A67" s="403" t="s">
        <v>1686</v>
      </c>
      <c r="B67" s="406" t="s">
        <v>1689</v>
      </c>
      <c r="C67" s="405" t="s">
        <v>8</v>
      </c>
      <c r="D67" s="401">
        <v>6</v>
      </c>
      <c r="E67" s="398">
        <f>(H3+H4+H5+H6)/100</f>
        <v>0</v>
      </c>
      <c r="F67" s="375">
        <f t="shared" si="2"/>
        <v>0</v>
      </c>
      <c r="G67" s="399"/>
      <c r="H67" s="375"/>
    </row>
    <row r="68" spans="1:8">
      <c r="A68" s="403" t="s">
        <v>1688</v>
      </c>
      <c r="B68" s="406" t="s">
        <v>1691</v>
      </c>
      <c r="C68" s="405" t="s">
        <v>8</v>
      </c>
      <c r="D68" s="401">
        <v>1</v>
      </c>
      <c r="E68" s="398">
        <f>(H3+H4+H5+H6)/100</f>
        <v>0</v>
      </c>
      <c r="F68" s="375">
        <f t="shared" si="2"/>
        <v>0</v>
      </c>
      <c r="G68" s="399"/>
      <c r="H68" s="375"/>
    </row>
    <row r="69" spans="1:8">
      <c r="A69" s="403" t="s">
        <v>1690</v>
      </c>
      <c r="B69" s="406" t="s">
        <v>1693</v>
      </c>
      <c r="C69" s="405" t="s">
        <v>33</v>
      </c>
      <c r="D69" s="401">
        <v>20</v>
      </c>
      <c r="E69" s="398"/>
      <c r="F69" s="375">
        <f>E69*D69</f>
        <v>0</v>
      </c>
      <c r="G69" s="399"/>
      <c r="H69" s="375"/>
    </row>
    <row r="70" spans="1:8">
      <c r="A70" s="403" t="s">
        <v>1692</v>
      </c>
      <c r="B70" s="406" t="s">
        <v>1714</v>
      </c>
      <c r="C70" s="405" t="s">
        <v>33</v>
      </c>
      <c r="D70" s="401">
        <v>10</v>
      </c>
      <c r="E70" s="398"/>
      <c r="F70" s="375">
        <f>E70*D70</f>
        <v>0</v>
      </c>
      <c r="G70" s="399"/>
      <c r="H70" s="375"/>
    </row>
    <row r="71" spans="1:8" ht="26.25">
      <c r="A71" s="403" t="s">
        <v>1694</v>
      </c>
      <c r="B71" s="307" t="s">
        <v>1695</v>
      </c>
      <c r="C71" s="405" t="s">
        <v>33</v>
      </c>
      <c r="D71" s="401">
        <v>10</v>
      </c>
      <c r="E71" s="398"/>
      <c r="F71" s="375">
        <f t="shared" si="2"/>
        <v>0</v>
      </c>
      <c r="G71" s="399"/>
      <c r="H71" s="375"/>
    </row>
    <row r="72" spans="1:8">
      <c r="A72" s="403" t="s">
        <v>1696</v>
      </c>
      <c r="B72" s="406" t="s">
        <v>1697</v>
      </c>
      <c r="C72" s="405" t="s">
        <v>33</v>
      </c>
      <c r="D72" s="401">
        <v>20</v>
      </c>
      <c r="E72" s="398"/>
      <c r="F72" s="375">
        <f t="shared" si="2"/>
        <v>0</v>
      </c>
      <c r="G72" s="399"/>
      <c r="H72" s="375"/>
    </row>
    <row r="73" spans="1:8">
      <c r="A73" s="403" t="s">
        <v>1698</v>
      </c>
      <c r="B73" s="406" t="s">
        <v>1699</v>
      </c>
      <c r="C73" s="405" t="s">
        <v>33</v>
      </c>
      <c r="D73" s="401">
        <v>10</v>
      </c>
      <c r="E73" s="398"/>
      <c r="F73" s="375">
        <f t="shared" si="2"/>
        <v>0</v>
      </c>
      <c r="G73" s="399"/>
      <c r="H73" s="375"/>
    </row>
    <row r="74" spans="1:8">
      <c r="A74" s="403" t="s">
        <v>1700</v>
      </c>
      <c r="B74" s="406" t="s">
        <v>1701</v>
      </c>
      <c r="C74" s="405" t="s">
        <v>33</v>
      </c>
      <c r="D74" s="401">
        <v>30</v>
      </c>
      <c r="E74" s="398"/>
      <c r="F74" s="375">
        <f t="shared" si="2"/>
        <v>0</v>
      </c>
      <c r="G74" s="399"/>
      <c r="H74" s="375"/>
    </row>
    <row r="75" spans="1:8" ht="16.5" thickBot="1">
      <c r="A75" s="403" t="s">
        <v>1702</v>
      </c>
      <c r="B75" s="406" t="s">
        <v>1703</v>
      </c>
      <c r="C75" s="400" t="s">
        <v>33</v>
      </c>
      <c r="D75" s="374">
        <v>40</v>
      </c>
      <c r="E75" s="398"/>
      <c r="F75" s="375">
        <f t="shared" si="2"/>
        <v>0</v>
      </c>
      <c r="G75" s="399"/>
      <c r="H75" s="375"/>
    </row>
    <row r="76" spans="1:8" ht="16.5" thickBot="1">
      <c r="B76" s="407" t="s">
        <v>1651</v>
      </c>
      <c r="C76" s="408"/>
      <c r="D76" s="409">
        <v>1</v>
      </c>
      <c r="E76" s="410"/>
      <c r="F76" s="411">
        <f>SUM(F61:F75)</f>
        <v>0</v>
      </c>
      <c r="G76" s="412"/>
      <c r="H76" s="413"/>
    </row>
    <row r="78" spans="1:8">
      <c r="B78" s="337" t="s">
        <v>399</v>
      </c>
    </row>
    <row r="79" spans="1:8">
      <c r="B79" s="419" t="s">
        <v>1704</v>
      </c>
    </row>
    <row r="80" spans="1:8">
      <c r="B80" s="420" t="s">
        <v>1705</v>
      </c>
    </row>
    <row r="81" spans="2:2">
      <c r="B81" s="420" t="s">
        <v>1706</v>
      </c>
    </row>
  </sheetData>
  <sheetProtection selectLockedCells="1" selectUnlockedCells="1"/>
  <mergeCells count="2">
    <mergeCell ref="E12:F12"/>
    <mergeCell ref="G12:H12"/>
  </mergeCells>
  <pageMargins left="0.6694444444444444" right="0.19652777777777777" top="1.28125" bottom="0.47222222222222221" header="0.51180555555555551" footer="0.2361111111111111"/>
  <pageSetup paperSize="9" orientation="landscape" useFirstPageNumber="1" horizontalDpi="300" verticalDpi="300" r:id="rId1"/>
  <headerFooter alignWithMargins="0">
    <oddHeader>&amp;LSTAVEBNÍ ÚPRAVY POLIKLINIKY NEMOCNICE JINDŘICHŮV HRADEC 
OPRAVA TOALET BUDOVY 14
D.1.4.3 SILNOPROUDÁ ELEKTROINSTALACE - ROZPOČET SO01&amp;R&amp;D</oddHeader>
    <oddFooter>&amp;LZpracovatel: Atelier A02 spol.s.r.o.&amp;R&amp;P/&amp;N</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729A3-75AC-40B0-BA2E-2E79FFDA23C3}">
  <sheetPr>
    <tabColor theme="6" tint="0.59999389629810485"/>
    <pageSetUpPr fitToPage="1"/>
  </sheetPr>
  <dimension ref="B2:BM384"/>
  <sheetViews>
    <sheetView showGridLines="0" workbookViewId="0">
      <selection activeCell="E8" sqref="E8"/>
    </sheetView>
  </sheetViews>
  <sheetFormatPr defaultColWidth="8.85546875" defaultRowHeight="11.25"/>
  <cols>
    <col min="1" max="1" width="6.42578125" style="44" customWidth="1"/>
    <col min="2" max="2" width="0.85546875" style="44" customWidth="1"/>
    <col min="3" max="4" width="3.28515625" style="44" customWidth="1"/>
    <col min="5" max="5" width="13.28515625" style="44" customWidth="1"/>
    <col min="6" max="6" width="39.5703125" style="44" customWidth="1"/>
    <col min="7" max="7" width="5.7109375" style="44" customWidth="1"/>
    <col min="8" max="8" width="10.85546875" style="44" customWidth="1"/>
    <col min="9" max="9" width="12.28515625" style="44" customWidth="1"/>
    <col min="10" max="10" width="17.28515625" style="44" customWidth="1"/>
    <col min="11" max="11" width="17.28515625" style="44" hidden="1" customWidth="1"/>
    <col min="12" max="12" width="7.28515625" style="44" customWidth="1"/>
    <col min="13" max="13" width="8.42578125" style="44" hidden="1" customWidth="1"/>
    <col min="14" max="14" width="8.85546875" style="44"/>
    <col min="15" max="20" width="11" style="44" hidden="1" customWidth="1"/>
    <col min="21" max="21" width="12.7109375" style="44" hidden="1" customWidth="1"/>
    <col min="22" max="22" width="9.5703125" style="44" customWidth="1"/>
    <col min="23" max="23" width="12.7109375" style="44" customWidth="1"/>
    <col min="24" max="24" width="9.5703125" style="44" customWidth="1"/>
    <col min="25" max="25" width="11.7109375" style="44" customWidth="1"/>
    <col min="26" max="26" width="8.5703125" style="44" customWidth="1"/>
    <col min="27" max="27" width="11.7109375" style="44" customWidth="1"/>
    <col min="28" max="28" width="12.7109375" style="44" customWidth="1"/>
    <col min="29" max="29" width="8.5703125" style="44" customWidth="1"/>
    <col min="30" max="30" width="11.7109375" style="44" customWidth="1"/>
    <col min="31" max="31" width="12.7109375" style="44" customWidth="1"/>
    <col min="32" max="16384" width="8.85546875" style="44"/>
  </cols>
  <sheetData>
    <row r="2" spans="2:46" ht="36.950000000000003" customHeight="1">
      <c r="L2" s="457" t="s">
        <v>385</v>
      </c>
      <c r="M2" s="458"/>
      <c r="N2" s="458"/>
      <c r="O2" s="458"/>
      <c r="P2" s="458"/>
      <c r="Q2" s="458"/>
      <c r="R2" s="458"/>
      <c r="S2" s="458"/>
      <c r="T2" s="458"/>
      <c r="U2" s="458"/>
      <c r="V2" s="458"/>
      <c r="AT2" s="45" t="s">
        <v>1299</v>
      </c>
    </row>
    <row r="3" spans="2:46" ht="6.95" customHeight="1">
      <c r="B3" s="147"/>
      <c r="C3" s="148"/>
      <c r="D3" s="148"/>
      <c r="E3" s="148"/>
      <c r="F3" s="148"/>
      <c r="G3" s="148"/>
      <c r="H3" s="148"/>
      <c r="I3" s="148"/>
      <c r="J3" s="148"/>
      <c r="K3" s="148"/>
      <c r="L3" s="149"/>
      <c r="AT3" s="45" t="s">
        <v>37</v>
      </c>
    </row>
    <row r="4" spans="2:46" ht="24.95" customHeight="1">
      <c r="B4" s="149"/>
      <c r="D4" s="150" t="s">
        <v>387</v>
      </c>
      <c r="L4" s="149"/>
      <c r="M4" s="151" t="s">
        <v>388</v>
      </c>
      <c r="AT4" s="45" t="s">
        <v>38</v>
      </c>
    </row>
    <row r="5" spans="2:46" ht="6.95" customHeight="1">
      <c r="B5" s="149"/>
      <c r="L5" s="149"/>
    </row>
    <row r="6" spans="2:46" ht="12" customHeight="1">
      <c r="B6" s="149"/>
      <c r="D6" s="152" t="s">
        <v>389</v>
      </c>
      <c r="L6" s="149"/>
    </row>
    <row r="7" spans="2:46" ht="16.5" customHeight="1">
      <c r="B7" s="149"/>
      <c r="E7" s="455" t="str">
        <f>Rekapitulace!A2</f>
        <v>Oprava Polikliniky Nemocnice Jindřichův Hradec, a.s.</v>
      </c>
      <c r="F7" s="456"/>
      <c r="G7" s="456"/>
      <c r="H7" s="456"/>
      <c r="L7" s="149"/>
    </row>
    <row r="8" spans="2:46" s="46" customFormat="1" ht="12" customHeight="1">
      <c r="B8" s="47"/>
      <c r="D8" s="152" t="s">
        <v>390</v>
      </c>
      <c r="L8" s="47"/>
    </row>
    <row r="9" spans="2:46" s="46" customFormat="1" ht="16.5" customHeight="1">
      <c r="B9" s="47"/>
      <c r="E9" s="453" t="s">
        <v>1300</v>
      </c>
      <c r="F9" s="454"/>
      <c r="G9" s="454"/>
      <c r="H9" s="454"/>
      <c r="L9" s="47"/>
    </row>
    <row r="10" spans="2:46" s="46" customFormat="1">
      <c r="B10" s="47"/>
      <c r="L10" s="47"/>
    </row>
    <row r="11" spans="2:46" s="46" customFormat="1" ht="12" customHeight="1">
      <c r="B11" s="47"/>
      <c r="D11" s="152" t="s">
        <v>392</v>
      </c>
      <c r="F11" s="153" t="s">
        <v>40</v>
      </c>
      <c r="I11" s="152" t="s">
        <v>393</v>
      </c>
      <c r="J11" s="153" t="s">
        <v>40</v>
      </c>
      <c r="L11" s="47"/>
    </row>
    <row r="12" spans="2:46" s="46" customFormat="1" ht="12" customHeight="1">
      <c r="B12" s="47"/>
      <c r="D12" s="152" t="s">
        <v>41</v>
      </c>
      <c r="F12" s="153" t="s">
        <v>347</v>
      </c>
      <c r="I12" s="152" t="s">
        <v>42</v>
      </c>
      <c r="J12" s="154" t="str">
        <f>'[5]Rekapitulace stavby'!AN8</f>
        <v>4. 12. 2023</v>
      </c>
      <c r="L12" s="47"/>
    </row>
    <row r="13" spans="2:46" s="46" customFormat="1" ht="10.9" customHeight="1">
      <c r="B13" s="47"/>
      <c r="L13" s="47"/>
    </row>
    <row r="14" spans="2:46" s="46" customFormat="1" ht="12" customHeight="1">
      <c r="B14" s="47"/>
      <c r="D14" s="152" t="s">
        <v>394</v>
      </c>
      <c r="I14" s="152" t="s">
        <v>395</v>
      </c>
      <c r="J14" s="153" t="str">
        <f>IF('[5]Rekapitulace stavby'!AN10="","",'[5]Rekapitulace stavby'!AN10)</f>
        <v/>
      </c>
      <c r="L14" s="47"/>
    </row>
    <row r="15" spans="2:46" s="46" customFormat="1" ht="18" customHeight="1">
      <c r="B15" s="47"/>
      <c r="E15" s="153" t="str">
        <f>IF('[5]Rekapitulace stavby'!E11="","",'[5]Rekapitulace stavby'!E11)</f>
        <v xml:space="preserve"> </v>
      </c>
      <c r="I15" s="152" t="s">
        <v>396</v>
      </c>
      <c r="J15" s="153" t="str">
        <f>IF('[5]Rekapitulace stavby'!AN11="","",'[5]Rekapitulace stavby'!AN11)</f>
        <v/>
      </c>
      <c r="L15" s="47"/>
    </row>
    <row r="16" spans="2:46" s="46" customFormat="1" ht="6.95" customHeight="1">
      <c r="B16" s="47"/>
      <c r="L16" s="47"/>
    </row>
    <row r="17" spans="2:12" s="46" customFormat="1" ht="12" customHeight="1">
      <c r="B17" s="47"/>
      <c r="D17" s="152" t="s">
        <v>1611</v>
      </c>
      <c r="I17" s="152" t="s">
        <v>395</v>
      </c>
      <c r="J17" s="293" t="str">
        <f>'[5]Rekapitulace stavby'!AN13</f>
        <v>Vyplň údaj</v>
      </c>
      <c r="L17" s="47"/>
    </row>
    <row r="18" spans="2:12" s="46" customFormat="1" ht="18" customHeight="1">
      <c r="B18" s="47"/>
      <c r="E18" s="459" t="str">
        <f>'[5]Rekapitulace stavby'!E14</f>
        <v>Vyplň údaj</v>
      </c>
      <c r="F18" s="460"/>
      <c r="G18" s="460"/>
      <c r="H18" s="460"/>
      <c r="I18" s="152" t="s">
        <v>396</v>
      </c>
      <c r="J18" s="293" t="str">
        <f>'[5]Rekapitulace stavby'!AN14</f>
        <v>Vyplň údaj</v>
      </c>
      <c r="L18" s="47"/>
    </row>
    <row r="19" spans="2:12" s="46" customFormat="1" ht="6.95" customHeight="1">
      <c r="B19" s="47"/>
      <c r="L19" s="47"/>
    </row>
    <row r="20" spans="2:12" s="46" customFormat="1" ht="12" customHeight="1">
      <c r="B20" s="47"/>
      <c r="D20" s="152" t="s">
        <v>397</v>
      </c>
      <c r="I20" s="152" t="s">
        <v>395</v>
      </c>
      <c r="J20" s="153" t="str">
        <f>IF('[5]Rekapitulace stavby'!AN16="","",'[5]Rekapitulace stavby'!AN16)</f>
        <v/>
      </c>
      <c r="L20" s="47"/>
    </row>
    <row r="21" spans="2:12" s="46" customFormat="1" ht="18" customHeight="1">
      <c r="B21" s="47"/>
      <c r="E21" s="153" t="str">
        <f>IF('[5]Rekapitulace stavby'!E17="","",'[5]Rekapitulace stavby'!E17)</f>
        <v xml:space="preserve"> </v>
      </c>
      <c r="I21" s="152" t="s">
        <v>396</v>
      </c>
      <c r="J21" s="153" t="str">
        <f>IF('[5]Rekapitulace stavby'!AN17="","",'[5]Rekapitulace stavby'!AN17)</f>
        <v/>
      </c>
      <c r="L21" s="47"/>
    </row>
    <row r="22" spans="2:12" s="46" customFormat="1" ht="6.95" customHeight="1">
      <c r="B22" s="47"/>
      <c r="L22" s="47"/>
    </row>
    <row r="23" spans="2:12" s="46" customFormat="1" ht="12" customHeight="1">
      <c r="B23" s="47"/>
      <c r="D23" s="152" t="s">
        <v>398</v>
      </c>
      <c r="I23" s="152" t="s">
        <v>395</v>
      </c>
      <c r="J23" s="153" t="str">
        <f>IF('[5]Rekapitulace stavby'!AN19="","",'[5]Rekapitulace stavby'!AN19)</f>
        <v/>
      </c>
      <c r="L23" s="47"/>
    </row>
    <row r="24" spans="2:12" s="46" customFormat="1" ht="18" customHeight="1">
      <c r="B24" s="47"/>
      <c r="E24" s="153" t="str">
        <f>IF('[5]Rekapitulace stavby'!E20="","",'[5]Rekapitulace stavby'!E20)</f>
        <v xml:space="preserve"> </v>
      </c>
      <c r="I24" s="152" t="s">
        <v>396</v>
      </c>
      <c r="J24" s="153" t="str">
        <f>IF('[5]Rekapitulace stavby'!AN20="","",'[5]Rekapitulace stavby'!AN20)</f>
        <v/>
      </c>
      <c r="L24" s="47"/>
    </row>
    <row r="25" spans="2:12" s="46" customFormat="1" ht="6.95" customHeight="1">
      <c r="B25" s="47"/>
      <c r="L25" s="47"/>
    </row>
    <row r="26" spans="2:12" s="46" customFormat="1" ht="12" customHeight="1">
      <c r="B26" s="47"/>
      <c r="D26" s="152" t="s">
        <v>399</v>
      </c>
      <c r="L26" s="47"/>
    </row>
    <row r="27" spans="2:12" s="155" customFormat="1" ht="16.5" customHeight="1">
      <c r="B27" s="156"/>
      <c r="E27" s="461" t="s">
        <v>40</v>
      </c>
      <c r="F27" s="461"/>
      <c r="G27" s="461"/>
      <c r="H27" s="461"/>
      <c r="L27" s="156"/>
    </row>
    <row r="28" spans="2:12" s="46" customFormat="1" ht="6.95" customHeight="1">
      <c r="B28" s="47"/>
      <c r="L28" s="47"/>
    </row>
    <row r="29" spans="2:12" s="46" customFormat="1" ht="6.95" customHeight="1">
      <c r="B29" s="47"/>
      <c r="D29" s="48"/>
      <c r="E29" s="48"/>
      <c r="F29" s="48"/>
      <c r="G29" s="48"/>
      <c r="H29" s="48"/>
      <c r="I29" s="48"/>
      <c r="J29" s="48"/>
      <c r="K29" s="48"/>
      <c r="L29" s="47"/>
    </row>
    <row r="30" spans="2:12" s="46" customFormat="1" ht="25.35" customHeight="1">
      <c r="B30" s="47"/>
      <c r="D30" s="158" t="s">
        <v>43</v>
      </c>
      <c r="J30" s="159">
        <f>ROUND(J138, 2)</f>
        <v>0</v>
      </c>
      <c r="L30" s="47"/>
    </row>
    <row r="31" spans="2:12" s="46" customFormat="1" ht="6.95" customHeight="1">
      <c r="B31" s="47"/>
      <c r="D31" s="48"/>
      <c r="E31" s="48"/>
      <c r="F31" s="48"/>
      <c r="G31" s="48"/>
      <c r="H31" s="48"/>
      <c r="I31" s="48"/>
      <c r="J31" s="48"/>
      <c r="K31" s="48"/>
      <c r="L31" s="47"/>
    </row>
    <row r="32" spans="2:12" s="46" customFormat="1" ht="14.45" customHeight="1">
      <c r="B32" s="47"/>
      <c r="F32" s="160" t="s">
        <v>400</v>
      </c>
      <c r="I32" s="160" t="s">
        <v>401</v>
      </c>
      <c r="J32" s="160" t="s">
        <v>402</v>
      </c>
      <c r="L32" s="47"/>
    </row>
    <row r="33" spans="2:12" s="46" customFormat="1" ht="14.45" customHeight="1">
      <c r="B33" s="47"/>
      <c r="D33" s="161" t="s">
        <v>44</v>
      </c>
      <c r="E33" s="152" t="s">
        <v>45</v>
      </c>
      <c r="F33" s="162">
        <f>ROUND((SUM(BE138:BE383)),  2)</f>
        <v>0</v>
      </c>
      <c r="I33" s="163">
        <v>0.21</v>
      </c>
      <c r="J33" s="162">
        <f>ROUND(((SUM(BE138:BE383))*I33),  2)</f>
        <v>0</v>
      </c>
      <c r="L33" s="47"/>
    </row>
    <row r="34" spans="2:12" s="46" customFormat="1" ht="14.45" customHeight="1">
      <c r="B34" s="47"/>
      <c r="E34" s="152" t="s">
        <v>403</v>
      </c>
      <c r="F34" s="162">
        <f>ROUND((SUM(BF138:BF383)),  2)</f>
        <v>0</v>
      </c>
      <c r="I34" s="163">
        <v>0.15</v>
      </c>
      <c r="J34" s="162">
        <f>ROUND(((SUM(BF138:BF383))*I34),  2)</f>
        <v>0</v>
      </c>
      <c r="L34" s="47"/>
    </row>
    <row r="35" spans="2:12" s="46" customFormat="1" ht="14.45" hidden="1" customHeight="1">
      <c r="B35" s="47"/>
      <c r="E35" s="152" t="s">
        <v>404</v>
      </c>
      <c r="F35" s="162">
        <f>ROUND((SUM(BG138:BG383)),  2)</f>
        <v>0</v>
      </c>
      <c r="I35" s="163">
        <v>0.21</v>
      </c>
      <c r="J35" s="162">
        <f>0</f>
        <v>0</v>
      </c>
      <c r="L35" s="47"/>
    </row>
    <row r="36" spans="2:12" s="46" customFormat="1" ht="14.45" hidden="1" customHeight="1">
      <c r="B36" s="47"/>
      <c r="E36" s="152" t="s">
        <v>405</v>
      </c>
      <c r="F36" s="162">
        <f>ROUND((SUM(BH138:BH383)),  2)</f>
        <v>0</v>
      </c>
      <c r="I36" s="163">
        <v>0.15</v>
      </c>
      <c r="J36" s="162">
        <f>0</f>
        <v>0</v>
      </c>
      <c r="L36" s="47"/>
    </row>
    <row r="37" spans="2:12" s="46" customFormat="1" ht="14.45" hidden="1" customHeight="1">
      <c r="B37" s="47"/>
      <c r="E37" s="152" t="s">
        <v>406</v>
      </c>
      <c r="F37" s="162">
        <f>ROUND((SUM(BI138:BI383)),  2)</f>
        <v>0</v>
      </c>
      <c r="I37" s="163">
        <v>0</v>
      </c>
      <c r="J37" s="162">
        <f>0</f>
        <v>0</v>
      </c>
      <c r="L37" s="47"/>
    </row>
    <row r="38" spans="2:12" s="46" customFormat="1" ht="6.95" customHeight="1">
      <c r="B38" s="47"/>
      <c r="L38" s="47"/>
    </row>
    <row r="39" spans="2:12" s="46" customFormat="1" ht="25.35" customHeight="1">
      <c r="B39" s="47"/>
      <c r="C39" s="164"/>
      <c r="D39" s="165" t="s">
        <v>407</v>
      </c>
      <c r="E39" s="166"/>
      <c r="F39" s="166"/>
      <c r="G39" s="167" t="s">
        <v>408</v>
      </c>
      <c r="H39" s="168" t="s">
        <v>409</v>
      </c>
      <c r="I39" s="166"/>
      <c r="J39" s="169">
        <f>SUM(J30:J37)</f>
        <v>0</v>
      </c>
      <c r="K39" s="170"/>
      <c r="L39" s="47"/>
    </row>
    <row r="40" spans="2:12" s="46" customFormat="1" ht="14.45" customHeight="1">
      <c r="B40" s="47"/>
      <c r="L40" s="47"/>
    </row>
    <row r="41" spans="2:12" ht="14.45" customHeight="1">
      <c r="B41" s="149"/>
      <c r="L41" s="149"/>
    </row>
    <row r="42" spans="2:12" ht="14.45" customHeight="1">
      <c r="B42" s="149"/>
      <c r="L42" s="149"/>
    </row>
    <row r="43" spans="2:12" ht="14.45" customHeight="1">
      <c r="B43" s="149"/>
      <c r="L43" s="149"/>
    </row>
    <row r="44" spans="2:12" ht="14.45" customHeight="1">
      <c r="B44" s="149"/>
      <c r="L44" s="149"/>
    </row>
    <row r="45" spans="2:12" ht="14.45" customHeight="1">
      <c r="B45" s="149"/>
      <c r="L45" s="149"/>
    </row>
    <row r="46" spans="2:12" ht="14.45" customHeight="1">
      <c r="B46" s="149"/>
      <c r="L46" s="149"/>
    </row>
    <row r="47" spans="2:12" ht="14.45" customHeight="1">
      <c r="B47" s="149"/>
      <c r="L47" s="149"/>
    </row>
    <row r="48" spans="2:12" ht="14.45" customHeight="1">
      <c r="B48" s="149"/>
      <c r="L48" s="149"/>
    </row>
    <row r="49" spans="2:12" ht="14.45" customHeight="1">
      <c r="B49" s="149"/>
      <c r="L49" s="149"/>
    </row>
    <row r="50" spans="2:12" s="46" customFormat="1" ht="14.45" customHeight="1">
      <c r="B50" s="47"/>
      <c r="D50" s="171" t="s">
        <v>410</v>
      </c>
      <c r="E50" s="172"/>
      <c r="F50" s="172"/>
      <c r="G50" s="171" t="s">
        <v>411</v>
      </c>
      <c r="H50" s="172"/>
      <c r="I50" s="172"/>
      <c r="J50" s="172"/>
      <c r="K50" s="172"/>
      <c r="L50" s="47"/>
    </row>
    <row r="51" spans="2:12">
      <c r="B51" s="149"/>
      <c r="L51" s="149"/>
    </row>
    <row r="52" spans="2:12">
      <c r="B52" s="149"/>
      <c r="L52" s="149"/>
    </row>
    <row r="53" spans="2:12">
      <c r="B53" s="149"/>
      <c r="L53" s="149"/>
    </row>
    <row r="54" spans="2:12">
      <c r="B54" s="149"/>
      <c r="L54" s="149"/>
    </row>
    <row r="55" spans="2:12">
      <c r="B55" s="149"/>
      <c r="L55" s="149"/>
    </row>
    <row r="56" spans="2:12">
      <c r="B56" s="149"/>
      <c r="L56" s="149"/>
    </row>
    <row r="57" spans="2:12">
      <c r="B57" s="149"/>
      <c r="L57" s="149"/>
    </row>
    <row r="58" spans="2:12">
      <c r="B58" s="149"/>
      <c r="L58" s="149"/>
    </row>
    <row r="59" spans="2:12">
      <c r="B59" s="149"/>
      <c r="L59" s="149"/>
    </row>
    <row r="60" spans="2:12">
      <c r="B60" s="149"/>
      <c r="L60" s="149"/>
    </row>
    <row r="61" spans="2:12" s="46" customFormat="1" ht="12.75">
      <c r="B61" s="47"/>
      <c r="D61" s="173" t="s">
        <v>412</v>
      </c>
      <c r="E61" s="174"/>
      <c r="F61" s="175" t="s">
        <v>413</v>
      </c>
      <c r="G61" s="173" t="s">
        <v>412</v>
      </c>
      <c r="H61" s="174"/>
      <c r="I61" s="174"/>
      <c r="J61" s="176" t="s">
        <v>413</v>
      </c>
      <c r="K61" s="174"/>
      <c r="L61" s="47"/>
    </row>
    <row r="62" spans="2:12">
      <c r="B62" s="149"/>
      <c r="L62" s="149"/>
    </row>
    <row r="63" spans="2:12">
      <c r="B63" s="149"/>
      <c r="L63" s="149"/>
    </row>
    <row r="64" spans="2:12">
      <c r="B64" s="149"/>
      <c r="L64" s="149"/>
    </row>
    <row r="65" spans="2:12" s="46" customFormat="1" ht="12.75">
      <c r="B65" s="47"/>
      <c r="D65" s="171" t="s">
        <v>414</v>
      </c>
      <c r="E65" s="172"/>
      <c r="F65" s="172"/>
      <c r="G65" s="171" t="s">
        <v>1612</v>
      </c>
      <c r="H65" s="172"/>
      <c r="I65" s="172"/>
      <c r="J65" s="172"/>
      <c r="K65" s="172"/>
      <c r="L65" s="47"/>
    </row>
    <row r="66" spans="2:12">
      <c r="B66" s="149"/>
      <c r="L66" s="149"/>
    </row>
    <row r="67" spans="2:12">
      <c r="B67" s="149"/>
      <c r="L67" s="149"/>
    </row>
    <row r="68" spans="2:12">
      <c r="B68" s="149"/>
      <c r="L68" s="149"/>
    </row>
    <row r="69" spans="2:12">
      <c r="B69" s="149"/>
      <c r="L69" s="149"/>
    </row>
    <row r="70" spans="2:12">
      <c r="B70" s="149"/>
      <c r="L70" s="149"/>
    </row>
    <row r="71" spans="2:12">
      <c r="B71" s="149"/>
      <c r="L71" s="149"/>
    </row>
    <row r="72" spans="2:12">
      <c r="B72" s="149"/>
      <c r="L72" s="149"/>
    </row>
    <row r="73" spans="2:12">
      <c r="B73" s="149"/>
      <c r="L73" s="149"/>
    </row>
    <row r="74" spans="2:12">
      <c r="B74" s="149"/>
      <c r="L74" s="149"/>
    </row>
    <row r="75" spans="2:12">
      <c r="B75" s="149"/>
      <c r="L75" s="149"/>
    </row>
    <row r="76" spans="2:12" s="46" customFormat="1" ht="12.75">
      <c r="B76" s="47"/>
      <c r="D76" s="173" t="s">
        <v>412</v>
      </c>
      <c r="E76" s="174"/>
      <c r="F76" s="175" t="s">
        <v>413</v>
      </c>
      <c r="G76" s="173" t="s">
        <v>412</v>
      </c>
      <c r="H76" s="174"/>
      <c r="I76" s="174"/>
      <c r="J76" s="176" t="s">
        <v>413</v>
      </c>
      <c r="K76" s="174"/>
      <c r="L76" s="47"/>
    </row>
    <row r="77" spans="2:12" s="46" customFormat="1" ht="14.45" customHeight="1">
      <c r="B77" s="49"/>
      <c r="C77" s="50"/>
      <c r="D77" s="50"/>
      <c r="E77" s="50"/>
      <c r="F77" s="50"/>
      <c r="G77" s="50"/>
      <c r="H77" s="50"/>
      <c r="I77" s="50"/>
      <c r="J77" s="50"/>
      <c r="K77" s="50"/>
      <c r="L77" s="47"/>
    </row>
    <row r="81" spans="2:47" s="46" customFormat="1" ht="6.95" customHeight="1">
      <c r="B81" s="51"/>
      <c r="C81" s="52"/>
      <c r="D81" s="52"/>
      <c r="E81" s="52"/>
      <c r="F81" s="52"/>
      <c r="G81" s="52"/>
      <c r="H81" s="52"/>
      <c r="I81" s="52"/>
      <c r="J81" s="52"/>
      <c r="K81" s="52"/>
      <c r="L81" s="47"/>
    </row>
    <row r="82" spans="2:47" s="46" customFormat="1" ht="24.95" customHeight="1">
      <c r="B82" s="47"/>
      <c r="C82" s="150" t="s">
        <v>415</v>
      </c>
      <c r="L82" s="47"/>
    </row>
    <row r="83" spans="2:47" s="46" customFormat="1" ht="6.95" customHeight="1">
      <c r="B83" s="47"/>
      <c r="L83" s="47"/>
    </row>
    <row r="84" spans="2:47" s="46" customFormat="1" ht="12" customHeight="1">
      <c r="B84" s="47"/>
      <c r="C84" s="152" t="s">
        <v>389</v>
      </c>
      <c r="L84" s="47"/>
    </row>
    <row r="85" spans="2:47" s="46" customFormat="1" ht="16.5" customHeight="1">
      <c r="B85" s="47"/>
      <c r="E85" s="455" t="str">
        <f>E7</f>
        <v>Oprava Polikliniky Nemocnice Jindřichův Hradec, a.s.</v>
      </c>
      <c r="F85" s="456"/>
      <c r="G85" s="456"/>
      <c r="H85" s="456"/>
      <c r="L85" s="47"/>
    </row>
    <row r="86" spans="2:47" s="46" customFormat="1" ht="12" customHeight="1">
      <c r="B86" s="47"/>
      <c r="C86" s="152" t="s">
        <v>390</v>
      </c>
      <c r="L86" s="47"/>
    </row>
    <row r="87" spans="2:47" s="46" customFormat="1" ht="16.5" customHeight="1">
      <c r="B87" s="47"/>
      <c r="E87" s="453" t="str">
        <f>E9</f>
        <v>230371 - SO-2  Výměna vybraných dveří budovy 13,14,15</v>
      </c>
      <c r="F87" s="454"/>
      <c r="G87" s="454"/>
      <c r="H87" s="454"/>
      <c r="L87" s="47"/>
    </row>
    <row r="88" spans="2:47" s="46" customFormat="1" ht="6.95" customHeight="1">
      <c r="B88" s="47"/>
      <c r="L88" s="47"/>
    </row>
    <row r="89" spans="2:47" s="46" customFormat="1" ht="12" customHeight="1">
      <c r="B89" s="47"/>
      <c r="C89" s="152" t="s">
        <v>41</v>
      </c>
      <c r="F89" s="153" t="str">
        <f>F12</f>
        <v xml:space="preserve"> </v>
      </c>
      <c r="I89" s="152" t="s">
        <v>42</v>
      </c>
      <c r="J89" s="154" t="str">
        <f>IF(J12="","",J12)</f>
        <v>4. 12. 2023</v>
      </c>
      <c r="L89" s="47"/>
    </row>
    <row r="90" spans="2:47" s="46" customFormat="1" ht="6.95" customHeight="1">
      <c r="B90" s="47"/>
      <c r="L90" s="47"/>
    </row>
    <row r="91" spans="2:47" s="46" customFormat="1" ht="15.2" customHeight="1">
      <c r="B91" s="47"/>
      <c r="C91" s="152" t="s">
        <v>394</v>
      </c>
      <c r="F91" s="153" t="str">
        <f>E15</f>
        <v xml:space="preserve"> </v>
      </c>
      <c r="I91" s="152" t="s">
        <v>397</v>
      </c>
      <c r="J91" s="157" t="str">
        <f>E21</f>
        <v xml:space="preserve"> </v>
      </c>
      <c r="L91" s="47"/>
    </row>
    <row r="92" spans="2:47" s="46" customFormat="1" ht="15.2" customHeight="1">
      <c r="B92" s="47"/>
      <c r="C92" s="152" t="s">
        <v>1611</v>
      </c>
      <c r="F92" s="153" t="str">
        <f>IF(E18="","",E18)</f>
        <v>Vyplň údaj</v>
      </c>
      <c r="I92" s="152" t="s">
        <v>398</v>
      </c>
      <c r="J92" s="157" t="str">
        <f>E24</f>
        <v xml:space="preserve"> </v>
      </c>
      <c r="L92" s="47"/>
    </row>
    <row r="93" spans="2:47" s="46" customFormat="1" ht="10.35" customHeight="1">
      <c r="B93" s="47"/>
      <c r="L93" s="47"/>
    </row>
    <row r="94" spans="2:47" s="46" customFormat="1" ht="29.25" customHeight="1">
      <c r="B94" s="47"/>
      <c r="C94" s="177" t="s">
        <v>416</v>
      </c>
      <c r="D94" s="164"/>
      <c r="E94" s="164"/>
      <c r="F94" s="164"/>
      <c r="G94" s="164"/>
      <c r="H94" s="164"/>
      <c r="I94" s="164"/>
      <c r="J94" s="178" t="s">
        <v>46</v>
      </c>
      <c r="K94" s="164"/>
      <c r="L94" s="47"/>
    </row>
    <row r="95" spans="2:47" s="46" customFormat="1" ht="10.35" customHeight="1">
      <c r="B95" s="47"/>
      <c r="L95" s="47"/>
    </row>
    <row r="96" spans="2:47" s="46" customFormat="1" ht="22.9" customHeight="1">
      <c r="B96" s="47"/>
      <c r="C96" s="179" t="s">
        <v>417</v>
      </c>
      <c r="J96" s="159">
        <f>J138</f>
        <v>0</v>
      </c>
      <c r="L96" s="47"/>
      <c r="AU96" s="45" t="s">
        <v>47</v>
      </c>
    </row>
    <row r="97" spans="2:12" s="180" customFormat="1" ht="24.95" customHeight="1">
      <c r="B97" s="181"/>
      <c r="D97" s="182" t="s">
        <v>418</v>
      </c>
      <c r="E97" s="183"/>
      <c r="F97" s="183"/>
      <c r="G97" s="183"/>
      <c r="H97" s="183"/>
      <c r="I97" s="183"/>
      <c r="J97" s="184">
        <f>J139</f>
        <v>0</v>
      </c>
      <c r="L97" s="181"/>
    </row>
    <row r="98" spans="2:12" s="185" customFormat="1" ht="19.899999999999999" customHeight="1">
      <c r="B98" s="186"/>
      <c r="D98" s="187" t="s">
        <v>419</v>
      </c>
      <c r="E98" s="188"/>
      <c r="F98" s="188"/>
      <c r="G98" s="188"/>
      <c r="H98" s="188"/>
      <c r="I98" s="188"/>
      <c r="J98" s="189">
        <f>J140</f>
        <v>0</v>
      </c>
      <c r="L98" s="186"/>
    </row>
    <row r="99" spans="2:12" s="185" customFormat="1" ht="19.899999999999999" customHeight="1">
      <c r="B99" s="186"/>
      <c r="D99" s="187" t="s">
        <v>420</v>
      </c>
      <c r="E99" s="188"/>
      <c r="F99" s="188"/>
      <c r="G99" s="188"/>
      <c r="H99" s="188"/>
      <c r="I99" s="188"/>
      <c r="J99" s="189">
        <f>J171</f>
        <v>0</v>
      </c>
      <c r="L99" s="186"/>
    </row>
    <row r="100" spans="2:12" s="185" customFormat="1" ht="19.899999999999999" customHeight="1">
      <c r="B100" s="186"/>
      <c r="D100" s="187" t="s">
        <v>421</v>
      </c>
      <c r="E100" s="188"/>
      <c r="F100" s="188"/>
      <c r="G100" s="188"/>
      <c r="H100" s="188"/>
      <c r="I100" s="188"/>
      <c r="J100" s="189">
        <f>J175</f>
        <v>0</v>
      </c>
      <c r="L100" s="186"/>
    </row>
    <row r="101" spans="2:12" s="185" customFormat="1" ht="19.899999999999999" customHeight="1">
      <c r="B101" s="186"/>
      <c r="D101" s="187" t="s">
        <v>1301</v>
      </c>
      <c r="E101" s="188"/>
      <c r="F101" s="188"/>
      <c r="G101" s="188"/>
      <c r="H101" s="188"/>
      <c r="I101" s="188"/>
      <c r="J101" s="189">
        <f>J195</f>
        <v>0</v>
      </c>
      <c r="L101" s="186"/>
    </row>
    <row r="102" spans="2:12" s="185" customFormat="1" ht="19.899999999999999" customHeight="1">
      <c r="B102" s="186"/>
      <c r="D102" s="187" t="s">
        <v>423</v>
      </c>
      <c r="E102" s="188"/>
      <c r="F102" s="188"/>
      <c r="G102" s="188"/>
      <c r="H102" s="188"/>
      <c r="I102" s="188"/>
      <c r="J102" s="189">
        <f>J200</f>
        <v>0</v>
      </c>
      <c r="L102" s="186"/>
    </row>
    <row r="103" spans="2:12" s="185" customFormat="1" ht="19.899999999999999" customHeight="1">
      <c r="B103" s="186"/>
      <c r="D103" s="187" t="s">
        <v>425</v>
      </c>
      <c r="E103" s="188"/>
      <c r="F103" s="188"/>
      <c r="G103" s="188"/>
      <c r="H103" s="188"/>
      <c r="I103" s="188"/>
      <c r="J103" s="189">
        <f>J250</f>
        <v>0</v>
      </c>
      <c r="L103" s="186"/>
    </row>
    <row r="104" spans="2:12" s="185" customFormat="1" ht="19.899999999999999" customHeight="1">
      <c r="B104" s="186"/>
      <c r="D104" s="187" t="s">
        <v>426</v>
      </c>
      <c r="E104" s="188"/>
      <c r="F104" s="188"/>
      <c r="G104" s="188"/>
      <c r="H104" s="188"/>
      <c r="I104" s="188"/>
      <c r="J104" s="189">
        <f>J253</f>
        <v>0</v>
      </c>
      <c r="L104" s="186"/>
    </row>
    <row r="105" spans="2:12" s="185" customFormat="1" ht="19.899999999999999" customHeight="1">
      <c r="B105" s="186"/>
      <c r="D105" s="187" t="s">
        <v>427</v>
      </c>
      <c r="E105" s="188"/>
      <c r="F105" s="188"/>
      <c r="G105" s="188"/>
      <c r="H105" s="188"/>
      <c r="I105" s="188"/>
      <c r="J105" s="189">
        <f>J262</f>
        <v>0</v>
      </c>
      <c r="L105" s="186"/>
    </row>
    <row r="106" spans="2:12" s="180" customFormat="1" ht="24.95" customHeight="1">
      <c r="B106" s="181"/>
      <c r="D106" s="182" t="s">
        <v>1302</v>
      </c>
      <c r="E106" s="183"/>
      <c r="F106" s="183"/>
      <c r="G106" s="183"/>
      <c r="H106" s="183"/>
      <c r="I106" s="183"/>
      <c r="J106" s="184">
        <f>J264</f>
        <v>0</v>
      </c>
      <c r="L106" s="181"/>
    </row>
    <row r="107" spans="2:12" s="185" customFormat="1" ht="19.899999999999999" customHeight="1">
      <c r="B107" s="186"/>
      <c r="D107" s="187" t="s">
        <v>430</v>
      </c>
      <c r="E107" s="188"/>
      <c r="F107" s="188"/>
      <c r="G107" s="188"/>
      <c r="H107" s="188"/>
      <c r="I107" s="188"/>
      <c r="J107" s="189">
        <f>J265</f>
        <v>0</v>
      </c>
      <c r="L107" s="186"/>
    </row>
    <row r="108" spans="2:12" s="185" customFormat="1" ht="19.899999999999999" customHeight="1">
      <c r="B108" s="186"/>
      <c r="D108" s="187" t="s">
        <v>431</v>
      </c>
      <c r="E108" s="188"/>
      <c r="F108" s="188"/>
      <c r="G108" s="188"/>
      <c r="H108" s="188"/>
      <c r="I108" s="188"/>
      <c r="J108" s="189">
        <f>J312</f>
        <v>0</v>
      </c>
      <c r="L108" s="186"/>
    </row>
    <row r="109" spans="2:12" s="185" customFormat="1" ht="19.899999999999999" customHeight="1">
      <c r="B109" s="186"/>
      <c r="D109" s="187" t="s">
        <v>432</v>
      </c>
      <c r="E109" s="188"/>
      <c r="F109" s="188"/>
      <c r="G109" s="188"/>
      <c r="H109" s="188"/>
      <c r="I109" s="188"/>
      <c r="J109" s="189">
        <f>J325</f>
        <v>0</v>
      </c>
      <c r="L109" s="186"/>
    </row>
    <row r="110" spans="2:12" s="185" customFormat="1" ht="19.899999999999999" customHeight="1">
      <c r="B110" s="186"/>
      <c r="D110" s="187" t="s">
        <v>434</v>
      </c>
      <c r="E110" s="188"/>
      <c r="F110" s="188"/>
      <c r="G110" s="188"/>
      <c r="H110" s="188"/>
      <c r="I110" s="188"/>
      <c r="J110" s="189">
        <f>J350</f>
        <v>0</v>
      </c>
      <c r="L110" s="186"/>
    </row>
    <row r="111" spans="2:12" s="180" customFormat="1" ht="24.95" customHeight="1">
      <c r="B111" s="181"/>
      <c r="D111" s="182" t="s">
        <v>48</v>
      </c>
      <c r="E111" s="183"/>
      <c r="F111" s="183"/>
      <c r="G111" s="183"/>
      <c r="H111" s="183"/>
      <c r="I111" s="183"/>
      <c r="J111" s="184">
        <f>J356</f>
        <v>0</v>
      </c>
      <c r="L111" s="181"/>
    </row>
    <row r="112" spans="2:12" s="180" customFormat="1" ht="24.95" customHeight="1">
      <c r="B112" s="181"/>
      <c r="D112" s="182" t="s">
        <v>435</v>
      </c>
      <c r="E112" s="183"/>
      <c r="F112" s="183"/>
      <c r="G112" s="183"/>
      <c r="H112" s="183"/>
      <c r="I112" s="183"/>
      <c r="J112" s="184">
        <f>J366</f>
        <v>0</v>
      </c>
      <c r="L112" s="181"/>
    </row>
    <row r="113" spans="2:12" s="180" customFormat="1" ht="24.95" customHeight="1">
      <c r="B113" s="181"/>
      <c r="D113" s="182" t="s">
        <v>436</v>
      </c>
      <c r="E113" s="183"/>
      <c r="F113" s="183"/>
      <c r="G113" s="183"/>
      <c r="H113" s="183"/>
      <c r="I113" s="183"/>
      <c r="J113" s="184">
        <f>J368</f>
        <v>0</v>
      </c>
      <c r="L113" s="181"/>
    </row>
    <row r="114" spans="2:12" s="185" customFormat="1" ht="19.899999999999999" customHeight="1">
      <c r="B114" s="186"/>
      <c r="D114" s="187" t="s">
        <v>437</v>
      </c>
      <c r="E114" s="188"/>
      <c r="F114" s="188"/>
      <c r="G114" s="188"/>
      <c r="H114" s="188"/>
      <c r="I114" s="188"/>
      <c r="J114" s="189">
        <f>J369</f>
        <v>0</v>
      </c>
      <c r="L114" s="186"/>
    </row>
    <row r="115" spans="2:12" s="185" customFormat="1" ht="19.899999999999999" customHeight="1">
      <c r="B115" s="186"/>
      <c r="D115" s="187" t="s">
        <v>438</v>
      </c>
      <c r="E115" s="188"/>
      <c r="F115" s="188"/>
      <c r="G115" s="188"/>
      <c r="H115" s="188"/>
      <c r="I115" s="188"/>
      <c r="J115" s="189">
        <f>J373</f>
        <v>0</v>
      </c>
      <c r="L115" s="186"/>
    </row>
    <row r="116" spans="2:12" s="185" customFormat="1" ht="19.899999999999999" customHeight="1">
      <c r="B116" s="186"/>
      <c r="D116" s="187" t="s">
        <v>439</v>
      </c>
      <c r="E116" s="188"/>
      <c r="F116" s="188"/>
      <c r="G116" s="188"/>
      <c r="H116" s="188"/>
      <c r="I116" s="188"/>
      <c r="J116" s="189">
        <f>J375</f>
        <v>0</v>
      </c>
      <c r="L116" s="186"/>
    </row>
    <row r="117" spans="2:12" s="185" customFormat="1" ht="19.899999999999999" customHeight="1">
      <c r="B117" s="186"/>
      <c r="D117" s="187" t="s">
        <v>440</v>
      </c>
      <c r="E117" s="188"/>
      <c r="F117" s="188"/>
      <c r="G117" s="188"/>
      <c r="H117" s="188"/>
      <c r="I117" s="188"/>
      <c r="J117" s="189">
        <f>J378</f>
        <v>0</v>
      </c>
      <c r="L117" s="186"/>
    </row>
    <row r="118" spans="2:12" s="185" customFormat="1" ht="19.899999999999999" customHeight="1">
      <c r="B118" s="186"/>
      <c r="D118" s="187" t="s">
        <v>441</v>
      </c>
      <c r="E118" s="188"/>
      <c r="F118" s="188"/>
      <c r="G118" s="188"/>
      <c r="H118" s="188"/>
      <c r="I118" s="188"/>
      <c r="J118" s="189">
        <f>J382</f>
        <v>0</v>
      </c>
      <c r="L118" s="186"/>
    </row>
    <row r="119" spans="2:12" s="46" customFormat="1" ht="21.75" customHeight="1">
      <c r="B119" s="47"/>
      <c r="L119" s="47"/>
    </row>
    <row r="120" spans="2:12" s="46" customFormat="1" ht="6.95" customHeight="1">
      <c r="B120" s="49"/>
      <c r="C120" s="50"/>
      <c r="D120" s="50"/>
      <c r="E120" s="50"/>
      <c r="F120" s="50"/>
      <c r="G120" s="50"/>
      <c r="H120" s="50"/>
      <c r="I120" s="50"/>
      <c r="J120" s="50"/>
      <c r="K120" s="50"/>
      <c r="L120" s="47"/>
    </row>
    <row r="124" spans="2:12" s="46" customFormat="1" ht="6.95" customHeight="1">
      <c r="B124" s="51"/>
      <c r="C124" s="52"/>
      <c r="D124" s="52"/>
      <c r="E124" s="52"/>
      <c r="F124" s="52"/>
      <c r="G124" s="52"/>
      <c r="H124" s="52"/>
      <c r="I124" s="52"/>
      <c r="J124" s="52"/>
      <c r="K124" s="52"/>
      <c r="L124" s="47"/>
    </row>
    <row r="125" spans="2:12" s="46" customFormat="1" ht="24.95" customHeight="1">
      <c r="B125" s="47"/>
      <c r="C125" s="150" t="s">
        <v>442</v>
      </c>
      <c r="L125" s="47"/>
    </row>
    <row r="126" spans="2:12" s="46" customFormat="1" ht="6.95" customHeight="1">
      <c r="B126" s="47"/>
      <c r="L126" s="47"/>
    </row>
    <row r="127" spans="2:12" s="46" customFormat="1" ht="12" customHeight="1">
      <c r="B127" s="47"/>
      <c r="C127" s="152" t="s">
        <v>389</v>
      </c>
      <c r="L127" s="47"/>
    </row>
    <row r="128" spans="2:12" s="46" customFormat="1" ht="16.5" customHeight="1">
      <c r="B128" s="47"/>
      <c r="E128" s="455" t="str">
        <f>E7</f>
        <v>Oprava Polikliniky Nemocnice Jindřichův Hradec, a.s.</v>
      </c>
      <c r="F128" s="456"/>
      <c r="G128" s="456"/>
      <c r="H128" s="456"/>
      <c r="L128" s="47"/>
    </row>
    <row r="129" spans="2:65" s="46" customFormat="1" ht="12" customHeight="1">
      <c r="B129" s="47"/>
      <c r="C129" s="152" t="s">
        <v>390</v>
      </c>
      <c r="L129" s="47"/>
    </row>
    <row r="130" spans="2:65" s="46" customFormat="1" ht="16.5" customHeight="1">
      <c r="B130" s="47"/>
      <c r="E130" s="453" t="str">
        <f>E9</f>
        <v>230371 - SO-2  Výměna vybraných dveří budovy 13,14,15</v>
      </c>
      <c r="F130" s="454"/>
      <c r="G130" s="454"/>
      <c r="H130" s="454"/>
      <c r="L130" s="47"/>
    </row>
    <row r="131" spans="2:65" s="46" customFormat="1" ht="6.95" customHeight="1">
      <c r="B131" s="47"/>
      <c r="L131" s="47"/>
    </row>
    <row r="132" spans="2:65" s="46" customFormat="1" ht="12" customHeight="1">
      <c r="B132" s="47"/>
      <c r="C132" s="152" t="s">
        <v>41</v>
      </c>
      <c r="F132" s="153" t="str">
        <f>F12</f>
        <v xml:space="preserve"> </v>
      </c>
      <c r="I132" s="152" t="s">
        <v>42</v>
      </c>
      <c r="J132" s="154" t="str">
        <f>IF(J12="","",J12)</f>
        <v>4. 12. 2023</v>
      </c>
      <c r="L132" s="47"/>
    </row>
    <row r="133" spans="2:65" s="46" customFormat="1" ht="6.95" customHeight="1">
      <c r="B133" s="47"/>
      <c r="L133" s="47"/>
    </row>
    <row r="134" spans="2:65" s="46" customFormat="1" ht="15.2" customHeight="1">
      <c r="B134" s="47"/>
      <c r="C134" s="152" t="s">
        <v>394</v>
      </c>
      <c r="F134" s="153" t="str">
        <f>E15</f>
        <v xml:space="preserve"> </v>
      </c>
      <c r="I134" s="152" t="s">
        <v>397</v>
      </c>
      <c r="J134" s="157" t="str">
        <f>E21</f>
        <v xml:space="preserve"> </v>
      </c>
      <c r="L134" s="47"/>
    </row>
    <row r="135" spans="2:65" s="46" customFormat="1" ht="15.2" customHeight="1">
      <c r="B135" s="47"/>
      <c r="C135" s="152" t="s">
        <v>1611</v>
      </c>
      <c r="F135" s="153" t="str">
        <f>IF(E18="","",E18)</f>
        <v>Vyplň údaj</v>
      </c>
      <c r="I135" s="152" t="s">
        <v>398</v>
      </c>
      <c r="J135" s="157" t="str">
        <f>E24</f>
        <v xml:space="preserve"> </v>
      </c>
      <c r="L135" s="47"/>
    </row>
    <row r="136" spans="2:65" s="46" customFormat="1" ht="10.35" customHeight="1">
      <c r="B136" s="47"/>
      <c r="L136" s="47"/>
    </row>
    <row r="137" spans="2:65" s="53" customFormat="1" ht="29.25" customHeight="1">
      <c r="B137" s="54"/>
      <c r="C137" s="55" t="s">
        <v>49</v>
      </c>
      <c r="D137" s="56" t="s">
        <v>50</v>
      </c>
      <c r="E137" s="56" t="s">
        <v>11</v>
      </c>
      <c r="F137" s="56" t="s">
        <v>12</v>
      </c>
      <c r="G137" s="56" t="s">
        <v>13</v>
      </c>
      <c r="H137" s="56" t="s">
        <v>30</v>
      </c>
      <c r="I137" s="56" t="s">
        <v>51</v>
      </c>
      <c r="J137" s="57" t="s">
        <v>46</v>
      </c>
      <c r="K137" s="127" t="s">
        <v>52</v>
      </c>
      <c r="L137" s="54"/>
      <c r="M137" s="58" t="s">
        <v>40</v>
      </c>
      <c r="N137" s="59" t="s">
        <v>44</v>
      </c>
      <c r="O137" s="59" t="s">
        <v>53</v>
      </c>
      <c r="P137" s="59" t="s">
        <v>54</v>
      </c>
      <c r="Q137" s="59" t="s">
        <v>55</v>
      </c>
      <c r="R137" s="59" t="s">
        <v>56</v>
      </c>
      <c r="S137" s="59" t="s">
        <v>57</v>
      </c>
      <c r="T137" s="60" t="s">
        <v>58</v>
      </c>
    </row>
    <row r="138" spans="2:65" s="46" customFormat="1" ht="22.9" customHeight="1">
      <c r="B138" s="47"/>
      <c r="C138" s="61" t="s">
        <v>59</v>
      </c>
      <c r="J138" s="62">
        <f>BK138</f>
        <v>0</v>
      </c>
      <c r="L138" s="47"/>
      <c r="M138" s="63"/>
      <c r="N138" s="48"/>
      <c r="O138" s="48"/>
      <c r="P138" s="64">
        <f>P139+P264+P356+P366+P368</f>
        <v>0</v>
      </c>
      <c r="Q138" s="48"/>
      <c r="R138" s="64">
        <f>R139+R264+R356+R366+R368</f>
        <v>17.119701940000002</v>
      </c>
      <c r="S138" s="48"/>
      <c r="T138" s="65">
        <f>T139+T264+T356+T366+T368</f>
        <v>14.059710000000003</v>
      </c>
      <c r="AT138" s="45" t="s">
        <v>60</v>
      </c>
      <c r="AU138" s="45" t="s">
        <v>47</v>
      </c>
      <c r="BK138" s="66">
        <f>BK139+BK264+BK356+BK366+BK368</f>
        <v>0</v>
      </c>
    </row>
    <row r="139" spans="2:65" s="67" customFormat="1" ht="25.9" customHeight="1">
      <c r="B139" s="68"/>
      <c r="D139" s="69" t="s">
        <v>60</v>
      </c>
      <c r="E139" s="70" t="s">
        <v>61</v>
      </c>
      <c r="F139" s="70" t="s">
        <v>443</v>
      </c>
      <c r="I139" s="294"/>
      <c r="J139" s="71">
        <f>BK139</f>
        <v>0</v>
      </c>
      <c r="L139" s="68"/>
      <c r="M139" s="72"/>
      <c r="P139" s="73">
        <f>P140+P171+P175+P195+P200+P250+P253+P262</f>
        <v>0</v>
      </c>
      <c r="R139" s="73">
        <f>R140+R171+R175+R195+R200+R250+R253+R262</f>
        <v>16.141716940000002</v>
      </c>
      <c r="T139" s="74">
        <f>T140+T171+T175+T195+T200+T250+T253+T262</f>
        <v>14.059710000000003</v>
      </c>
      <c r="AR139" s="69" t="s">
        <v>20</v>
      </c>
      <c r="AT139" s="75" t="s">
        <v>60</v>
      </c>
      <c r="AU139" s="75" t="s">
        <v>63</v>
      </c>
      <c r="AY139" s="69" t="s">
        <v>64</v>
      </c>
      <c r="BK139" s="76">
        <f>BK140+BK171+BK175+BK195+BK200+BK250+BK253+BK262</f>
        <v>0</v>
      </c>
    </row>
    <row r="140" spans="2:65" s="67" customFormat="1" ht="22.9" customHeight="1">
      <c r="B140" s="68"/>
      <c r="D140" s="69" t="s">
        <v>60</v>
      </c>
      <c r="E140" s="77" t="s">
        <v>39</v>
      </c>
      <c r="F140" s="77" t="s">
        <v>89</v>
      </c>
      <c r="I140" s="294"/>
      <c r="J140" s="78">
        <f>BK140</f>
        <v>0</v>
      </c>
      <c r="L140" s="68"/>
      <c r="M140" s="72"/>
      <c r="P140" s="73">
        <f>SUM(P141:P170)</f>
        <v>0</v>
      </c>
      <c r="R140" s="73">
        <f>SUM(R141:R170)</f>
        <v>8.0512172800000013</v>
      </c>
      <c r="T140" s="74">
        <f>SUM(T141:T170)</f>
        <v>0</v>
      </c>
      <c r="AR140" s="69" t="s">
        <v>20</v>
      </c>
      <c r="AT140" s="75" t="s">
        <v>60</v>
      </c>
      <c r="AU140" s="75" t="s">
        <v>20</v>
      </c>
      <c r="AY140" s="69" t="s">
        <v>64</v>
      </c>
      <c r="BK140" s="76">
        <f>SUM(BK141:BK170)</f>
        <v>0</v>
      </c>
    </row>
    <row r="141" spans="2:65" s="46" customFormat="1" ht="24.2" customHeight="1">
      <c r="B141" s="79"/>
      <c r="C141" s="80" t="s">
        <v>102</v>
      </c>
      <c r="D141" s="80" t="s">
        <v>65</v>
      </c>
      <c r="E141" s="81" t="s">
        <v>444</v>
      </c>
      <c r="F141" s="82" t="s">
        <v>1303</v>
      </c>
      <c r="G141" s="83" t="s">
        <v>16</v>
      </c>
      <c r="H141" s="84">
        <v>0.13</v>
      </c>
      <c r="I141" s="295"/>
      <c r="J141" s="85">
        <f>ROUND(I141*H141,2)</f>
        <v>0</v>
      </c>
      <c r="K141" s="128"/>
      <c r="L141" s="47"/>
      <c r="M141" s="296" t="s">
        <v>40</v>
      </c>
      <c r="N141" s="86" t="s">
        <v>45</v>
      </c>
      <c r="P141" s="87">
        <f>O141*H141</f>
        <v>0</v>
      </c>
      <c r="Q141" s="87">
        <v>1.0900000000000001</v>
      </c>
      <c r="R141" s="87">
        <f>Q141*H141</f>
        <v>0.14170000000000002</v>
      </c>
      <c r="S141" s="87">
        <v>0</v>
      </c>
      <c r="T141" s="88">
        <f>S141*H141</f>
        <v>0</v>
      </c>
      <c r="AR141" s="89" t="s">
        <v>66</v>
      </c>
      <c r="AT141" s="89" t="s">
        <v>65</v>
      </c>
      <c r="AU141" s="89" t="s">
        <v>37</v>
      </c>
      <c r="AY141" s="45" t="s">
        <v>64</v>
      </c>
      <c r="BE141" s="90">
        <f>IF(N141="základní",J141,0)</f>
        <v>0</v>
      </c>
      <c r="BF141" s="90">
        <f>IF(N141="snížená",J141,0)</f>
        <v>0</v>
      </c>
      <c r="BG141" s="90">
        <f>IF(N141="zákl. přenesená",J141,0)</f>
        <v>0</v>
      </c>
      <c r="BH141" s="90">
        <f>IF(N141="sníž. přenesená",J141,0)</f>
        <v>0</v>
      </c>
      <c r="BI141" s="90">
        <f>IF(N141="nulová",J141,0)</f>
        <v>0</v>
      </c>
      <c r="BJ141" s="45" t="s">
        <v>20</v>
      </c>
      <c r="BK141" s="90">
        <f>ROUND(I141*H141,2)</f>
        <v>0</v>
      </c>
      <c r="BL141" s="45" t="s">
        <v>66</v>
      </c>
      <c r="BM141" s="89" t="s">
        <v>1304</v>
      </c>
    </row>
    <row r="142" spans="2:65" s="93" customFormat="1">
      <c r="B142" s="94"/>
      <c r="D142" s="95" t="s">
        <v>67</v>
      </c>
      <c r="E142" s="96" t="s">
        <v>40</v>
      </c>
      <c r="F142" s="97" t="s">
        <v>1305</v>
      </c>
      <c r="H142" s="98">
        <v>0.13</v>
      </c>
      <c r="I142" s="297"/>
      <c r="L142" s="94"/>
      <c r="M142" s="99"/>
      <c r="T142" s="100"/>
      <c r="AT142" s="96" t="s">
        <v>67</v>
      </c>
      <c r="AU142" s="96" t="s">
        <v>37</v>
      </c>
      <c r="AV142" s="93" t="s">
        <v>37</v>
      </c>
      <c r="AW142" s="93" t="s">
        <v>68</v>
      </c>
      <c r="AX142" s="93" t="s">
        <v>63</v>
      </c>
      <c r="AY142" s="96" t="s">
        <v>64</v>
      </c>
    </row>
    <row r="143" spans="2:65" s="101" customFormat="1">
      <c r="B143" s="102"/>
      <c r="D143" s="95" t="s">
        <v>67</v>
      </c>
      <c r="E143" s="103" t="s">
        <v>40</v>
      </c>
      <c r="F143" s="104" t="s">
        <v>70</v>
      </c>
      <c r="H143" s="105">
        <v>0.13</v>
      </c>
      <c r="I143" s="298"/>
      <c r="L143" s="102"/>
      <c r="M143" s="106"/>
      <c r="T143" s="107"/>
      <c r="AT143" s="103" t="s">
        <v>67</v>
      </c>
      <c r="AU143" s="103" t="s">
        <v>37</v>
      </c>
      <c r="AV143" s="101" t="s">
        <v>66</v>
      </c>
      <c r="AW143" s="101" t="s">
        <v>68</v>
      </c>
      <c r="AX143" s="101" t="s">
        <v>20</v>
      </c>
      <c r="AY143" s="103" t="s">
        <v>64</v>
      </c>
    </row>
    <row r="144" spans="2:65" s="46" customFormat="1" ht="24.2" customHeight="1">
      <c r="B144" s="79"/>
      <c r="C144" s="80" t="s">
        <v>107</v>
      </c>
      <c r="D144" s="80" t="s">
        <v>65</v>
      </c>
      <c r="E144" s="81" t="s">
        <v>448</v>
      </c>
      <c r="F144" s="82" t="s">
        <v>449</v>
      </c>
      <c r="G144" s="83" t="s">
        <v>14</v>
      </c>
      <c r="H144" s="84">
        <v>2.8</v>
      </c>
      <c r="I144" s="295"/>
      <c r="J144" s="85">
        <f>ROUND(I144*H144,2)</f>
        <v>0</v>
      </c>
      <c r="K144" s="128"/>
      <c r="L144" s="47"/>
      <c r="M144" s="296" t="s">
        <v>40</v>
      </c>
      <c r="N144" s="86" t="s">
        <v>45</v>
      </c>
      <c r="P144" s="87">
        <f>O144*H144</f>
        <v>0</v>
      </c>
      <c r="Q144" s="87">
        <v>0.12335</v>
      </c>
      <c r="R144" s="87">
        <f>Q144*H144</f>
        <v>0.34537999999999996</v>
      </c>
      <c r="S144" s="87">
        <v>0</v>
      </c>
      <c r="T144" s="88">
        <f>S144*H144</f>
        <v>0</v>
      </c>
      <c r="AR144" s="89" t="s">
        <v>66</v>
      </c>
      <c r="AT144" s="89" t="s">
        <v>65</v>
      </c>
      <c r="AU144" s="89" t="s">
        <v>37</v>
      </c>
      <c r="AY144" s="45" t="s">
        <v>64</v>
      </c>
      <c r="BE144" s="90">
        <f>IF(N144="základní",J144,0)</f>
        <v>0</v>
      </c>
      <c r="BF144" s="90">
        <f>IF(N144="snížená",J144,0)</f>
        <v>0</v>
      </c>
      <c r="BG144" s="90">
        <f>IF(N144="zákl. přenesená",J144,0)</f>
        <v>0</v>
      </c>
      <c r="BH144" s="90">
        <f>IF(N144="sníž. přenesená",J144,0)</f>
        <v>0</v>
      </c>
      <c r="BI144" s="90">
        <f>IF(N144="nulová",J144,0)</f>
        <v>0</v>
      </c>
      <c r="BJ144" s="45" t="s">
        <v>20</v>
      </c>
      <c r="BK144" s="90">
        <f>ROUND(I144*H144,2)</f>
        <v>0</v>
      </c>
      <c r="BL144" s="45" t="s">
        <v>66</v>
      </c>
      <c r="BM144" s="89" t="s">
        <v>1306</v>
      </c>
    </row>
    <row r="145" spans="2:65" s="190" customFormat="1">
      <c r="B145" s="191"/>
      <c r="D145" s="95" t="s">
        <v>67</v>
      </c>
      <c r="E145" s="192" t="s">
        <v>40</v>
      </c>
      <c r="F145" s="193" t="s">
        <v>458</v>
      </c>
      <c r="H145" s="192" t="s">
        <v>40</v>
      </c>
      <c r="I145" s="299"/>
      <c r="L145" s="191"/>
      <c r="M145" s="194"/>
      <c r="T145" s="195"/>
      <c r="AT145" s="192" t="s">
        <v>67</v>
      </c>
      <c r="AU145" s="192" t="s">
        <v>37</v>
      </c>
      <c r="AV145" s="190" t="s">
        <v>20</v>
      </c>
      <c r="AW145" s="190" t="s">
        <v>68</v>
      </c>
      <c r="AX145" s="190" t="s">
        <v>63</v>
      </c>
      <c r="AY145" s="192" t="s">
        <v>64</v>
      </c>
    </row>
    <row r="146" spans="2:65" s="93" customFormat="1">
      <c r="B146" s="94"/>
      <c r="D146" s="95" t="s">
        <v>67</v>
      </c>
      <c r="E146" s="96" t="s">
        <v>40</v>
      </c>
      <c r="F146" s="97" t="s">
        <v>687</v>
      </c>
      <c r="H146" s="98">
        <v>2.8</v>
      </c>
      <c r="I146" s="297"/>
      <c r="L146" s="94"/>
      <c r="M146" s="99"/>
      <c r="T146" s="100"/>
      <c r="AT146" s="96" t="s">
        <v>67</v>
      </c>
      <c r="AU146" s="96" t="s">
        <v>37</v>
      </c>
      <c r="AV146" s="93" t="s">
        <v>37</v>
      </c>
      <c r="AW146" s="93" t="s">
        <v>68</v>
      </c>
      <c r="AX146" s="93" t="s">
        <v>63</v>
      </c>
      <c r="AY146" s="96" t="s">
        <v>64</v>
      </c>
    </row>
    <row r="147" spans="2:65" s="101" customFormat="1">
      <c r="B147" s="102"/>
      <c r="D147" s="95" t="s">
        <v>67</v>
      </c>
      <c r="E147" s="103" t="s">
        <v>40</v>
      </c>
      <c r="F147" s="104" t="s">
        <v>70</v>
      </c>
      <c r="H147" s="105">
        <v>2.8</v>
      </c>
      <c r="I147" s="298"/>
      <c r="L147" s="102"/>
      <c r="M147" s="106"/>
      <c r="T147" s="107"/>
      <c r="AT147" s="103" t="s">
        <v>67</v>
      </c>
      <c r="AU147" s="103" t="s">
        <v>37</v>
      </c>
      <c r="AV147" s="101" t="s">
        <v>66</v>
      </c>
      <c r="AW147" s="101" t="s">
        <v>68</v>
      </c>
      <c r="AX147" s="101" t="s">
        <v>20</v>
      </c>
      <c r="AY147" s="103" t="s">
        <v>64</v>
      </c>
    </row>
    <row r="148" spans="2:65" s="46" customFormat="1" ht="24.2" customHeight="1">
      <c r="B148" s="79"/>
      <c r="C148" s="80" t="s">
        <v>103</v>
      </c>
      <c r="D148" s="80" t="s">
        <v>65</v>
      </c>
      <c r="E148" s="81" t="s">
        <v>463</v>
      </c>
      <c r="F148" s="82" t="s">
        <v>464</v>
      </c>
      <c r="G148" s="83" t="s">
        <v>14</v>
      </c>
      <c r="H148" s="84">
        <v>14.504</v>
      </c>
      <c r="I148" s="295"/>
      <c r="J148" s="85">
        <f>ROUND(I148*H148,2)</f>
        <v>0</v>
      </c>
      <c r="K148" s="128"/>
      <c r="L148" s="47"/>
      <c r="M148" s="296" t="s">
        <v>40</v>
      </c>
      <c r="N148" s="86" t="s">
        <v>45</v>
      </c>
      <c r="P148" s="87">
        <f>O148*H148</f>
        <v>0</v>
      </c>
      <c r="Q148" s="87">
        <v>6.1719999999999997E-2</v>
      </c>
      <c r="R148" s="87">
        <f>Q148*H148</f>
        <v>0.89518687999999991</v>
      </c>
      <c r="S148" s="87">
        <v>0</v>
      </c>
      <c r="T148" s="88">
        <f>S148*H148</f>
        <v>0</v>
      </c>
      <c r="AR148" s="89" t="s">
        <v>66</v>
      </c>
      <c r="AT148" s="89" t="s">
        <v>65</v>
      </c>
      <c r="AU148" s="89" t="s">
        <v>37</v>
      </c>
      <c r="AY148" s="45" t="s">
        <v>64</v>
      </c>
      <c r="BE148" s="90">
        <f>IF(N148="základní",J148,0)</f>
        <v>0</v>
      </c>
      <c r="BF148" s="90">
        <f>IF(N148="snížená",J148,0)</f>
        <v>0</v>
      </c>
      <c r="BG148" s="90">
        <f>IF(N148="zákl. přenesená",J148,0)</f>
        <v>0</v>
      </c>
      <c r="BH148" s="90">
        <f>IF(N148="sníž. přenesená",J148,0)</f>
        <v>0</v>
      </c>
      <c r="BI148" s="90">
        <f>IF(N148="nulová",J148,0)</f>
        <v>0</v>
      </c>
      <c r="BJ148" s="45" t="s">
        <v>20</v>
      </c>
      <c r="BK148" s="90">
        <f>ROUND(I148*H148,2)</f>
        <v>0</v>
      </c>
      <c r="BL148" s="45" t="s">
        <v>66</v>
      </c>
      <c r="BM148" s="89" t="s">
        <v>1307</v>
      </c>
    </row>
    <row r="149" spans="2:65" s="190" customFormat="1">
      <c r="B149" s="191"/>
      <c r="D149" s="95" t="s">
        <v>67</v>
      </c>
      <c r="E149" s="192" t="s">
        <v>40</v>
      </c>
      <c r="F149" s="193" t="s">
        <v>458</v>
      </c>
      <c r="H149" s="192" t="s">
        <v>40</v>
      </c>
      <c r="I149" s="299"/>
      <c r="L149" s="191"/>
      <c r="M149" s="194"/>
      <c r="T149" s="195"/>
      <c r="AT149" s="192" t="s">
        <v>67</v>
      </c>
      <c r="AU149" s="192" t="s">
        <v>37</v>
      </c>
      <c r="AV149" s="190" t="s">
        <v>20</v>
      </c>
      <c r="AW149" s="190" t="s">
        <v>68</v>
      </c>
      <c r="AX149" s="190" t="s">
        <v>63</v>
      </c>
      <c r="AY149" s="192" t="s">
        <v>64</v>
      </c>
    </row>
    <row r="150" spans="2:65" s="93" customFormat="1">
      <c r="B150" s="94"/>
      <c r="D150" s="95" t="s">
        <v>67</v>
      </c>
      <c r="E150" s="96" t="s">
        <v>40</v>
      </c>
      <c r="F150" s="97" t="s">
        <v>1308</v>
      </c>
      <c r="H150" s="98">
        <v>6.1440000000000001</v>
      </c>
      <c r="I150" s="297"/>
      <c r="L150" s="94"/>
      <c r="M150" s="99"/>
      <c r="T150" s="100"/>
      <c r="AT150" s="96" t="s">
        <v>67</v>
      </c>
      <c r="AU150" s="96" t="s">
        <v>37</v>
      </c>
      <c r="AV150" s="93" t="s">
        <v>37</v>
      </c>
      <c r="AW150" s="93" t="s">
        <v>68</v>
      </c>
      <c r="AX150" s="93" t="s">
        <v>63</v>
      </c>
      <c r="AY150" s="96" t="s">
        <v>64</v>
      </c>
    </row>
    <row r="151" spans="2:65" s="190" customFormat="1">
      <c r="B151" s="191"/>
      <c r="D151" s="95" t="s">
        <v>67</v>
      </c>
      <c r="E151" s="192" t="s">
        <v>40</v>
      </c>
      <c r="F151" s="193" t="s">
        <v>1309</v>
      </c>
      <c r="H151" s="192" t="s">
        <v>40</v>
      </c>
      <c r="I151" s="299"/>
      <c r="L151" s="191"/>
      <c r="M151" s="194"/>
      <c r="T151" s="195"/>
      <c r="AT151" s="192" t="s">
        <v>67</v>
      </c>
      <c r="AU151" s="192" t="s">
        <v>37</v>
      </c>
      <c r="AV151" s="190" t="s">
        <v>20</v>
      </c>
      <c r="AW151" s="190" t="s">
        <v>68</v>
      </c>
      <c r="AX151" s="190" t="s">
        <v>63</v>
      </c>
      <c r="AY151" s="192" t="s">
        <v>64</v>
      </c>
    </row>
    <row r="152" spans="2:65" s="93" customFormat="1">
      <c r="B152" s="94"/>
      <c r="D152" s="95" t="s">
        <v>67</v>
      </c>
      <c r="E152" s="96" t="s">
        <v>40</v>
      </c>
      <c r="F152" s="97" t="s">
        <v>1310</v>
      </c>
      <c r="H152" s="98">
        <v>8.36</v>
      </c>
      <c r="I152" s="297"/>
      <c r="L152" s="94"/>
      <c r="M152" s="99"/>
      <c r="T152" s="100"/>
      <c r="AT152" s="96" t="s">
        <v>67</v>
      </c>
      <c r="AU152" s="96" t="s">
        <v>37</v>
      </c>
      <c r="AV152" s="93" t="s">
        <v>37</v>
      </c>
      <c r="AW152" s="93" t="s">
        <v>68</v>
      </c>
      <c r="AX152" s="93" t="s">
        <v>63</v>
      </c>
      <c r="AY152" s="96" t="s">
        <v>64</v>
      </c>
    </row>
    <row r="153" spans="2:65" s="101" customFormat="1">
      <c r="B153" s="102"/>
      <c r="D153" s="95" t="s">
        <v>67</v>
      </c>
      <c r="E153" s="103" t="s">
        <v>40</v>
      </c>
      <c r="F153" s="104" t="s">
        <v>70</v>
      </c>
      <c r="H153" s="105">
        <v>14.504</v>
      </c>
      <c r="I153" s="298"/>
      <c r="L153" s="102"/>
      <c r="M153" s="106"/>
      <c r="T153" s="107"/>
      <c r="AT153" s="103" t="s">
        <v>67</v>
      </c>
      <c r="AU153" s="103" t="s">
        <v>37</v>
      </c>
      <c r="AV153" s="101" t="s">
        <v>66</v>
      </c>
      <c r="AW153" s="101" t="s">
        <v>68</v>
      </c>
      <c r="AX153" s="101" t="s">
        <v>20</v>
      </c>
      <c r="AY153" s="103" t="s">
        <v>64</v>
      </c>
    </row>
    <row r="154" spans="2:65" s="46" customFormat="1" ht="24.2" customHeight="1">
      <c r="B154" s="79"/>
      <c r="C154" s="80" t="s">
        <v>104</v>
      </c>
      <c r="D154" s="80" t="s">
        <v>65</v>
      </c>
      <c r="E154" s="81" t="s">
        <v>468</v>
      </c>
      <c r="F154" s="82" t="s">
        <v>469</v>
      </c>
      <c r="G154" s="83" t="s">
        <v>7</v>
      </c>
      <c r="H154" s="84">
        <v>12</v>
      </c>
      <c r="I154" s="295"/>
      <c r="J154" s="85">
        <f>ROUND(I154*H154,2)</f>
        <v>0</v>
      </c>
      <c r="K154" s="128"/>
      <c r="L154" s="47"/>
      <c r="M154" s="296" t="s">
        <v>40</v>
      </c>
      <c r="N154" s="86" t="s">
        <v>45</v>
      </c>
      <c r="P154" s="87">
        <f>O154*H154</f>
        <v>0</v>
      </c>
      <c r="Q154" s="87">
        <v>1.2999999999999999E-4</v>
      </c>
      <c r="R154" s="87">
        <f>Q154*H154</f>
        <v>1.5599999999999998E-3</v>
      </c>
      <c r="S154" s="87">
        <v>0</v>
      </c>
      <c r="T154" s="88">
        <f>S154*H154</f>
        <v>0</v>
      </c>
      <c r="AR154" s="89" t="s">
        <v>66</v>
      </c>
      <c r="AT154" s="89" t="s">
        <v>65</v>
      </c>
      <c r="AU154" s="89" t="s">
        <v>37</v>
      </c>
      <c r="AY154" s="45" t="s">
        <v>64</v>
      </c>
      <c r="BE154" s="90">
        <f>IF(N154="základní",J154,0)</f>
        <v>0</v>
      </c>
      <c r="BF154" s="90">
        <f>IF(N154="snížená",J154,0)</f>
        <v>0</v>
      </c>
      <c r="BG154" s="90">
        <f>IF(N154="zákl. přenesená",J154,0)</f>
        <v>0</v>
      </c>
      <c r="BH154" s="90">
        <f>IF(N154="sníž. přenesená",J154,0)</f>
        <v>0</v>
      </c>
      <c r="BI154" s="90">
        <f>IF(N154="nulová",J154,0)</f>
        <v>0</v>
      </c>
      <c r="BJ154" s="45" t="s">
        <v>20</v>
      </c>
      <c r="BK154" s="90">
        <f>ROUND(I154*H154,2)</f>
        <v>0</v>
      </c>
      <c r="BL154" s="45" t="s">
        <v>66</v>
      </c>
      <c r="BM154" s="89" t="s">
        <v>1311</v>
      </c>
    </row>
    <row r="155" spans="2:65" s="93" customFormat="1">
      <c r="B155" s="94"/>
      <c r="D155" s="95" t="s">
        <v>67</v>
      </c>
      <c r="E155" s="96" t="s">
        <v>40</v>
      </c>
      <c r="F155" s="97" t="s">
        <v>78</v>
      </c>
      <c r="H155" s="98">
        <v>12</v>
      </c>
      <c r="I155" s="297"/>
      <c r="L155" s="94"/>
      <c r="M155" s="99"/>
      <c r="T155" s="100"/>
      <c r="AT155" s="96" t="s">
        <v>67</v>
      </c>
      <c r="AU155" s="96" t="s">
        <v>37</v>
      </c>
      <c r="AV155" s="93" t="s">
        <v>37</v>
      </c>
      <c r="AW155" s="93" t="s">
        <v>68</v>
      </c>
      <c r="AX155" s="93" t="s">
        <v>63</v>
      </c>
      <c r="AY155" s="96" t="s">
        <v>64</v>
      </c>
    </row>
    <row r="156" spans="2:65" s="101" customFormat="1">
      <c r="B156" s="102"/>
      <c r="D156" s="95" t="s">
        <v>67</v>
      </c>
      <c r="E156" s="103" t="s">
        <v>40</v>
      </c>
      <c r="F156" s="104" t="s">
        <v>70</v>
      </c>
      <c r="H156" s="105">
        <v>12</v>
      </c>
      <c r="I156" s="298"/>
      <c r="L156" s="102"/>
      <c r="M156" s="106"/>
      <c r="T156" s="107"/>
      <c r="AT156" s="103" t="s">
        <v>67</v>
      </c>
      <c r="AU156" s="103" t="s">
        <v>37</v>
      </c>
      <c r="AV156" s="101" t="s">
        <v>66</v>
      </c>
      <c r="AW156" s="101" t="s">
        <v>68</v>
      </c>
      <c r="AX156" s="101" t="s">
        <v>20</v>
      </c>
      <c r="AY156" s="103" t="s">
        <v>64</v>
      </c>
    </row>
    <row r="157" spans="2:65" s="46" customFormat="1" ht="21.75" customHeight="1">
      <c r="B157" s="79"/>
      <c r="C157" s="80" t="s">
        <v>105</v>
      </c>
      <c r="D157" s="80" t="s">
        <v>65</v>
      </c>
      <c r="E157" s="81" t="s">
        <v>472</v>
      </c>
      <c r="F157" s="82" t="s">
        <v>473</v>
      </c>
      <c r="G157" s="83" t="s">
        <v>14</v>
      </c>
      <c r="H157" s="84">
        <v>16</v>
      </c>
      <c r="I157" s="295"/>
      <c r="J157" s="85">
        <f>ROUND(I157*H157,2)</f>
        <v>0</v>
      </c>
      <c r="K157" s="128"/>
      <c r="L157" s="47"/>
      <c r="M157" s="296" t="s">
        <v>40</v>
      </c>
      <c r="N157" s="86" t="s">
        <v>45</v>
      </c>
      <c r="P157" s="87">
        <f>O157*H157</f>
        <v>0</v>
      </c>
      <c r="Q157" s="87">
        <v>7.8499999999999993E-3</v>
      </c>
      <c r="R157" s="87">
        <f>Q157*H157</f>
        <v>0.12559999999999999</v>
      </c>
      <c r="S157" s="87">
        <v>0</v>
      </c>
      <c r="T157" s="88">
        <f>S157*H157</f>
        <v>0</v>
      </c>
      <c r="AR157" s="89" t="s">
        <v>66</v>
      </c>
      <c r="AT157" s="89" t="s">
        <v>65</v>
      </c>
      <c r="AU157" s="89" t="s">
        <v>37</v>
      </c>
      <c r="AY157" s="45" t="s">
        <v>64</v>
      </c>
      <c r="BE157" s="90">
        <f>IF(N157="základní",J157,0)</f>
        <v>0</v>
      </c>
      <c r="BF157" s="90">
        <f>IF(N157="snížená",J157,0)</f>
        <v>0</v>
      </c>
      <c r="BG157" s="90">
        <f>IF(N157="zákl. přenesená",J157,0)</f>
        <v>0</v>
      </c>
      <c r="BH157" s="90">
        <f>IF(N157="sníž. přenesená",J157,0)</f>
        <v>0</v>
      </c>
      <c r="BI157" s="90">
        <f>IF(N157="nulová",J157,0)</f>
        <v>0</v>
      </c>
      <c r="BJ157" s="45" t="s">
        <v>20</v>
      </c>
      <c r="BK157" s="90">
        <f>ROUND(I157*H157,2)</f>
        <v>0</v>
      </c>
      <c r="BL157" s="45" t="s">
        <v>66</v>
      </c>
      <c r="BM157" s="89" t="s">
        <v>1312</v>
      </c>
    </row>
    <row r="158" spans="2:65" s="93" customFormat="1">
      <c r="B158" s="94"/>
      <c r="D158" s="95" t="s">
        <v>67</v>
      </c>
      <c r="E158" s="96" t="s">
        <v>40</v>
      </c>
      <c r="F158" s="97" t="s">
        <v>1313</v>
      </c>
      <c r="H158" s="98">
        <v>16</v>
      </c>
      <c r="I158" s="297"/>
      <c r="L158" s="94"/>
      <c r="M158" s="99"/>
      <c r="T158" s="100"/>
      <c r="AT158" s="96" t="s">
        <v>67</v>
      </c>
      <c r="AU158" s="96" t="s">
        <v>37</v>
      </c>
      <c r="AV158" s="93" t="s">
        <v>37</v>
      </c>
      <c r="AW158" s="93" t="s">
        <v>68</v>
      </c>
      <c r="AX158" s="93" t="s">
        <v>63</v>
      </c>
      <c r="AY158" s="96" t="s">
        <v>64</v>
      </c>
    </row>
    <row r="159" spans="2:65" s="101" customFormat="1">
      <c r="B159" s="102"/>
      <c r="D159" s="95" t="s">
        <v>67</v>
      </c>
      <c r="E159" s="103" t="s">
        <v>40</v>
      </c>
      <c r="F159" s="104" t="s">
        <v>70</v>
      </c>
      <c r="H159" s="105">
        <v>16</v>
      </c>
      <c r="I159" s="298"/>
      <c r="L159" s="102"/>
      <c r="M159" s="106"/>
      <c r="T159" s="107"/>
      <c r="AT159" s="103" t="s">
        <v>67</v>
      </c>
      <c r="AU159" s="103" t="s">
        <v>37</v>
      </c>
      <c r="AV159" s="101" t="s">
        <v>66</v>
      </c>
      <c r="AW159" s="101" t="s">
        <v>68</v>
      </c>
      <c r="AX159" s="101" t="s">
        <v>20</v>
      </c>
      <c r="AY159" s="103" t="s">
        <v>64</v>
      </c>
    </row>
    <row r="160" spans="2:65" s="46" customFormat="1" ht="16.5" customHeight="1">
      <c r="B160" s="79"/>
      <c r="C160" s="80" t="s">
        <v>106</v>
      </c>
      <c r="D160" s="80" t="s">
        <v>65</v>
      </c>
      <c r="E160" s="81" t="s">
        <v>476</v>
      </c>
      <c r="F160" s="82" t="s">
        <v>477</v>
      </c>
      <c r="G160" s="83" t="s">
        <v>14</v>
      </c>
      <c r="H160" s="84">
        <v>24.48</v>
      </c>
      <c r="I160" s="295"/>
      <c r="J160" s="85">
        <f>ROUND(I160*H160,2)</f>
        <v>0</v>
      </c>
      <c r="K160" s="128"/>
      <c r="L160" s="47"/>
      <c r="M160" s="296" t="s">
        <v>40</v>
      </c>
      <c r="N160" s="86" t="s">
        <v>45</v>
      </c>
      <c r="P160" s="87">
        <f>O160*H160</f>
        <v>0</v>
      </c>
      <c r="Q160" s="87">
        <v>0.26723000000000002</v>
      </c>
      <c r="R160" s="87">
        <f>Q160*H160</f>
        <v>6.5417904000000009</v>
      </c>
      <c r="S160" s="87">
        <v>0</v>
      </c>
      <c r="T160" s="88">
        <f>S160*H160</f>
        <v>0</v>
      </c>
      <c r="AR160" s="89" t="s">
        <v>66</v>
      </c>
      <c r="AT160" s="89" t="s">
        <v>65</v>
      </c>
      <c r="AU160" s="89" t="s">
        <v>37</v>
      </c>
      <c r="AY160" s="45" t="s">
        <v>64</v>
      </c>
      <c r="BE160" s="90">
        <f>IF(N160="základní",J160,0)</f>
        <v>0</v>
      </c>
      <c r="BF160" s="90">
        <f>IF(N160="snížená",J160,0)</f>
        <v>0</v>
      </c>
      <c r="BG160" s="90">
        <f>IF(N160="zákl. přenesená",J160,0)</f>
        <v>0</v>
      </c>
      <c r="BH160" s="90">
        <f>IF(N160="sníž. přenesená",J160,0)</f>
        <v>0</v>
      </c>
      <c r="BI160" s="90">
        <f>IF(N160="nulová",J160,0)</f>
        <v>0</v>
      </c>
      <c r="BJ160" s="45" t="s">
        <v>20</v>
      </c>
      <c r="BK160" s="90">
        <f>ROUND(I160*H160,2)</f>
        <v>0</v>
      </c>
      <c r="BL160" s="45" t="s">
        <v>66</v>
      </c>
      <c r="BM160" s="89" t="s">
        <v>1314</v>
      </c>
    </row>
    <row r="161" spans="2:65" s="190" customFormat="1">
      <c r="B161" s="191"/>
      <c r="D161" s="95" t="s">
        <v>67</v>
      </c>
      <c r="E161" s="192" t="s">
        <v>40</v>
      </c>
      <c r="F161" s="193" t="s">
        <v>479</v>
      </c>
      <c r="H161" s="192" t="s">
        <v>40</v>
      </c>
      <c r="I161" s="299"/>
      <c r="L161" s="191"/>
      <c r="M161" s="194"/>
      <c r="T161" s="195"/>
      <c r="AT161" s="192" t="s">
        <v>67</v>
      </c>
      <c r="AU161" s="192" t="s">
        <v>37</v>
      </c>
      <c r="AV161" s="190" t="s">
        <v>20</v>
      </c>
      <c r="AW161" s="190" t="s">
        <v>68</v>
      </c>
      <c r="AX161" s="190" t="s">
        <v>63</v>
      </c>
      <c r="AY161" s="192" t="s">
        <v>64</v>
      </c>
    </row>
    <row r="162" spans="2:65" s="93" customFormat="1">
      <c r="B162" s="94"/>
      <c r="D162" s="95" t="s">
        <v>67</v>
      </c>
      <c r="E162" s="96" t="s">
        <v>40</v>
      </c>
      <c r="F162" s="97" t="s">
        <v>1315</v>
      </c>
      <c r="H162" s="98">
        <v>24.48</v>
      </c>
      <c r="I162" s="297"/>
      <c r="L162" s="94"/>
      <c r="M162" s="99"/>
      <c r="T162" s="100"/>
      <c r="AT162" s="96" t="s">
        <v>67</v>
      </c>
      <c r="AU162" s="96" t="s">
        <v>37</v>
      </c>
      <c r="AV162" s="93" t="s">
        <v>37</v>
      </c>
      <c r="AW162" s="93" t="s">
        <v>68</v>
      </c>
      <c r="AX162" s="93" t="s">
        <v>63</v>
      </c>
      <c r="AY162" s="96" t="s">
        <v>64</v>
      </c>
    </row>
    <row r="163" spans="2:65" s="101" customFormat="1">
      <c r="B163" s="102"/>
      <c r="D163" s="95" t="s">
        <v>67</v>
      </c>
      <c r="E163" s="103" t="s">
        <v>40</v>
      </c>
      <c r="F163" s="104" t="s">
        <v>70</v>
      </c>
      <c r="H163" s="105">
        <v>24.48</v>
      </c>
      <c r="I163" s="298"/>
      <c r="L163" s="102"/>
      <c r="M163" s="106"/>
      <c r="T163" s="107"/>
      <c r="AT163" s="103" t="s">
        <v>67</v>
      </c>
      <c r="AU163" s="103" t="s">
        <v>37</v>
      </c>
      <c r="AV163" s="101" t="s">
        <v>66</v>
      </c>
      <c r="AW163" s="101" t="s">
        <v>68</v>
      </c>
      <c r="AX163" s="101" t="s">
        <v>20</v>
      </c>
      <c r="AY163" s="103" t="s">
        <v>64</v>
      </c>
    </row>
    <row r="164" spans="2:65" s="46" customFormat="1" ht="16.5" customHeight="1">
      <c r="B164" s="79"/>
      <c r="C164" s="80" t="s">
        <v>130</v>
      </c>
      <c r="D164" s="80" t="s">
        <v>65</v>
      </c>
      <c r="E164" s="81" t="s">
        <v>99</v>
      </c>
      <c r="F164" s="82" t="s">
        <v>1316</v>
      </c>
      <c r="G164" s="83" t="s">
        <v>31</v>
      </c>
      <c r="H164" s="84">
        <v>1</v>
      </c>
      <c r="I164" s="295"/>
      <c r="J164" s="85">
        <f>ROUND(I164*H164,2)</f>
        <v>0</v>
      </c>
      <c r="K164" s="128"/>
      <c r="L164" s="47"/>
      <c r="M164" s="296" t="s">
        <v>40</v>
      </c>
      <c r="N164" s="86" t="s">
        <v>45</v>
      </c>
      <c r="P164" s="87">
        <f>O164*H164</f>
        <v>0</v>
      </c>
      <c r="Q164" s="87">
        <v>0</v>
      </c>
      <c r="R164" s="87">
        <f>Q164*H164</f>
        <v>0</v>
      </c>
      <c r="S164" s="87">
        <v>0</v>
      </c>
      <c r="T164" s="88">
        <f>S164*H164</f>
        <v>0</v>
      </c>
      <c r="AR164" s="89" t="s">
        <v>66</v>
      </c>
      <c r="AT164" s="89" t="s">
        <v>65</v>
      </c>
      <c r="AU164" s="89" t="s">
        <v>37</v>
      </c>
      <c r="AY164" s="45" t="s">
        <v>64</v>
      </c>
      <c r="BE164" s="90">
        <f>IF(N164="základní",J164,0)</f>
        <v>0</v>
      </c>
      <c r="BF164" s="90">
        <f>IF(N164="snížená",J164,0)</f>
        <v>0</v>
      </c>
      <c r="BG164" s="90">
        <f>IF(N164="zákl. přenesená",J164,0)</f>
        <v>0</v>
      </c>
      <c r="BH164" s="90">
        <f>IF(N164="sníž. přenesená",J164,0)</f>
        <v>0</v>
      </c>
      <c r="BI164" s="90">
        <f>IF(N164="nulová",J164,0)</f>
        <v>0</v>
      </c>
      <c r="BJ164" s="45" t="s">
        <v>20</v>
      </c>
      <c r="BK164" s="90">
        <f>ROUND(I164*H164,2)</f>
        <v>0</v>
      </c>
      <c r="BL164" s="45" t="s">
        <v>66</v>
      </c>
      <c r="BM164" s="89" t="s">
        <v>1317</v>
      </c>
    </row>
    <row r="165" spans="2:65" s="190" customFormat="1" ht="33.75">
      <c r="B165" s="191"/>
      <c r="D165" s="95" t="s">
        <v>67</v>
      </c>
      <c r="E165" s="192" t="s">
        <v>40</v>
      </c>
      <c r="F165" s="193" t="s">
        <v>1318</v>
      </c>
      <c r="H165" s="192" t="s">
        <v>40</v>
      </c>
      <c r="I165" s="299"/>
      <c r="L165" s="191"/>
      <c r="M165" s="194"/>
      <c r="T165" s="195"/>
      <c r="AT165" s="192" t="s">
        <v>67</v>
      </c>
      <c r="AU165" s="192" t="s">
        <v>37</v>
      </c>
      <c r="AV165" s="190" t="s">
        <v>20</v>
      </c>
      <c r="AW165" s="190" t="s">
        <v>68</v>
      </c>
      <c r="AX165" s="190" t="s">
        <v>63</v>
      </c>
      <c r="AY165" s="192" t="s">
        <v>64</v>
      </c>
    </row>
    <row r="166" spans="2:65" s="190" customFormat="1" ht="22.5">
      <c r="B166" s="191"/>
      <c r="D166" s="95" t="s">
        <v>67</v>
      </c>
      <c r="E166" s="192" t="s">
        <v>40</v>
      </c>
      <c r="F166" s="193" t="s">
        <v>1319</v>
      </c>
      <c r="H166" s="192" t="s">
        <v>40</v>
      </c>
      <c r="I166" s="299"/>
      <c r="L166" s="191"/>
      <c r="M166" s="194"/>
      <c r="T166" s="195"/>
      <c r="AT166" s="192" t="s">
        <v>67</v>
      </c>
      <c r="AU166" s="192" t="s">
        <v>37</v>
      </c>
      <c r="AV166" s="190" t="s">
        <v>20</v>
      </c>
      <c r="AW166" s="190" t="s">
        <v>68</v>
      </c>
      <c r="AX166" s="190" t="s">
        <v>63</v>
      </c>
      <c r="AY166" s="192" t="s">
        <v>64</v>
      </c>
    </row>
    <row r="167" spans="2:65" s="190" customFormat="1" ht="33.75">
      <c r="B167" s="191"/>
      <c r="D167" s="95" t="s">
        <v>67</v>
      </c>
      <c r="E167" s="192" t="s">
        <v>40</v>
      </c>
      <c r="F167" s="193" t="s">
        <v>1320</v>
      </c>
      <c r="H167" s="192" t="s">
        <v>40</v>
      </c>
      <c r="I167" s="299"/>
      <c r="L167" s="191"/>
      <c r="M167" s="194"/>
      <c r="T167" s="195"/>
      <c r="AT167" s="192" t="s">
        <v>67</v>
      </c>
      <c r="AU167" s="192" t="s">
        <v>37</v>
      </c>
      <c r="AV167" s="190" t="s">
        <v>20</v>
      </c>
      <c r="AW167" s="190" t="s">
        <v>68</v>
      </c>
      <c r="AX167" s="190" t="s">
        <v>63</v>
      </c>
      <c r="AY167" s="192" t="s">
        <v>64</v>
      </c>
    </row>
    <row r="168" spans="2:65" s="190" customFormat="1">
      <c r="B168" s="191"/>
      <c r="D168" s="95" t="s">
        <v>67</v>
      </c>
      <c r="E168" s="192" t="s">
        <v>40</v>
      </c>
      <c r="F168" s="193" t="s">
        <v>1321</v>
      </c>
      <c r="H168" s="192" t="s">
        <v>40</v>
      </c>
      <c r="I168" s="299"/>
      <c r="L168" s="191"/>
      <c r="M168" s="194"/>
      <c r="T168" s="195"/>
      <c r="AT168" s="192" t="s">
        <v>67</v>
      </c>
      <c r="AU168" s="192" t="s">
        <v>37</v>
      </c>
      <c r="AV168" s="190" t="s">
        <v>20</v>
      </c>
      <c r="AW168" s="190" t="s">
        <v>68</v>
      </c>
      <c r="AX168" s="190" t="s">
        <v>63</v>
      </c>
      <c r="AY168" s="192" t="s">
        <v>64</v>
      </c>
    </row>
    <row r="169" spans="2:65" s="93" customFormat="1">
      <c r="B169" s="94"/>
      <c r="D169" s="95" t="s">
        <v>67</v>
      </c>
      <c r="E169" s="96" t="s">
        <v>40</v>
      </c>
      <c r="F169" s="97" t="s">
        <v>20</v>
      </c>
      <c r="H169" s="98">
        <v>1</v>
      </c>
      <c r="I169" s="297"/>
      <c r="L169" s="94"/>
      <c r="M169" s="99"/>
      <c r="T169" s="100"/>
      <c r="AT169" s="96" t="s">
        <v>67</v>
      </c>
      <c r="AU169" s="96" t="s">
        <v>37</v>
      </c>
      <c r="AV169" s="93" t="s">
        <v>37</v>
      </c>
      <c r="AW169" s="93" t="s">
        <v>68</v>
      </c>
      <c r="AX169" s="93" t="s">
        <v>63</v>
      </c>
      <c r="AY169" s="96" t="s">
        <v>64</v>
      </c>
    </row>
    <row r="170" spans="2:65" s="101" customFormat="1">
      <c r="B170" s="102"/>
      <c r="D170" s="95" t="s">
        <v>67</v>
      </c>
      <c r="E170" s="103" t="s">
        <v>40</v>
      </c>
      <c r="F170" s="104" t="s">
        <v>70</v>
      </c>
      <c r="H170" s="105">
        <v>1</v>
      </c>
      <c r="I170" s="298"/>
      <c r="L170" s="102"/>
      <c r="M170" s="106"/>
      <c r="T170" s="107"/>
      <c r="AT170" s="103" t="s">
        <v>67</v>
      </c>
      <c r="AU170" s="103" t="s">
        <v>37</v>
      </c>
      <c r="AV170" s="101" t="s">
        <v>66</v>
      </c>
      <c r="AW170" s="101" t="s">
        <v>68</v>
      </c>
      <c r="AX170" s="101" t="s">
        <v>20</v>
      </c>
      <c r="AY170" s="103" t="s">
        <v>64</v>
      </c>
    </row>
    <row r="171" spans="2:65" s="67" customFormat="1" ht="22.9" customHeight="1">
      <c r="B171" s="68"/>
      <c r="D171" s="69" t="s">
        <v>60</v>
      </c>
      <c r="E171" s="77" t="s">
        <v>66</v>
      </c>
      <c r="F171" s="77" t="s">
        <v>124</v>
      </c>
      <c r="I171" s="294"/>
      <c r="J171" s="78">
        <f>BK171</f>
        <v>0</v>
      </c>
      <c r="L171" s="68"/>
      <c r="M171" s="72"/>
      <c r="P171" s="73">
        <f>SUM(P172:P174)</f>
        <v>0</v>
      </c>
      <c r="R171" s="73">
        <f>SUM(R172:R174)</f>
        <v>0.72896000000000005</v>
      </c>
      <c r="T171" s="74">
        <f>SUM(T172:T174)</f>
        <v>0</v>
      </c>
      <c r="AR171" s="69" t="s">
        <v>20</v>
      </c>
      <c r="AT171" s="75" t="s">
        <v>60</v>
      </c>
      <c r="AU171" s="75" t="s">
        <v>20</v>
      </c>
      <c r="AY171" s="69" t="s">
        <v>64</v>
      </c>
      <c r="BK171" s="76">
        <f>SUM(BK172:BK174)</f>
        <v>0</v>
      </c>
    </row>
    <row r="172" spans="2:65" s="46" customFormat="1" ht="21.75" customHeight="1">
      <c r="B172" s="79"/>
      <c r="C172" s="80" t="s">
        <v>101</v>
      </c>
      <c r="D172" s="80" t="s">
        <v>65</v>
      </c>
      <c r="E172" s="81" t="s">
        <v>482</v>
      </c>
      <c r="F172" s="82" t="s">
        <v>483</v>
      </c>
      <c r="G172" s="83" t="s">
        <v>15</v>
      </c>
      <c r="H172" s="84">
        <v>32</v>
      </c>
      <c r="I172" s="295"/>
      <c r="J172" s="85">
        <f>ROUND(I172*H172,2)</f>
        <v>0</v>
      </c>
      <c r="K172" s="128"/>
      <c r="L172" s="47"/>
      <c r="M172" s="296" t="s">
        <v>40</v>
      </c>
      <c r="N172" s="86" t="s">
        <v>45</v>
      </c>
      <c r="P172" s="87">
        <f>O172*H172</f>
        <v>0</v>
      </c>
      <c r="Q172" s="87">
        <v>2.2780000000000002E-2</v>
      </c>
      <c r="R172" s="87">
        <f>Q172*H172</f>
        <v>0.72896000000000005</v>
      </c>
      <c r="S172" s="87">
        <v>0</v>
      </c>
      <c r="T172" s="88">
        <f>S172*H172</f>
        <v>0</v>
      </c>
      <c r="AR172" s="89" t="s">
        <v>66</v>
      </c>
      <c r="AT172" s="89" t="s">
        <v>65</v>
      </c>
      <c r="AU172" s="89" t="s">
        <v>37</v>
      </c>
      <c r="AY172" s="45" t="s">
        <v>64</v>
      </c>
      <c r="BE172" s="90">
        <f>IF(N172="základní",J172,0)</f>
        <v>0</v>
      </c>
      <c r="BF172" s="90">
        <f>IF(N172="snížená",J172,0)</f>
        <v>0</v>
      </c>
      <c r="BG172" s="90">
        <f>IF(N172="zákl. přenesená",J172,0)</f>
        <v>0</v>
      </c>
      <c r="BH172" s="90">
        <f>IF(N172="sníž. přenesená",J172,0)</f>
        <v>0</v>
      </c>
      <c r="BI172" s="90">
        <f>IF(N172="nulová",J172,0)</f>
        <v>0</v>
      </c>
      <c r="BJ172" s="45" t="s">
        <v>20</v>
      </c>
      <c r="BK172" s="90">
        <f>ROUND(I172*H172,2)</f>
        <v>0</v>
      </c>
      <c r="BL172" s="45" t="s">
        <v>66</v>
      </c>
      <c r="BM172" s="89" t="s">
        <v>1322</v>
      </c>
    </row>
    <row r="173" spans="2:65" s="93" customFormat="1">
      <c r="B173" s="94"/>
      <c r="D173" s="95" t="s">
        <v>67</v>
      </c>
      <c r="E173" s="96" t="s">
        <v>40</v>
      </c>
      <c r="F173" s="97" t="s">
        <v>1323</v>
      </c>
      <c r="H173" s="98">
        <v>32</v>
      </c>
      <c r="I173" s="297"/>
      <c r="L173" s="94"/>
      <c r="M173" s="99"/>
      <c r="T173" s="100"/>
      <c r="AT173" s="96" t="s">
        <v>67</v>
      </c>
      <c r="AU173" s="96" t="s">
        <v>37</v>
      </c>
      <c r="AV173" s="93" t="s">
        <v>37</v>
      </c>
      <c r="AW173" s="93" t="s">
        <v>68</v>
      </c>
      <c r="AX173" s="93" t="s">
        <v>63</v>
      </c>
      <c r="AY173" s="96" t="s">
        <v>64</v>
      </c>
    </row>
    <row r="174" spans="2:65" s="101" customFormat="1">
      <c r="B174" s="102"/>
      <c r="D174" s="95" t="s">
        <v>67</v>
      </c>
      <c r="E174" s="103" t="s">
        <v>40</v>
      </c>
      <c r="F174" s="104" t="s">
        <v>70</v>
      </c>
      <c r="H174" s="105">
        <v>32</v>
      </c>
      <c r="I174" s="298"/>
      <c r="L174" s="102"/>
      <c r="M174" s="106"/>
      <c r="T174" s="107"/>
      <c r="AT174" s="103" t="s">
        <v>67</v>
      </c>
      <c r="AU174" s="103" t="s">
        <v>37</v>
      </c>
      <c r="AV174" s="101" t="s">
        <v>66</v>
      </c>
      <c r="AW174" s="101" t="s">
        <v>68</v>
      </c>
      <c r="AX174" s="101" t="s">
        <v>20</v>
      </c>
      <c r="AY174" s="103" t="s">
        <v>64</v>
      </c>
    </row>
    <row r="175" spans="2:65" s="67" customFormat="1" ht="22.9" customHeight="1">
      <c r="B175" s="68"/>
      <c r="D175" s="69" t="s">
        <v>60</v>
      </c>
      <c r="E175" s="77" t="s">
        <v>130</v>
      </c>
      <c r="F175" s="77" t="s">
        <v>486</v>
      </c>
      <c r="I175" s="294"/>
      <c r="J175" s="78">
        <f>BK175</f>
        <v>0</v>
      </c>
      <c r="L175" s="68"/>
      <c r="M175" s="72"/>
      <c r="P175" s="73">
        <f>SUM(P176:P194)</f>
        <v>0</v>
      </c>
      <c r="R175" s="73">
        <f>SUM(R176:R194)</f>
        <v>6.7233396600000006</v>
      </c>
      <c r="T175" s="74">
        <f>SUM(T176:T194)</f>
        <v>0</v>
      </c>
      <c r="AR175" s="69" t="s">
        <v>20</v>
      </c>
      <c r="AT175" s="75" t="s">
        <v>60</v>
      </c>
      <c r="AU175" s="75" t="s">
        <v>20</v>
      </c>
      <c r="AY175" s="69" t="s">
        <v>64</v>
      </c>
      <c r="BK175" s="76">
        <f>SUM(BK176:BK194)</f>
        <v>0</v>
      </c>
    </row>
    <row r="176" spans="2:65" s="46" customFormat="1" ht="24.2" customHeight="1">
      <c r="B176" s="79"/>
      <c r="C176" s="80" t="s">
        <v>115</v>
      </c>
      <c r="D176" s="80" t="s">
        <v>65</v>
      </c>
      <c r="E176" s="81" t="s">
        <v>22</v>
      </c>
      <c r="F176" s="82" t="s">
        <v>504</v>
      </c>
      <c r="G176" s="83" t="s">
        <v>14</v>
      </c>
      <c r="H176" s="84">
        <v>47.606999999999999</v>
      </c>
      <c r="I176" s="295"/>
      <c r="J176" s="85">
        <f>ROUND(I176*H176,2)</f>
        <v>0</v>
      </c>
      <c r="K176" s="128"/>
      <c r="L176" s="47"/>
      <c r="M176" s="296" t="s">
        <v>40</v>
      </c>
      <c r="N176" s="86" t="s">
        <v>45</v>
      </c>
      <c r="P176" s="87">
        <f>O176*H176</f>
        <v>0</v>
      </c>
      <c r="Q176" s="87">
        <v>4.3800000000000002E-3</v>
      </c>
      <c r="R176" s="87">
        <f>Q176*H176</f>
        <v>0.20851865999999999</v>
      </c>
      <c r="S176" s="87">
        <v>0</v>
      </c>
      <c r="T176" s="88">
        <f>S176*H176</f>
        <v>0</v>
      </c>
      <c r="AR176" s="89" t="s">
        <v>66</v>
      </c>
      <c r="AT176" s="89" t="s">
        <v>65</v>
      </c>
      <c r="AU176" s="89" t="s">
        <v>37</v>
      </c>
      <c r="AY176" s="45" t="s">
        <v>64</v>
      </c>
      <c r="BE176" s="90">
        <f>IF(N176="základní",J176,0)</f>
        <v>0</v>
      </c>
      <c r="BF176" s="90">
        <f>IF(N176="snížená",J176,0)</f>
        <v>0</v>
      </c>
      <c r="BG176" s="90">
        <f>IF(N176="zákl. přenesená",J176,0)</f>
        <v>0</v>
      </c>
      <c r="BH176" s="90">
        <f>IF(N176="sníž. přenesená",J176,0)</f>
        <v>0</v>
      </c>
      <c r="BI176" s="90">
        <f>IF(N176="nulová",J176,0)</f>
        <v>0</v>
      </c>
      <c r="BJ176" s="45" t="s">
        <v>20</v>
      </c>
      <c r="BK176" s="90">
        <f>ROUND(I176*H176,2)</f>
        <v>0</v>
      </c>
      <c r="BL176" s="45" t="s">
        <v>66</v>
      </c>
      <c r="BM176" s="89" t="s">
        <v>1324</v>
      </c>
    </row>
    <row r="177" spans="2:65" s="190" customFormat="1">
      <c r="B177" s="191"/>
      <c r="D177" s="95" t="s">
        <v>67</v>
      </c>
      <c r="E177" s="192" t="s">
        <v>40</v>
      </c>
      <c r="F177" s="193" t="s">
        <v>458</v>
      </c>
      <c r="H177" s="192" t="s">
        <v>40</v>
      </c>
      <c r="I177" s="299"/>
      <c r="L177" s="191"/>
      <c r="M177" s="194"/>
      <c r="T177" s="195"/>
      <c r="AT177" s="192" t="s">
        <v>67</v>
      </c>
      <c r="AU177" s="192" t="s">
        <v>37</v>
      </c>
      <c r="AV177" s="190" t="s">
        <v>20</v>
      </c>
      <c r="AW177" s="190" t="s">
        <v>68</v>
      </c>
      <c r="AX177" s="190" t="s">
        <v>63</v>
      </c>
      <c r="AY177" s="192" t="s">
        <v>64</v>
      </c>
    </row>
    <row r="178" spans="2:65" s="93" customFormat="1">
      <c r="B178" s="94"/>
      <c r="D178" s="95" t="s">
        <v>67</v>
      </c>
      <c r="E178" s="96" t="s">
        <v>40</v>
      </c>
      <c r="F178" s="97" t="s">
        <v>1325</v>
      </c>
      <c r="H178" s="98">
        <v>12.287000000000001</v>
      </c>
      <c r="I178" s="297"/>
      <c r="L178" s="94"/>
      <c r="M178" s="99"/>
      <c r="T178" s="100"/>
      <c r="AT178" s="96" t="s">
        <v>67</v>
      </c>
      <c r="AU178" s="96" t="s">
        <v>37</v>
      </c>
      <c r="AV178" s="93" t="s">
        <v>37</v>
      </c>
      <c r="AW178" s="93" t="s">
        <v>68</v>
      </c>
      <c r="AX178" s="93" t="s">
        <v>63</v>
      </c>
      <c r="AY178" s="96" t="s">
        <v>64</v>
      </c>
    </row>
    <row r="179" spans="2:65" s="93" customFormat="1">
      <c r="B179" s="94"/>
      <c r="D179" s="95" t="s">
        <v>67</v>
      </c>
      <c r="E179" s="96" t="s">
        <v>40</v>
      </c>
      <c r="F179" s="97" t="s">
        <v>1326</v>
      </c>
      <c r="H179" s="98">
        <v>6.6</v>
      </c>
      <c r="I179" s="297"/>
      <c r="L179" s="94"/>
      <c r="M179" s="99"/>
      <c r="T179" s="100"/>
      <c r="AT179" s="96" t="s">
        <v>67</v>
      </c>
      <c r="AU179" s="96" t="s">
        <v>37</v>
      </c>
      <c r="AV179" s="93" t="s">
        <v>37</v>
      </c>
      <c r="AW179" s="93" t="s">
        <v>68</v>
      </c>
      <c r="AX179" s="93" t="s">
        <v>63</v>
      </c>
      <c r="AY179" s="96" t="s">
        <v>64</v>
      </c>
    </row>
    <row r="180" spans="2:65" s="190" customFormat="1">
      <c r="B180" s="191"/>
      <c r="D180" s="95" t="s">
        <v>67</v>
      </c>
      <c r="E180" s="192" t="s">
        <v>40</v>
      </c>
      <c r="F180" s="193" t="s">
        <v>1309</v>
      </c>
      <c r="H180" s="192" t="s">
        <v>40</v>
      </c>
      <c r="I180" s="299"/>
      <c r="L180" s="191"/>
      <c r="M180" s="194"/>
      <c r="T180" s="195"/>
      <c r="AT180" s="192" t="s">
        <v>67</v>
      </c>
      <c r="AU180" s="192" t="s">
        <v>37</v>
      </c>
      <c r="AV180" s="190" t="s">
        <v>20</v>
      </c>
      <c r="AW180" s="190" t="s">
        <v>68</v>
      </c>
      <c r="AX180" s="190" t="s">
        <v>63</v>
      </c>
      <c r="AY180" s="192" t="s">
        <v>64</v>
      </c>
    </row>
    <row r="181" spans="2:65" s="93" customFormat="1">
      <c r="B181" s="94"/>
      <c r="D181" s="95" t="s">
        <v>67</v>
      </c>
      <c r="E181" s="96" t="s">
        <v>40</v>
      </c>
      <c r="F181" s="97" t="s">
        <v>1327</v>
      </c>
      <c r="H181" s="98">
        <v>16.72</v>
      </c>
      <c r="I181" s="297"/>
      <c r="L181" s="94"/>
      <c r="M181" s="99"/>
      <c r="T181" s="100"/>
      <c r="AT181" s="96" t="s">
        <v>67</v>
      </c>
      <c r="AU181" s="96" t="s">
        <v>37</v>
      </c>
      <c r="AV181" s="93" t="s">
        <v>37</v>
      </c>
      <c r="AW181" s="93" t="s">
        <v>68</v>
      </c>
      <c r="AX181" s="93" t="s">
        <v>63</v>
      </c>
      <c r="AY181" s="96" t="s">
        <v>64</v>
      </c>
    </row>
    <row r="182" spans="2:65" s="190" customFormat="1">
      <c r="B182" s="191"/>
      <c r="D182" s="95" t="s">
        <v>67</v>
      </c>
      <c r="E182" s="192" t="s">
        <v>40</v>
      </c>
      <c r="F182" s="193" t="s">
        <v>1328</v>
      </c>
      <c r="H182" s="192" t="s">
        <v>40</v>
      </c>
      <c r="I182" s="299"/>
      <c r="L182" s="191"/>
      <c r="M182" s="194"/>
      <c r="T182" s="195"/>
      <c r="AT182" s="192" t="s">
        <v>67</v>
      </c>
      <c r="AU182" s="192" t="s">
        <v>37</v>
      </c>
      <c r="AV182" s="190" t="s">
        <v>20</v>
      </c>
      <c r="AW182" s="190" t="s">
        <v>68</v>
      </c>
      <c r="AX182" s="190" t="s">
        <v>63</v>
      </c>
      <c r="AY182" s="192" t="s">
        <v>64</v>
      </c>
    </row>
    <row r="183" spans="2:65" s="93" customFormat="1">
      <c r="B183" s="94"/>
      <c r="D183" s="95" t="s">
        <v>67</v>
      </c>
      <c r="E183" s="96" t="s">
        <v>40</v>
      </c>
      <c r="F183" s="97" t="s">
        <v>1329</v>
      </c>
      <c r="H183" s="98">
        <v>12</v>
      </c>
      <c r="I183" s="297"/>
      <c r="L183" s="94"/>
      <c r="M183" s="99"/>
      <c r="T183" s="100"/>
      <c r="AT183" s="96" t="s">
        <v>67</v>
      </c>
      <c r="AU183" s="96" t="s">
        <v>37</v>
      </c>
      <c r="AV183" s="93" t="s">
        <v>37</v>
      </c>
      <c r="AW183" s="93" t="s">
        <v>68</v>
      </c>
      <c r="AX183" s="93" t="s">
        <v>63</v>
      </c>
      <c r="AY183" s="96" t="s">
        <v>64</v>
      </c>
    </row>
    <row r="184" spans="2:65" s="101" customFormat="1">
      <c r="B184" s="102"/>
      <c r="D184" s="95" t="s">
        <v>67</v>
      </c>
      <c r="E184" s="103" t="s">
        <v>40</v>
      </c>
      <c r="F184" s="104" t="s">
        <v>70</v>
      </c>
      <c r="H184" s="105">
        <v>47.606999999999999</v>
      </c>
      <c r="I184" s="298"/>
      <c r="L184" s="102"/>
      <c r="M184" s="106"/>
      <c r="T184" s="107"/>
      <c r="AT184" s="103" t="s">
        <v>67</v>
      </c>
      <c r="AU184" s="103" t="s">
        <v>37</v>
      </c>
      <c r="AV184" s="101" t="s">
        <v>66</v>
      </c>
      <c r="AW184" s="101" t="s">
        <v>68</v>
      </c>
      <c r="AX184" s="101" t="s">
        <v>20</v>
      </c>
      <c r="AY184" s="103" t="s">
        <v>64</v>
      </c>
    </row>
    <row r="185" spans="2:65" s="46" customFormat="1" ht="24.2" customHeight="1">
      <c r="B185" s="79"/>
      <c r="C185" s="80" t="s">
        <v>121</v>
      </c>
      <c r="D185" s="80" t="s">
        <v>65</v>
      </c>
      <c r="E185" s="81" t="s">
        <v>1330</v>
      </c>
      <c r="F185" s="82" t="s">
        <v>1331</v>
      </c>
      <c r="G185" s="83" t="s">
        <v>14</v>
      </c>
      <c r="H185" s="84">
        <v>47.606999999999999</v>
      </c>
      <c r="I185" s="295"/>
      <c r="J185" s="85">
        <f>ROUND(I185*H185,2)</f>
        <v>0</v>
      </c>
      <c r="K185" s="128"/>
      <c r="L185" s="47"/>
      <c r="M185" s="296" t="s">
        <v>40</v>
      </c>
      <c r="N185" s="86" t="s">
        <v>45</v>
      </c>
      <c r="P185" s="87">
        <f>O185*H185</f>
        <v>0</v>
      </c>
      <c r="Q185" s="87">
        <v>3.0000000000000001E-3</v>
      </c>
      <c r="R185" s="87">
        <f>Q185*H185</f>
        <v>0.142821</v>
      </c>
      <c r="S185" s="87">
        <v>0</v>
      </c>
      <c r="T185" s="88">
        <f>S185*H185</f>
        <v>0</v>
      </c>
      <c r="AR185" s="89" t="s">
        <v>66</v>
      </c>
      <c r="AT185" s="89" t="s">
        <v>65</v>
      </c>
      <c r="AU185" s="89" t="s">
        <v>37</v>
      </c>
      <c r="AY185" s="45" t="s">
        <v>64</v>
      </c>
      <c r="BE185" s="90">
        <f>IF(N185="základní",J185,0)</f>
        <v>0</v>
      </c>
      <c r="BF185" s="90">
        <f>IF(N185="snížená",J185,0)</f>
        <v>0</v>
      </c>
      <c r="BG185" s="90">
        <f>IF(N185="zákl. přenesená",J185,0)</f>
        <v>0</v>
      </c>
      <c r="BH185" s="90">
        <f>IF(N185="sníž. přenesená",J185,0)</f>
        <v>0</v>
      </c>
      <c r="BI185" s="90">
        <f>IF(N185="nulová",J185,0)</f>
        <v>0</v>
      </c>
      <c r="BJ185" s="45" t="s">
        <v>20</v>
      </c>
      <c r="BK185" s="90">
        <f>ROUND(I185*H185,2)</f>
        <v>0</v>
      </c>
      <c r="BL185" s="45" t="s">
        <v>66</v>
      </c>
      <c r="BM185" s="89" t="s">
        <v>1332</v>
      </c>
    </row>
    <row r="186" spans="2:65" s="46" customFormat="1" ht="24.2" customHeight="1">
      <c r="B186" s="79"/>
      <c r="C186" s="80" t="s">
        <v>122</v>
      </c>
      <c r="D186" s="80" t="s">
        <v>65</v>
      </c>
      <c r="E186" s="81" t="s">
        <v>1333</v>
      </c>
      <c r="F186" s="82" t="s">
        <v>1334</v>
      </c>
      <c r="G186" s="83" t="s">
        <v>15</v>
      </c>
      <c r="H186" s="84">
        <v>108</v>
      </c>
      <c r="I186" s="295"/>
      <c r="J186" s="85">
        <f>ROUND(I186*H186,2)</f>
        <v>0</v>
      </c>
      <c r="K186" s="128"/>
      <c r="L186" s="47"/>
      <c r="M186" s="296" t="s">
        <v>40</v>
      </c>
      <c r="N186" s="86" t="s">
        <v>45</v>
      </c>
      <c r="P186" s="87">
        <f>O186*H186</f>
        <v>0</v>
      </c>
      <c r="Q186" s="87">
        <v>4.1500000000000002E-2</v>
      </c>
      <c r="R186" s="87">
        <f>Q186*H186</f>
        <v>4.4820000000000002</v>
      </c>
      <c r="S186" s="87">
        <v>0</v>
      </c>
      <c r="T186" s="88">
        <f>S186*H186</f>
        <v>0</v>
      </c>
      <c r="AR186" s="89" t="s">
        <v>66</v>
      </c>
      <c r="AT186" s="89" t="s">
        <v>65</v>
      </c>
      <c r="AU186" s="89" t="s">
        <v>37</v>
      </c>
      <c r="AY186" s="45" t="s">
        <v>64</v>
      </c>
      <c r="BE186" s="90">
        <f>IF(N186="základní",J186,0)</f>
        <v>0</v>
      </c>
      <c r="BF186" s="90">
        <f>IF(N186="snížená",J186,0)</f>
        <v>0</v>
      </c>
      <c r="BG186" s="90">
        <f>IF(N186="zákl. přenesená",J186,0)</f>
        <v>0</v>
      </c>
      <c r="BH186" s="90">
        <f>IF(N186="sníž. přenesená",J186,0)</f>
        <v>0</v>
      </c>
      <c r="BI186" s="90">
        <f>IF(N186="nulová",J186,0)</f>
        <v>0</v>
      </c>
      <c r="BJ186" s="45" t="s">
        <v>20</v>
      </c>
      <c r="BK186" s="90">
        <f>ROUND(I186*H186,2)</f>
        <v>0</v>
      </c>
      <c r="BL186" s="45" t="s">
        <v>66</v>
      </c>
      <c r="BM186" s="89" t="s">
        <v>1335</v>
      </c>
    </row>
    <row r="187" spans="2:65" s="190" customFormat="1">
      <c r="B187" s="191"/>
      <c r="D187" s="95" t="s">
        <v>67</v>
      </c>
      <c r="E187" s="192" t="s">
        <v>40</v>
      </c>
      <c r="F187" s="193" t="s">
        <v>1336</v>
      </c>
      <c r="H187" s="192" t="s">
        <v>40</v>
      </c>
      <c r="I187" s="299"/>
      <c r="L187" s="191"/>
      <c r="M187" s="194"/>
      <c r="T187" s="195"/>
      <c r="AT187" s="192" t="s">
        <v>67</v>
      </c>
      <c r="AU187" s="192" t="s">
        <v>37</v>
      </c>
      <c r="AV187" s="190" t="s">
        <v>20</v>
      </c>
      <c r="AW187" s="190" t="s">
        <v>68</v>
      </c>
      <c r="AX187" s="190" t="s">
        <v>63</v>
      </c>
      <c r="AY187" s="192" t="s">
        <v>64</v>
      </c>
    </row>
    <row r="188" spans="2:65" s="93" customFormat="1">
      <c r="B188" s="94"/>
      <c r="D188" s="95" t="s">
        <v>67</v>
      </c>
      <c r="E188" s="96" t="s">
        <v>40</v>
      </c>
      <c r="F188" s="97" t="s">
        <v>1337</v>
      </c>
      <c r="H188" s="98">
        <v>24</v>
      </c>
      <c r="I188" s="297"/>
      <c r="L188" s="94"/>
      <c r="M188" s="99"/>
      <c r="T188" s="100"/>
      <c r="AT188" s="96" t="s">
        <v>67</v>
      </c>
      <c r="AU188" s="96" t="s">
        <v>37</v>
      </c>
      <c r="AV188" s="93" t="s">
        <v>37</v>
      </c>
      <c r="AW188" s="93" t="s">
        <v>68</v>
      </c>
      <c r="AX188" s="93" t="s">
        <v>63</v>
      </c>
      <c r="AY188" s="96" t="s">
        <v>64</v>
      </c>
    </row>
    <row r="189" spans="2:65" s="93" customFormat="1">
      <c r="B189" s="94"/>
      <c r="D189" s="95" t="s">
        <v>67</v>
      </c>
      <c r="E189" s="96" t="s">
        <v>40</v>
      </c>
      <c r="F189" s="97" t="s">
        <v>1338</v>
      </c>
      <c r="H189" s="98">
        <v>84</v>
      </c>
      <c r="I189" s="297"/>
      <c r="L189" s="94"/>
      <c r="M189" s="99"/>
      <c r="T189" s="100"/>
      <c r="AT189" s="96" t="s">
        <v>67</v>
      </c>
      <c r="AU189" s="96" t="s">
        <v>37</v>
      </c>
      <c r="AV189" s="93" t="s">
        <v>37</v>
      </c>
      <c r="AW189" s="93" t="s">
        <v>68</v>
      </c>
      <c r="AX189" s="93" t="s">
        <v>63</v>
      </c>
      <c r="AY189" s="96" t="s">
        <v>64</v>
      </c>
    </row>
    <row r="190" spans="2:65" s="101" customFormat="1">
      <c r="B190" s="102"/>
      <c r="D190" s="95" t="s">
        <v>67</v>
      </c>
      <c r="E190" s="103" t="s">
        <v>40</v>
      </c>
      <c r="F190" s="104" t="s">
        <v>70</v>
      </c>
      <c r="H190" s="105">
        <v>108</v>
      </c>
      <c r="I190" s="298"/>
      <c r="L190" s="102"/>
      <c r="M190" s="106"/>
      <c r="T190" s="107"/>
      <c r="AT190" s="103" t="s">
        <v>67</v>
      </c>
      <c r="AU190" s="103" t="s">
        <v>37</v>
      </c>
      <c r="AV190" s="101" t="s">
        <v>66</v>
      </c>
      <c r="AW190" s="101" t="s">
        <v>68</v>
      </c>
      <c r="AX190" s="101" t="s">
        <v>20</v>
      </c>
      <c r="AY190" s="103" t="s">
        <v>64</v>
      </c>
    </row>
    <row r="191" spans="2:65" s="46" customFormat="1" ht="24.2" customHeight="1">
      <c r="B191" s="79"/>
      <c r="C191" s="80" t="s">
        <v>116</v>
      </c>
      <c r="D191" s="80" t="s">
        <v>65</v>
      </c>
      <c r="E191" s="81" t="s">
        <v>510</v>
      </c>
      <c r="F191" s="82" t="s">
        <v>511</v>
      </c>
      <c r="G191" s="83" t="s">
        <v>15</v>
      </c>
      <c r="H191" s="84">
        <v>12</v>
      </c>
      <c r="I191" s="295"/>
      <c r="J191" s="85">
        <f>ROUND(I191*H191,2)</f>
        <v>0</v>
      </c>
      <c r="K191" s="128"/>
      <c r="L191" s="47"/>
      <c r="M191" s="296" t="s">
        <v>40</v>
      </c>
      <c r="N191" s="86" t="s">
        <v>45</v>
      </c>
      <c r="P191" s="87">
        <f>O191*H191</f>
        <v>0</v>
      </c>
      <c r="Q191" s="87">
        <v>0.1575</v>
      </c>
      <c r="R191" s="87">
        <f>Q191*H191</f>
        <v>1.8900000000000001</v>
      </c>
      <c r="S191" s="87">
        <v>0</v>
      </c>
      <c r="T191" s="88">
        <f>S191*H191</f>
        <v>0</v>
      </c>
      <c r="AR191" s="89" t="s">
        <v>66</v>
      </c>
      <c r="AT191" s="89" t="s">
        <v>65</v>
      </c>
      <c r="AU191" s="89" t="s">
        <v>37</v>
      </c>
      <c r="AY191" s="45" t="s">
        <v>64</v>
      </c>
      <c r="BE191" s="90">
        <f>IF(N191="základní",J191,0)</f>
        <v>0</v>
      </c>
      <c r="BF191" s="90">
        <f>IF(N191="snížená",J191,0)</f>
        <v>0</v>
      </c>
      <c r="BG191" s="90">
        <f>IF(N191="zákl. přenesená",J191,0)</f>
        <v>0</v>
      </c>
      <c r="BH191" s="90">
        <f>IF(N191="sníž. přenesená",J191,0)</f>
        <v>0</v>
      </c>
      <c r="BI191" s="90">
        <f>IF(N191="nulová",J191,0)</f>
        <v>0</v>
      </c>
      <c r="BJ191" s="45" t="s">
        <v>20</v>
      </c>
      <c r="BK191" s="90">
        <f>ROUND(I191*H191,2)</f>
        <v>0</v>
      </c>
      <c r="BL191" s="45" t="s">
        <v>66</v>
      </c>
      <c r="BM191" s="89" t="s">
        <v>1339</v>
      </c>
    </row>
    <row r="192" spans="2:65" s="93" customFormat="1">
      <c r="B192" s="94"/>
      <c r="D192" s="95" t="s">
        <v>67</v>
      </c>
      <c r="E192" s="96" t="s">
        <v>40</v>
      </c>
      <c r="F192" s="97" t="s">
        <v>1329</v>
      </c>
      <c r="H192" s="98">
        <v>12</v>
      </c>
      <c r="I192" s="297"/>
      <c r="L192" s="94"/>
      <c r="M192" s="99"/>
      <c r="T192" s="100"/>
      <c r="AT192" s="96" t="s">
        <v>67</v>
      </c>
      <c r="AU192" s="96" t="s">
        <v>37</v>
      </c>
      <c r="AV192" s="93" t="s">
        <v>37</v>
      </c>
      <c r="AW192" s="93" t="s">
        <v>68</v>
      </c>
      <c r="AX192" s="93" t="s">
        <v>63</v>
      </c>
      <c r="AY192" s="96" t="s">
        <v>64</v>
      </c>
    </row>
    <row r="193" spans="2:65" s="101" customFormat="1">
      <c r="B193" s="102"/>
      <c r="D193" s="95" t="s">
        <v>67</v>
      </c>
      <c r="E193" s="103" t="s">
        <v>40</v>
      </c>
      <c r="F193" s="104" t="s">
        <v>70</v>
      </c>
      <c r="H193" s="105">
        <v>12</v>
      </c>
      <c r="I193" s="298"/>
      <c r="L193" s="102"/>
      <c r="M193" s="106"/>
      <c r="T193" s="107"/>
      <c r="AT193" s="103" t="s">
        <v>67</v>
      </c>
      <c r="AU193" s="103" t="s">
        <v>37</v>
      </c>
      <c r="AV193" s="101" t="s">
        <v>66</v>
      </c>
      <c r="AW193" s="101" t="s">
        <v>68</v>
      </c>
      <c r="AX193" s="101" t="s">
        <v>20</v>
      </c>
      <c r="AY193" s="103" t="s">
        <v>64</v>
      </c>
    </row>
    <row r="194" spans="2:65" s="46" customFormat="1" ht="16.5" customHeight="1">
      <c r="B194" s="79"/>
      <c r="C194" s="80" t="s">
        <v>158</v>
      </c>
      <c r="D194" s="80" t="s">
        <v>65</v>
      </c>
      <c r="E194" s="81" t="s">
        <v>516</v>
      </c>
      <c r="F194" s="82" t="s">
        <v>517</v>
      </c>
      <c r="G194" s="83" t="s">
        <v>14</v>
      </c>
      <c r="H194" s="84">
        <v>520</v>
      </c>
      <c r="I194" s="295"/>
      <c r="J194" s="85">
        <f>ROUND(I194*H194,2)</f>
        <v>0</v>
      </c>
      <c r="K194" s="128"/>
      <c r="L194" s="47"/>
      <c r="M194" s="296" t="s">
        <v>40</v>
      </c>
      <c r="N194" s="86" t="s">
        <v>45</v>
      </c>
      <c r="P194" s="87">
        <f>O194*H194</f>
        <v>0</v>
      </c>
      <c r="Q194" s="87">
        <v>0</v>
      </c>
      <c r="R194" s="87">
        <f>Q194*H194</f>
        <v>0</v>
      </c>
      <c r="S194" s="87">
        <v>0</v>
      </c>
      <c r="T194" s="88">
        <f>S194*H194</f>
        <v>0</v>
      </c>
      <c r="AR194" s="89" t="s">
        <v>66</v>
      </c>
      <c r="AT194" s="89" t="s">
        <v>65</v>
      </c>
      <c r="AU194" s="89" t="s">
        <v>37</v>
      </c>
      <c r="AY194" s="45" t="s">
        <v>64</v>
      </c>
      <c r="BE194" s="90">
        <f>IF(N194="základní",J194,0)</f>
        <v>0</v>
      </c>
      <c r="BF194" s="90">
        <f>IF(N194="snížená",J194,0)</f>
        <v>0</v>
      </c>
      <c r="BG194" s="90">
        <f>IF(N194="zákl. přenesená",J194,0)</f>
        <v>0</v>
      </c>
      <c r="BH194" s="90">
        <f>IF(N194="sníž. přenesená",J194,0)</f>
        <v>0</v>
      </c>
      <c r="BI194" s="90">
        <f>IF(N194="nulová",J194,0)</f>
        <v>0</v>
      </c>
      <c r="BJ194" s="45" t="s">
        <v>20</v>
      </c>
      <c r="BK194" s="90">
        <f>ROUND(I194*H194,2)</f>
        <v>0</v>
      </c>
      <c r="BL194" s="45" t="s">
        <v>66</v>
      </c>
      <c r="BM194" s="89" t="s">
        <v>1340</v>
      </c>
    </row>
    <row r="195" spans="2:65" s="67" customFormat="1" ht="22.9" customHeight="1">
      <c r="B195" s="68"/>
      <c r="D195" s="69" t="s">
        <v>60</v>
      </c>
      <c r="E195" s="77" t="s">
        <v>132</v>
      </c>
      <c r="F195" s="77" t="s">
        <v>1341</v>
      </c>
      <c r="I195" s="294"/>
      <c r="J195" s="78">
        <f>BK195</f>
        <v>0</v>
      </c>
      <c r="L195" s="68"/>
      <c r="M195" s="72"/>
      <c r="P195" s="73">
        <f>SUM(P196:P199)</f>
        <v>0</v>
      </c>
      <c r="R195" s="73">
        <f>SUM(R196:R199)</f>
        <v>8.2480000000000012E-2</v>
      </c>
      <c r="T195" s="74">
        <f>SUM(T196:T199)</f>
        <v>0</v>
      </c>
      <c r="AR195" s="69" t="s">
        <v>20</v>
      </c>
      <c r="AT195" s="75" t="s">
        <v>60</v>
      </c>
      <c r="AU195" s="75" t="s">
        <v>20</v>
      </c>
      <c r="AY195" s="69" t="s">
        <v>64</v>
      </c>
      <c r="BK195" s="76">
        <f>SUM(BK196:BK199)</f>
        <v>0</v>
      </c>
    </row>
    <row r="196" spans="2:65" s="46" customFormat="1" ht="33" customHeight="1">
      <c r="B196" s="79"/>
      <c r="C196" s="80" t="s">
        <v>119</v>
      </c>
      <c r="D196" s="80" t="s">
        <v>65</v>
      </c>
      <c r="E196" s="81" t="s">
        <v>1342</v>
      </c>
      <c r="F196" s="82" t="s">
        <v>1343</v>
      </c>
      <c r="G196" s="83" t="s">
        <v>15</v>
      </c>
      <c r="H196" s="84">
        <v>2</v>
      </c>
      <c r="I196" s="295"/>
      <c r="J196" s="85">
        <f>ROUND(I196*H196,2)</f>
        <v>0</v>
      </c>
      <c r="K196" s="128"/>
      <c r="L196" s="47"/>
      <c r="M196" s="296" t="s">
        <v>40</v>
      </c>
      <c r="N196" s="86" t="s">
        <v>45</v>
      </c>
      <c r="P196" s="87">
        <f>O196*H196</f>
        <v>0</v>
      </c>
      <c r="Q196" s="87">
        <v>3.4660000000000003E-2</v>
      </c>
      <c r="R196" s="87">
        <f>Q196*H196</f>
        <v>6.9320000000000007E-2</v>
      </c>
      <c r="S196" s="87">
        <v>0</v>
      </c>
      <c r="T196" s="88">
        <f>S196*H196</f>
        <v>0</v>
      </c>
      <c r="AR196" s="89" t="s">
        <v>66</v>
      </c>
      <c r="AT196" s="89" t="s">
        <v>65</v>
      </c>
      <c r="AU196" s="89" t="s">
        <v>37</v>
      </c>
      <c r="AY196" s="45" t="s">
        <v>64</v>
      </c>
      <c r="BE196" s="90">
        <f>IF(N196="základní",J196,0)</f>
        <v>0</v>
      </c>
      <c r="BF196" s="90">
        <f>IF(N196="snížená",J196,0)</f>
        <v>0</v>
      </c>
      <c r="BG196" s="90">
        <f>IF(N196="zákl. přenesená",J196,0)</f>
        <v>0</v>
      </c>
      <c r="BH196" s="90">
        <f>IF(N196="sníž. přenesená",J196,0)</f>
        <v>0</v>
      </c>
      <c r="BI196" s="90">
        <f>IF(N196="nulová",J196,0)</f>
        <v>0</v>
      </c>
      <c r="BJ196" s="45" t="s">
        <v>20</v>
      </c>
      <c r="BK196" s="90">
        <f>ROUND(I196*H196,2)</f>
        <v>0</v>
      </c>
      <c r="BL196" s="45" t="s">
        <v>66</v>
      </c>
      <c r="BM196" s="89" t="s">
        <v>1344</v>
      </c>
    </row>
    <row r="197" spans="2:65" s="46" customFormat="1" ht="24.2" customHeight="1">
      <c r="B197" s="79"/>
      <c r="C197" s="80" t="s">
        <v>120</v>
      </c>
      <c r="D197" s="80" t="s">
        <v>65</v>
      </c>
      <c r="E197" s="81" t="s">
        <v>1345</v>
      </c>
      <c r="F197" s="82" t="s">
        <v>1346</v>
      </c>
      <c r="G197" s="83" t="s">
        <v>15</v>
      </c>
      <c r="H197" s="84">
        <v>1</v>
      </c>
      <c r="I197" s="295"/>
      <c r="J197" s="85">
        <f>ROUND(I197*H197,2)</f>
        <v>0</v>
      </c>
      <c r="K197" s="128"/>
      <c r="L197" s="47"/>
      <c r="M197" s="296" t="s">
        <v>40</v>
      </c>
      <c r="N197" s="86" t="s">
        <v>45</v>
      </c>
      <c r="P197" s="87">
        <f>O197*H197</f>
        <v>0</v>
      </c>
      <c r="Q197" s="87">
        <v>1.316E-2</v>
      </c>
      <c r="R197" s="87">
        <f>Q197*H197</f>
        <v>1.316E-2</v>
      </c>
      <c r="S197" s="87">
        <v>0</v>
      </c>
      <c r="T197" s="88">
        <f>S197*H197</f>
        <v>0</v>
      </c>
      <c r="AR197" s="89" t="s">
        <v>66</v>
      </c>
      <c r="AT197" s="89" t="s">
        <v>65</v>
      </c>
      <c r="AU197" s="89" t="s">
        <v>37</v>
      </c>
      <c r="AY197" s="45" t="s">
        <v>64</v>
      </c>
      <c r="BE197" s="90">
        <f>IF(N197="základní",J197,0)</f>
        <v>0</v>
      </c>
      <c r="BF197" s="90">
        <f>IF(N197="snížená",J197,0)</f>
        <v>0</v>
      </c>
      <c r="BG197" s="90">
        <f>IF(N197="zákl. přenesená",J197,0)</f>
        <v>0</v>
      </c>
      <c r="BH197" s="90">
        <f>IF(N197="sníž. přenesená",J197,0)</f>
        <v>0</v>
      </c>
      <c r="BI197" s="90">
        <f>IF(N197="nulová",J197,0)</f>
        <v>0</v>
      </c>
      <c r="BJ197" s="45" t="s">
        <v>20</v>
      </c>
      <c r="BK197" s="90">
        <f>ROUND(I197*H197,2)</f>
        <v>0</v>
      </c>
      <c r="BL197" s="45" t="s">
        <v>66</v>
      </c>
      <c r="BM197" s="89" t="s">
        <v>1347</v>
      </c>
    </row>
    <row r="198" spans="2:65" s="93" customFormat="1">
      <c r="B198" s="94"/>
      <c r="D198" s="95" t="s">
        <v>67</v>
      </c>
      <c r="E198" s="96" t="s">
        <v>40</v>
      </c>
      <c r="F198" s="97" t="s">
        <v>20</v>
      </c>
      <c r="H198" s="98">
        <v>1</v>
      </c>
      <c r="I198" s="297"/>
      <c r="L198" s="94"/>
      <c r="M198" s="99"/>
      <c r="T198" s="100"/>
      <c r="AT198" s="96" t="s">
        <v>67</v>
      </c>
      <c r="AU198" s="96" t="s">
        <v>37</v>
      </c>
      <c r="AV198" s="93" t="s">
        <v>37</v>
      </c>
      <c r="AW198" s="93" t="s">
        <v>68</v>
      </c>
      <c r="AX198" s="93" t="s">
        <v>63</v>
      </c>
      <c r="AY198" s="96" t="s">
        <v>64</v>
      </c>
    </row>
    <row r="199" spans="2:65" s="101" customFormat="1">
      <c r="B199" s="102"/>
      <c r="D199" s="95" t="s">
        <v>67</v>
      </c>
      <c r="E199" s="103" t="s">
        <v>40</v>
      </c>
      <c r="F199" s="104" t="s">
        <v>70</v>
      </c>
      <c r="H199" s="105">
        <v>1</v>
      </c>
      <c r="I199" s="298"/>
      <c r="L199" s="102"/>
      <c r="M199" s="106"/>
      <c r="T199" s="107"/>
      <c r="AT199" s="103" t="s">
        <v>67</v>
      </c>
      <c r="AU199" s="103" t="s">
        <v>37</v>
      </c>
      <c r="AV199" s="101" t="s">
        <v>66</v>
      </c>
      <c r="AW199" s="101" t="s">
        <v>68</v>
      </c>
      <c r="AX199" s="101" t="s">
        <v>20</v>
      </c>
      <c r="AY199" s="103" t="s">
        <v>64</v>
      </c>
    </row>
    <row r="200" spans="2:65" s="67" customFormat="1" ht="22.9" customHeight="1">
      <c r="B200" s="68"/>
      <c r="D200" s="69" t="s">
        <v>60</v>
      </c>
      <c r="E200" s="77" t="s">
        <v>74</v>
      </c>
      <c r="F200" s="77" t="s">
        <v>146</v>
      </c>
      <c r="I200" s="294"/>
      <c r="J200" s="78">
        <f>BK200</f>
        <v>0</v>
      </c>
      <c r="L200" s="68"/>
      <c r="M200" s="72"/>
      <c r="P200" s="73">
        <f>SUM(P201:P249)</f>
        <v>0</v>
      </c>
      <c r="R200" s="73">
        <f>SUM(R201:R249)</f>
        <v>0.52800000000000002</v>
      </c>
      <c r="T200" s="74">
        <f>SUM(T201:T249)</f>
        <v>14.059710000000003</v>
      </c>
      <c r="AR200" s="69" t="s">
        <v>20</v>
      </c>
      <c r="AT200" s="75" t="s">
        <v>60</v>
      </c>
      <c r="AU200" s="75" t="s">
        <v>20</v>
      </c>
      <c r="AY200" s="69" t="s">
        <v>64</v>
      </c>
      <c r="BK200" s="76">
        <f>SUM(BK201:BK249)</f>
        <v>0</v>
      </c>
    </row>
    <row r="201" spans="2:65" s="46" customFormat="1" ht="21.75" customHeight="1">
      <c r="B201" s="79"/>
      <c r="C201" s="80" t="s">
        <v>97</v>
      </c>
      <c r="D201" s="80" t="s">
        <v>65</v>
      </c>
      <c r="E201" s="81" t="s">
        <v>553</v>
      </c>
      <c r="F201" s="82" t="s">
        <v>554</v>
      </c>
      <c r="G201" s="83" t="s">
        <v>14</v>
      </c>
      <c r="H201" s="84">
        <v>26.9</v>
      </c>
      <c r="I201" s="295"/>
      <c r="J201" s="85">
        <f>ROUND(I201*H201,2)</f>
        <v>0</v>
      </c>
      <c r="K201" s="128"/>
      <c r="L201" s="47"/>
      <c r="M201" s="296" t="s">
        <v>40</v>
      </c>
      <c r="N201" s="86" t="s">
        <v>45</v>
      </c>
      <c r="P201" s="87">
        <f>O201*H201</f>
        <v>0</v>
      </c>
      <c r="Q201" s="87">
        <v>0</v>
      </c>
      <c r="R201" s="87">
        <f>Q201*H201</f>
        <v>0</v>
      </c>
      <c r="S201" s="87">
        <v>0.13100000000000001</v>
      </c>
      <c r="T201" s="88">
        <f>S201*H201</f>
        <v>3.5238999999999998</v>
      </c>
      <c r="AR201" s="89" t="s">
        <v>66</v>
      </c>
      <c r="AT201" s="89" t="s">
        <v>65</v>
      </c>
      <c r="AU201" s="89" t="s">
        <v>37</v>
      </c>
      <c r="AY201" s="45" t="s">
        <v>64</v>
      </c>
      <c r="BE201" s="90">
        <f>IF(N201="základní",J201,0)</f>
        <v>0</v>
      </c>
      <c r="BF201" s="90">
        <f>IF(N201="snížená",J201,0)</f>
        <v>0</v>
      </c>
      <c r="BG201" s="90">
        <f>IF(N201="zákl. přenesená",J201,0)</f>
        <v>0</v>
      </c>
      <c r="BH201" s="90">
        <f>IF(N201="sníž. přenesená",J201,0)</f>
        <v>0</v>
      </c>
      <c r="BI201" s="90">
        <f>IF(N201="nulová",J201,0)</f>
        <v>0</v>
      </c>
      <c r="BJ201" s="45" t="s">
        <v>20</v>
      </c>
      <c r="BK201" s="90">
        <f>ROUND(I201*H201,2)</f>
        <v>0</v>
      </c>
      <c r="BL201" s="45" t="s">
        <v>66</v>
      </c>
      <c r="BM201" s="89" t="s">
        <v>1348</v>
      </c>
    </row>
    <row r="202" spans="2:65" s="93" customFormat="1">
      <c r="B202" s="94"/>
      <c r="D202" s="95" t="s">
        <v>67</v>
      </c>
      <c r="E202" s="96" t="s">
        <v>40</v>
      </c>
      <c r="F202" s="97" t="s">
        <v>1349</v>
      </c>
      <c r="H202" s="98">
        <v>9.1999999999999993</v>
      </c>
      <c r="I202" s="297"/>
      <c r="L202" s="94"/>
      <c r="M202" s="99"/>
      <c r="T202" s="100"/>
      <c r="AT202" s="96" t="s">
        <v>67</v>
      </c>
      <c r="AU202" s="96" t="s">
        <v>37</v>
      </c>
      <c r="AV202" s="93" t="s">
        <v>37</v>
      </c>
      <c r="AW202" s="93" t="s">
        <v>68</v>
      </c>
      <c r="AX202" s="93" t="s">
        <v>63</v>
      </c>
      <c r="AY202" s="96" t="s">
        <v>64</v>
      </c>
    </row>
    <row r="203" spans="2:65" s="93" customFormat="1">
      <c r="B203" s="94"/>
      <c r="D203" s="95" t="s">
        <v>67</v>
      </c>
      <c r="E203" s="96" t="s">
        <v>40</v>
      </c>
      <c r="F203" s="97" t="s">
        <v>1350</v>
      </c>
      <c r="H203" s="98">
        <v>17.7</v>
      </c>
      <c r="I203" s="297"/>
      <c r="L203" s="94"/>
      <c r="M203" s="99"/>
      <c r="T203" s="100"/>
      <c r="AT203" s="96" t="s">
        <v>67</v>
      </c>
      <c r="AU203" s="96" t="s">
        <v>37</v>
      </c>
      <c r="AV203" s="93" t="s">
        <v>37</v>
      </c>
      <c r="AW203" s="93" t="s">
        <v>68</v>
      </c>
      <c r="AX203" s="93" t="s">
        <v>63</v>
      </c>
      <c r="AY203" s="96" t="s">
        <v>64</v>
      </c>
    </row>
    <row r="204" spans="2:65" s="101" customFormat="1">
      <c r="B204" s="102"/>
      <c r="D204" s="95" t="s">
        <v>67</v>
      </c>
      <c r="E204" s="103" t="s">
        <v>40</v>
      </c>
      <c r="F204" s="104" t="s">
        <v>70</v>
      </c>
      <c r="H204" s="105">
        <v>26.9</v>
      </c>
      <c r="I204" s="298"/>
      <c r="L204" s="102"/>
      <c r="M204" s="106"/>
      <c r="T204" s="107"/>
      <c r="AT204" s="103" t="s">
        <v>67</v>
      </c>
      <c r="AU204" s="103" t="s">
        <v>37</v>
      </c>
      <c r="AV204" s="101" t="s">
        <v>66</v>
      </c>
      <c r="AW204" s="101" t="s">
        <v>68</v>
      </c>
      <c r="AX204" s="101" t="s">
        <v>20</v>
      </c>
      <c r="AY204" s="103" t="s">
        <v>64</v>
      </c>
    </row>
    <row r="205" spans="2:65" s="46" customFormat="1" ht="24.2" customHeight="1">
      <c r="B205" s="79"/>
      <c r="C205" s="80" t="s">
        <v>123</v>
      </c>
      <c r="D205" s="80" t="s">
        <v>65</v>
      </c>
      <c r="E205" s="81" t="s">
        <v>1351</v>
      </c>
      <c r="F205" s="82" t="s">
        <v>1352</v>
      </c>
      <c r="G205" s="83" t="s">
        <v>14</v>
      </c>
      <c r="H205" s="84">
        <v>24</v>
      </c>
      <c r="I205" s="295"/>
      <c r="J205" s="85">
        <f>ROUND(I205*H205,2)</f>
        <v>0</v>
      </c>
      <c r="K205" s="128"/>
      <c r="L205" s="47"/>
      <c r="M205" s="296" t="s">
        <v>40</v>
      </c>
      <c r="N205" s="86" t="s">
        <v>45</v>
      </c>
      <c r="P205" s="87">
        <f>O205*H205</f>
        <v>0</v>
      </c>
      <c r="Q205" s="87">
        <v>0</v>
      </c>
      <c r="R205" s="87">
        <f>Q205*H205</f>
        <v>0</v>
      </c>
      <c r="S205" s="87">
        <v>3.5000000000000003E-2</v>
      </c>
      <c r="T205" s="88">
        <f>S205*H205</f>
        <v>0.84000000000000008</v>
      </c>
      <c r="AR205" s="89" t="s">
        <v>66</v>
      </c>
      <c r="AT205" s="89" t="s">
        <v>65</v>
      </c>
      <c r="AU205" s="89" t="s">
        <v>37</v>
      </c>
      <c r="AY205" s="45" t="s">
        <v>64</v>
      </c>
      <c r="BE205" s="90">
        <f>IF(N205="základní",J205,0)</f>
        <v>0</v>
      </c>
      <c r="BF205" s="90">
        <f>IF(N205="snížená",J205,0)</f>
        <v>0</v>
      </c>
      <c r="BG205" s="90">
        <f>IF(N205="zákl. přenesená",J205,0)</f>
        <v>0</v>
      </c>
      <c r="BH205" s="90">
        <f>IF(N205="sníž. přenesená",J205,0)</f>
        <v>0</v>
      </c>
      <c r="BI205" s="90">
        <f>IF(N205="nulová",J205,0)</f>
        <v>0</v>
      </c>
      <c r="BJ205" s="45" t="s">
        <v>20</v>
      </c>
      <c r="BK205" s="90">
        <f>ROUND(I205*H205,2)</f>
        <v>0</v>
      </c>
      <c r="BL205" s="45" t="s">
        <v>66</v>
      </c>
      <c r="BM205" s="89" t="s">
        <v>1353</v>
      </c>
    </row>
    <row r="206" spans="2:65" s="190" customFormat="1">
      <c r="B206" s="191"/>
      <c r="D206" s="95" t="s">
        <v>67</v>
      </c>
      <c r="E206" s="192" t="s">
        <v>40</v>
      </c>
      <c r="F206" s="193" t="s">
        <v>1354</v>
      </c>
      <c r="H206" s="192" t="s">
        <v>40</v>
      </c>
      <c r="I206" s="299"/>
      <c r="L206" s="191"/>
      <c r="M206" s="194"/>
      <c r="T206" s="195"/>
      <c r="AT206" s="192" t="s">
        <v>67</v>
      </c>
      <c r="AU206" s="192" t="s">
        <v>37</v>
      </c>
      <c r="AV206" s="190" t="s">
        <v>20</v>
      </c>
      <c r="AW206" s="190" t="s">
        <v>68</v>
      </c>
      <c r="AX206" s="190" t="s">
        <v>63</v>
      </c>
      <c r="AY206" s="192" t="s">
        <v>64</v>
      </c>
    </row>
    <row r="207" spans="2:65" s="93" customFormat="1">
      <c r="B207" s="94"/>
      <c r="D207" s="95" t="s">
        <v>67</v>
      </c>
      <c r="E207" s="96" t="s">
        <v>40</v>
      </c>
      <c r="F207" s="97" t="s">
        <v>1355</v>
      </c>
      <c r="H207" s="98">
        <v>24</v>
      </c>
      <c r="I207" s="297"/>
      <c r="L207" s="94"/>
      <c r="M207" s="99"/>
      <c r="T207" s="100"/>
      <c r="AT207" s="96" t="s">
        <v>67</v>
      </c>
      <c r="AU207" s="96" t="s">
        <v>37</v>
      </c>
      <c r="AV207" s="93" t="s">
        <v>37</v>
      </c>
      <c r="AW207" s="93" t="s">
        <v>68</v>
      </c>
      <c r="AX207" s="93" t="s">
        <v>63</v>
      </c>
      <c r="AY207" s="96" t="s">
        <v>64</v>
      </c>
    </row>
    <row r="208" spans="2:65" s="101" customFormat="1">
      <c r="B208" s="102"/>
      <c r="D208" s="95" t="s">
        <v>67</v>
      </c>
      <c r="E208" s="103" t="s">
        <v>40</v>
      </c>
      <c r="F208" s="104" t="s">
        <v>70</v>
      </c>
      <c r="H208" s="105">
        <v>24</v>
      </c>
      <c r="I208" s="298"/>
      <c r="L208" s="102"/>
      <c r="M208" s="106"/>
      <c r="T208" s="107"/>
      <c r="AT208" s="103" t="s">
        <v>67</v>
      </c>
      <c r="AU208" s="103" t="s">
        <v>37</v>
      </c>
      <c r="AV208" s="101" t="s">
        <v>66</v>
      </c>
      <c r="AW208" s="101" t="s">
        <v>68</v>
      </c>
      <c r="AX208" s="101" t="s">
        <v>20</v>
      </c>
      <c r="AY208" s="103" t="s">
        <v>64</v>
      </c>
    </row>
    <row r="209" spans="2:65" s="46" customFormat="1" ht="24.2" customHeight="1">
      <c r="B209" s="79"/>
      <c r="C209" s="80" t="s">
        <v>151</v>
      </c>
      <c r="D209" s="80" t="s">
        <v>65</v>
      </c>
      <c r="E209" s="81" t="s">
        <v>559</v>
      </c>
      <c r="F209" s="82" t="s">
        <v>560</v>
      </c>
      <c r="G209" s="83" t="s">
        <v>14</v>
      </c>
      <c r="H209" s="84">
        <v>22</v>
      </c>
      <c r="I209" s="295"/>
      <c r="J209" s="85">
        <f>ROUND(I209*H209,2)</f>
        <v>0</v>
      </c>
      <c r="K209" s="128"/>
      <c r="L209" s="47"/>
      <c r="M209" s="296" t="s">
        <v>40</v>
      </c>
      <c r="N209" s="86" t="s">
        <v>45</v>
      </c>
      <c r="P209" s="87">
        <f>O209*H209</f>
        <v>0</v>
      </c>
      <c r="Q209" s="87">
        <v>0</v>
      </c>
      <c r="R209" s="87">
        <f>Q209*H209</f>
        <v>0</v>
      </c>
      <c r="S209" s="87">
        <v>3.5000000000000003E-2</v>
      </c>
      <c r="T209" s="88">
        <f>S209*H209</f>
        <v>0.77</v>
      </c>
      <c r="AR209" s="89" t="s">
        <v>66</v>
      </c>
      <c r="AT209" s="89" t="s">
        <v>65</v>
      </c>
      <c r="AU209" s="89" t="s">
        <v>37</v>
      </c>
      <c r="AY209" s="45" t="s">
        <v>64</v>
      </c>
      <c r="BE209" s="90">
        <f>IF(N209="základní",J209,0)</f>
        <v>0</v>
      </c>
      <c r="BF209" s="90">
        <f>IF(N209="snížená",J209,0)</f>
        <v>0</v>
      </c>
      <c r="BG209" s="90">
        <f>IF(N209="zákl. přenesená",J209,0)</f>
        <v>0</v>
      </c>
      <c r="BH209" s="90">
        <f>IF(N209="sníž. přenesená",J209,0)</f>
        <v>0</v>
      </c>
      <c r="BI209" s="90">
        <f>IF(N209="nulová",J209,0)</f>
        <v>0</v>
      </c>
      <c r="BJ209" s="45" t="s">
        <v>20</v>
      </c>
      <c r="BK209" s="90">
        <f>ROUND(I209*H209,2)</f>
        <v>0</v>
      </c>
      <c r="BL209" s="45" t="s">
        <v>66</v>
      </c>
      <c r="BM209" s="89" t="s">
        <v>1356</v>
      </c>
    </row>
    <row r="210" spans="2:65" s="46" customFormat="1" ht="21.75" customHeight="1">
      <c r="B210" s="79"/>
      <c r="C210" s="80" t="s">
        <v>150</v>
      </c>
      <c r="D210" s="80" t="s">
        <v>65</v>
      </c>
      <c r="E210" s="81" t="s">
        <v>542</v>
      </c>
      <c r="F210" s="82" t="s">
        <v>543</v>
      </c>
      <c r="G210" s="83" t="s">
        <v>14</v>
      </c>
      <c r="H210" s="84">
        <v>22</v>
      </c>
      <c r="I210" s="295"/>
      <c r="J210" s="85">
        <f>ROUND(I210*H210,2)</f>
        <v>0</v>
      </c>
      <c r="K210" s="128"/>
      <c r="L210" s="47"/>
      <c r="M210" s="296" t="s">
        <v>40</v>
      </c>
      <c r="N210" s="86" t="s">
        <v>45</v>
      </c>
      <c r="P210" s="87">
        <f>O210*H210</f>
        <v>0</v>
      </c>
      <c r="Q210" s="87">
        <v>2.4E-2</v>
      </c>
      <c r="R210" s="87">
        <f>Q210*H210</f>
        <v>0.52800000000000002</v>
      </c>
      <c r="S210" s="87">
        <v>2.4E-2</v>
      </c>
      <c r="T210" s="88">
        <f>S210*H210</f>
        <v>0.52800000000000002</v>
      </c>
      <c r="AR210" s="89" t="s">
        <v>66</v>
      </c>
      <c r="AT210" s="89" t="s">
        <v>65</v>
      </c>
      <c r="AU210" s="89" t="s">
        <v>37</v>
      </c>
      <c r="AY210" s="45" t="s">
        <v>64</v>
      </c>
      <c r="BE210" s="90">
        <f>IF(N210="základní",J210,0)</f>
        <v>0</v>
      </c>
      <c r="BF210" s="90">
        <f>IF(N210="snížená",J210,0)</f>
        <v>0</v>
      </c>
      <c r="BG210" s="90">
        <f>IF(N210="zákl. přenesená",J210,0)</f>
        <v>0</v>
      </c>
      <c r="BH210" s="90">
        <f>IF(N210="sníž. přenesená",J210,0)</f>
        <v>0</v>
      </c>
      <c r="BI210" s="90">
        <f>IF(N210="nulová",J210,0)</f>
        <v>0</v>
      </c>
      <c r="BJ210" s="45" t="s">
        <v>20</v>
      </c>
      <c r="BK210" s="90">
        <f>ROUND(I210*H210,2)</f>
        <v>0</v>
      </c>
      <c r="BL210" s="45" t="s">
        <v>66</v>
      </c>
      <c r="BM210" s="89" t="s">
        <v>1357</v>
      </c>
    </row>
    <row r="211" spans="2:65" s="46" customFormat="1" ht="16.5" customHeight="1">
      <c r="B211" s="79"/>
      <c r="C211" s="80" t="s">
        <v>125</v>
      </c>
      <c r="D211" s="80" t="s">
        <v>65</v>
      </c>
      <c r="E211" s="81" t="s">
        <v>1358</v>
      </c>
      <c r="F211" s="82" t="s">
        <v>1359</v>
      </c>
      <c r="G211" s="83" t="s">
        <v>7</v>
      </c>
      <c r="H211" s="84">
        <v>27</v>
      </c>
      <c r="I211" s="295"/>
      <c r="J211" s="85">
        <f>ROUND(I211*H211,2)</f>
        <v>0</v>
      </c>
      <c r="K211" s="128"/>
      <c r="L211" s="47"/>
      <c r="M211" s="296" t="s">
        <v>40</v>
      </c>
      <c r="N211" s="86" t="s">
        <v>45</v>
      </c>
      <c r="P211" s="87">
        <f>O211*H211</f>
        <v>0</v>
      </c>
      <c r="Q211" s="87">
        <v>0</v>
      </c>
      <c r="R211" s="87">
        <f>Q211*H211</f>
        <v>0</v>
      </c>
      <c r="S211" s="87">
        <v>8.9999999999999993E-3</v>
      </c>
      <c r="T211" s="88">
        <f>S211*H211</f>
        <v>0.24299999999999999</v>
      </c>
      <c r="AR211" s="89" t="s">
        <v>66</v>
      </c>
      <c r="AT211" s="89" t="s">
        <v>65</v>
      </c>
      <c r="AU211" s="89" t="s">
        <v>37</v>
      </c>
      <c r="AY211" s="45" t="s">
        <v>64</v>
      </c>
      <c r="BE211" s="90">
        <f>IF(N211="základní",J211,0)</f>
        <v>0</v>
      </c>
      <c r="BF211" s="90">
        <f>IF(N211="snížená",J211,0)</f>
        <v>0</v>
      </c>
      <c r="BG211" s="90">
        <f>IF(N211="zákl. přenesená",J211,0)</f>
        <v>0</v>
      </c>
      <c r="BH211" s="90">
        <f>IF(N211="sníž. přenesená",J211,0)</f>
        <v>0</v>
      </c>
      <c r="BI211" s="90">
        <f>IF(N211="nulová",J211,0)</f>
        <v>0</v>
      </c>
      <c r="BJ211" s="45" t="s">
        <v>20</v>
      </c>
      <c r="BK211" s="90">
        <f>ROUND(I211*H211,2)</f>
        <v>0</v>
      </c>
      <c r="BL211" s="45" t="s">
        <v>66</v>
      </c>
      <c r="BM211" s="89" t="s">
        <v>1360</v>
      </c>
    </row>
    <row r="212" spans="2:65" s="46" customFormat="1" ht="24.2" customHeight="1">
      <c r="B212" s="79"/>
      <c r="C212" s="80" t="s">
        <v>160</v>
      </c>
      <c r="D212" s="80" t="s">
        <v>65</v>
      </c>
      <c r="E212" s="81" t="s">
        <v>567</v>
      </c>
      <c r="F212" s="82" t="s">
        <v>1361</v>
      </c>
      <c r="G212" s="83" t="s">
        <v>14</v>
      </c>
      <c r="H212" s="84">
        <v>4.2</v>
      </c>
      <c r="I212" s="295"/>
      <c r="J212" s="85">
        <f>ROUND(I212*H212,2)</f>
        <v>0</v>
      </c>
      <c r="K212" s="128"/>
      <c r="L212" s="47"/>
      <c r="M212" s="296" t="s">
        <v>40</v>
      </c>
      <c r="N212" s="86" t="s">
        <v>45</v>
      </c>
      <c r="P212" s="87">
        <f>O212*H212</f>
        <v>0</v>
      </c>
      <c r="Q212" s="87">
        <v>0</v>
      </c>
      <c r="R212" s="87">
        <f>Q212*H212</f>
        <v>0</v>
      </c>
      <c r="S212" s="87">
        <v>5.8999999999999997E-2</v>
      </c>
      <c r="T212" s="88">
        <f>S212*H212</f>
        <v>0.24779999999999999</v>
      </c>
      <c r="AR212" s="89" t="s">
        <v>66</v>
      </c>
      <c r="AT212" s="89" t="s">
        <v>65</v>
      </c>
      <c r="AU212" s="89" t="s">
        <v>37</v>
      </c>
      <c r="AY212" s="45" t="s">
        <v>64</v>
      </c>
      <c r="BE212" s="90">
        <f>IF(N212="základní",J212,0)</f>
        <v>0</v>
      </c>
      <c r="BF212" s="90">
        <f>IF(N212="snížená",J212,0)</f>
        <v>0</v>
      </c>
      <c r="BG212" s="90">
        <f>IF(N212="zákl. přenesená",J212,0)</f>
        <v>0</v>
      </c>
      <c r="BH212" s="90">
        <f>IF(N212="sníž. přenesená",J212,0)</f>
        <v>0</v>
      </c>
      <c r="BI212" s="90">
        <f>IF(N212="nulová",J212,0)</f>
        <v>0</v>
      </c>
      <c r="BJ212" s="45" t="s">
        <v>20</v>
      </c>
      <c r="BK212" s="90">
        <f>ROUND(I212*H212,2)</f>
        <v>0</v>
      </c>
      <c r="BL212" s="45" t="s">
        <v>66</v>
      </c>
      <c r="BM212" s="89" t="s">
        <v>1362</v>
      </c>
    </row>
    <row r="213" spans="2:65" s="93" customFormat="1">
      <c r="B213" s="94"/>
      <c r="D213" s="95" t="s">
        <v>67</v>
      </c>
      <c r="E213" s="96" t="s">
        <v>40</v>
      </c>
      <c r="F213" s="97" t="s">
        <v>1363</v>
      </c>
      <c r="H213" s="98">
        <v>4.2</v>
      </c>
      <c r="I213" s="297"/>
      <c r="L213" s="94"/>
      <c r="M213" s="99"/>
      <c r="T213" s="100"/>
      <c r="AT213" s="96" t="s">
        <v>67</v>
      </c>
      <c r="AU213" s="96" t="s">
        <v>37</v>
      </c>
      <c r="AV213" s="93" t="s">
        <v>37</v>
      </c>
      <c r="AW213" s="93" t="s">
        <v>68</v>
      </c>
      <c r="AX213" s="93" t="s">
        <v>63</v>
      </c>
      <c r="AY213" s="96" t="s">
        <v>64</v>
      </c>
    </row>
    <row r="214" spans="2:65" s="101" customFormat="1">
      <c r="B214" s="102"/>
      <c r="D214" s="95" t="s">
        <v>67</v>
      </c>
      <c r="E214" s="103" t="s">
        <v>40</v>
      </c>
      <c r="F214" s="104" t="s">
        <v>70</v>
      </c>
      <c r="H214" s="105">
        <v>4.2</v>
      </c>
      <c r="I214" s="298"/>
      <c r="L214" s="102"/>
      <c r="M214" s="106"/>
      <c r="T214" s="107"/>
      <c r="AT214" s="103" t="s">
        <v>67</v>
      </c>
      <c r="AU214" s="103" t="s">
        <v>37</v>
      </c>
      <c r="AV214" s="101" t="s">
        <v>66</v>
      </c>
      <c r="AW214" s="101" t="s">
        <v>68</v>
      </c>
      <c r="AX214" s="101" t="s">
        <v>20</v>
      </c>
      <c r="AY214" s="103" t="s">
        <v>64</v>
      </c>
    </row>
    <row r="215" spans="2:65" s="46" customFormat="1" ht="24.2" customHeight="1">
      <c r="B215" s="79"/>
      <c r="C215" s="80" t="s">
        <v>100</v>
      </c>
      <c r="D215" s="80" t="s">
        <v>65</v>
      </c>
      <c r="E215" s="81" t="s">
        <v>1364</v>
      </c>
      <c r="F215" s="82" t="s">
        <v>1365</v>
      </c>
      <c r="G215" s="83" t="s">
        <v>14</v>
      </c>
      <c r="H215" s="84">
        <v>12.4</v>
      </c>
      <c r="I215" s="295"/>
      <c r="J215" s="85">
        <f>ROUND(I215*H215,2)</f>
        <v>0</v>
      </c>
      <c r="K215" s="128"/>
      <c r="L215" s="47"/>
      <c r="M215" s="296" t="s">
        <v>40</v>
      </c>
      <c r="N215" s="86" t="s">
        <v>45</v>
      </c>
      <c r="P215" s="87">
        <f>O215*H215</f>
        <v>0</v>
      </c>
      <c r="Q215" s="87">
        <v>0</v>
      </c>
      <c r="R215" s="87">
        <f>Q215*H215</f>
        <v>0</v>
      </c>
      <c r="S215" s="87">
        <v>7.5999999999999998E-2</v>
      </c>
      <c r="T215" s="88">
        <f>S215*H215</f>
        <v>0.94240000000000002</v>
      </c>
      <c r="AR215" s="89" t="s">
        <v>66</v>
      </c>
      <c r="AT215" s="89" t="s">
        <v>65</v>
      </c>
      <c r="AU215" s="89" t="s">
        <v>37</v>
      </c>
      <c r="AY215" s="45" t="s">
        <v>64</v>
      </c>
      <c r="BE215" s="90">
        <f>IF(N215="základní",J215,0)</f>
        <v>0</v>
      </c>
      <c r="BF215" s="90">
        <f>IF(N215="snížená",J215,0)</f>
        <v>0</v>
      </c>
      <c r="BG215" s="90">
        <f>IF(N215="zákl. přenesená",J215,0)</f>
        <v>0</v>
      </c>
      <c r="BH215" s="90">
        <f>IF(N215="sníž. přenesená",J215,0)</f>
        <v>0</v>
      </c>
      <c r="BI215" s="90">
        <f>IF(N215="nulová",J215,0)</f>
        <v>0</v>
      </c>
      <c r="BJ215" s="45" t="s">
        <v>20</v>
      </c>
      <c r="BK215" s="90">
        <f>ROUND(I215*H215,2)</f>
        <v>0</v>
      </c>
      <c r="BL215" s="45" t="s">
        <v>66</v>
      </c>
      <c r="BM215" s="89" t="s">
        <v>1366</v>
      </c>
    </row>
    <row r="216" spans="2:65" s="93" customFormat="1">
      <c r="B216" s="94"/>
      <c r="D216" s="95" t="s">
        <v>67</v>
      </c>
      <c r="E216" s="96" t="s">
        <v>40</v>
      </c>
      <c r="F216" s="97" t="s">
        <v>1367</v>
      </c>
      <c r="H216" s="98">
        <v>12.4</v>
      </c>
      <c r="I216" s="297"/>
      <c r="L216" s="94"/>
      <c r="M216" s="99"/>
      <c r="T216" s="100"/>
      <c r="AT216" s="96" t="s">
        <v>67</v>
      </c>
      <c r="AU216" s="96" t="s">
        <v>37</v>
      </c>
      <c r="AV216" s="93" t="s">
        <v>37</v>
      </c>
      <c r="AW216" s="93" t="s">
        <v>68</v>
      </c>
      <c r="AX216" s="93" t="s">
        <v>63</v>
      </c>
      <c r="AY216" s="96" t="s">
        <v>64</v>
      </c>
    </row>
    <row r="217" spans="2:65" s="101" customFormat="1">
      <c r="B217" s="102"/>
      <c r="D217" s="95" t="s">
        <v>67</v>
      </c>
      <c r="E217" s="103" t="s">
        <v>40</v>
      </c>
      <c r="F217" s="104" t="s">
        <v>70</v>
      </c>
      <c r="H217" s="105">
        <v>12.4</v>
      </c>
      <c r="I217" s="298"/>
      <c r="L217" s="102"/>
      <c r="M217" s="106"/>
      <c r="T217" s="107"/>
      <c r="AT217" s="103" t="s">
        <v>67</v>
      </c>
      <c r="AU217" s="103" t="s">
        <v>37</v>
      </c>
      <c r="AV217" s="101" t="s">
        <v>66</v>
      </c>
      <c r="AW217" s="101" t="s">
        <v>68</v>
      </c>
      <c r="AX217" s="101" t="s">
        <v>20</v>
      </c>
      <c r="AY217" s="103" t="s">
        <v>64</v>
      </c>
    </row>
    <row r="218" spans="2:65" s="46" customFormat="1" ht="24.2" customHeight="1">
      <c r="B218" s="79"/>
      <c r="C218" s="80" t="s">
        <v>98</v>
      </c>
      <c r="D218" s="80" t="s">
        <v>65</v>
      </c>
      <c r="E218" s="81" t="s">
        <v>576</v>
      </c>
      <c r="F218" s="82" t="s">
        <v>1368</v>
      </c>
      <c r="G218" s="83" t="s">
        <v>14</v>
      </c>
      <c r="H218" s="84">
        <v>60.32</v>
      </c>
      <c r="I218" s="295"/>
      <c r="J218" s="85">
        <f>ROUND(I218*H218,2)</f>
        <v>0</v>
      </c>
      <c r="K218" s="128"/>
      <c r="L218" s="47"/>
      <c r="M218" s="296" t="s">
        <v>40</v>
      </c>
      <c r="N218" s="86" t="s">
        <v>45</v>
      </c>
      <c r="P218" s="87">
        <f>O218*H218</f>
        <v>0</v>
      </c>
      <c r="Q218" s="87">
        <v>0</v>
      </c>
      <c r="R218" s="87">
        <f>Q218*H218</f>
        <v>0</v>
      </c>
      <c r="S218" s="87">
        <v>6.3E-2</v>
      </c>
      <c r="T218" s="88">
        <f>S218*H218</f>
        <v>3.80016</v>
      </c>
      <c r="AR218" s="89" t="s">
        <v>66</v>
      </c>
      <c r="AT218" s="89" t="s">
        <v>65</v>
      </c>
      <c r="AU218" s="89" t="s">
        <v>37</v>
      </c>
      <c r="AY218" s="45" t="s">
        <v>64</v>
      </c>
      <c r="BE218" s="90">
        <f>IF(N218="základní",J218,0)</f>
        <v>0</v>
      </c>
      <c r="BF218" s="90">
        <f>IF(N218="snížená",J218,0)</f>
        <v>0</v>
      </c>
      <c r="BG218" s="90">
        <f>IF(N218="zákl. přenesená",J218,0)</f>
        <v>0</v>
      </c>
      <c r="BH218" s="90">
        <f>IF(N218="sníž. přenesená",J218,0)</f>
        <v>0</v>
      </c>
      <c r="BI218" s="90">
        <f>IF(N218="nulová",J218,0)</f>
        <v>0</v>
      </c>
      <c r="BJ218" s="45" t="s">
        <v>20</v>
      </c>
      <c r="BK218" s="90">
        <f>ROUND(I218*H218,2)</f>
        <v>0</v>
      </c>
      <c r="BL218" s="45" t="s">
        <v>66</v>
      </c>
      <c r="BM218" s="89" t="s">
        <v>1369</v>
      </c>
    </row>
    <row r="219" spans="2:65" s="93" customFormat="1">
      <c r="B219" s="94"/>
      <c r="D219" s="95" t="s">
        <v>67</v>
      </c>
      <c r="E219" s="96" t="s">
        <v>40</v>
      </c>
      <c r="F219" s="97" t="s">
        <v>1370</v>
      </c>
      <c r="H219" s="98">
        <v>60.32</v>
      </c>
      <c r="I219" s="297"/>
      <c r="L219" s="94"/>
      <c r="M219" s="99"/>
      <c r="T219" s="100"/>
      <c r="AT219" s="96" t="s">
        <v>67</v>
      </c>
      <c r="AU219" s="96" t="s">
        <v>37</v>
      </c>
      <c r="AV219" s="93" t="s">
        <v>37</v>
      </c>
      <c r="AW219" s="93" t="s">
        <v>68</v>
      </c>
      <c r="AX219" s="93" t="s">
        <v>63</v>
      </c>
      <c r="AY219" s="96" t="s">
        <v>64</v>
      </c>
    </row>
    <row r="220" spans="2:65" s="101" customFormat="1">
      <c r="B220" s="102"/>
      <c r="D220" s="95" t="s">
        <v>67</v>
      </c>
      <c r="E220" s="103" t="s">
        <v>40</v>
      </c>
      <c r="F220" s="104" t="s">
        <v>70</v>
      </c>
      <c r="H220" s="105">
        <v>60.32</v>
      </c>
      <c r="I220" s="298"/>
      <c r="L220" s="102"/>
      <c r="M220" s="106"/>
      <c r="T220" s="107"/>
      <c r="AT220" s="103" t="s">
        <v>67</v>
      </c>
      <c r="AU220" s="103" t="s">
        <v>37</v>
      </c>
      <c r="AV220" s="101" t="s">
        <v>66</v>
      </c>
      <c r="AW220" s="101" t="s">
        <v>68</v>
      </c>
      <c r="AX220" s="101" t="s">
        <v>20</v>
      </c>
      <c r="AY220" s="103" t="s">
        <v>64</v>
      </c>
    </row>
    <row r="221" spans="2:65" s="46" customFormat="1" ht="16.5" customHeight="1">
      <c r="B221" s="79"/>
      <c r="C221" s="80" t="s">
        <v>159</v>
      </c>
      <c r="D221" s="80" t="s">
        <v>65</v>
      </c>
      <c r="E221" s="81" t="s">
        <v>1371</v>
      </c>
      <c r="F221" s="82" t="s">
        <v>1372</v>
      </c>
      <c r="G221" s="83" t="s">
        <v>14</v>
      </c>
      <c r="H221" s="84">
        <v>35</v>
      </c>
      <c r="I221" s="295"/>
      <c r="J221" s="85">
        <f>ROUND(I221*H221,2)</f>
        <v>0</v>
      </c>
      <c r="K221" s="128"/>
      <c r="L221" s="47"/>
      <c r="M221" s="296" t="s">
        <v>40</v>
      </c>
      <c r="N221" s="86" t="s">
        <v>45</v>
      </c>
      <c r="P221" s="87">
        <f>O221*H221</f>
        <v>0</v>
      </c>
      <c r="Q221" s="87">
        <v>0</v>
      </c>
      <c r="R221" s="87">
        <f>Q221*H221</f>
        <v>0</v>
      </c>
      <c r="S221" s="87">
        <v>2.0310000000000002E-2</v>
      </c>
      <c r="T221" s="88">
        <f>S221*H221</f>
        <v>0.71085000000000009</v>
      </c>
      <c r="AR221" s="89" t="s">
        <v>66</v>
      </c>
      <c r="AT221" s="89" t="s">
        <v>65</v>
      </c>
      <c r="AU221" s="89" t="s">
        <v>37</v>
      </c>
      <c r="AY221" s="45" t="s">
        <v>64</v>
      </c>
      <c r="BE221" s="90">
        <f>IF(N221="základní",J221,0)</f>
        <v>0</v>
      </c>
      <c r="BF221" s="90">
        <f>IF(N221="snížená",J221,0)</f>
        <v>0</v>
      </c>
      <c r="BG221" s="90">
        <f>IF(N221="zákl. přenesená",J221,0)</f>
        <v>0</v>
      </c>
      <c r="BH221" s="90">
        <f>IF(N221="sníž. přenesená",J221,0)</f>
        <v>0</v>
      </c>
      <c r="BI221" s="90">
        <f>IF(N221="nulová",J221,0)</f>
        <v>0</v>
      </c>
      <c r="BJ221" s="45" t="s">
        <v>20</v>
      </c>
      <c r="BK221" s="90">
        <f>ROUND(I221*H221,2)</f>
        <v>0</v>
      </c>
      <c r="BL221" s="45" t="s">
        <v>66</v>
      </c>
      <c r="BM221" s="89" t="s">
        <v>1373</v>
      </c>
    </row>
    <row r="222" spans="2:65" s="46" customFormat="1" ht="24.2" customHeight="1">
      <c r="B222" s="79"/>
      <c r="C222" s="80" t="s">
        <v>109</v>
      </c>
      <c r="D222" s="80" t="s">
        <v>65</v>
      </c>
      <c r="E222" s="81" t="s">
        <v>1374</v>
      </c>
      <c r="F222" s="82" t="s">
        <v>1375</v>
      </c>
      <c r="G222" s="83" t="s">
        <v>15</v>
      </c>
      <c r="H222" s="84">
        <v>4</v>
      </c>
      <c r="I222" s="295"/>
      <c r="J222" s="85">
        <f>ROUND(I222*H222,2)</f>
        <v>0</v>
      </c>
      <c r="K222" s="128"/>
      <c r="L222" s="47"/>
      <c r="M222" s="296" t="s">
        <v>40</v>
      </c>
      <c r="N222" s="86" t="s">
        <v>45</v>
      </c>
      <c r="P222" s="87">
        <f>O222*H222</f>
        <v>0</v>
      </c>
      <c r="Q222" s="87">
        <v>0</v>
      </c>
      <c r="R222" s="87">
        <f>Q222*H222</f>
        <v>0</v>
      </c>
      <c r="S222" s="87">
        <v>6.9000000000000006E-2</v>
      </c>
      <c r="T222" s="88">
        <f>S222*H222</f>
        <v>0.27600000000000002</v>
      </c>
      <c r="AR222" s="89" t="s">
        <v>66</v>
      </c>
      <c r="AT222" s="89" t="s">
        <v>65</v>
      </c>
      <c r="AU222" s="89" t="s">
        <v>37</v>
      </c>
      <c r="AY222" s="45" t="s">
        <v>64</v>
      </c>
      <c r="BE222" s="90">
        <f>IF(N222="základní",J222,0)</f>
        <v>0</v>
      </c>
      <c r="BF222" s="90">
        <f>IF(N222="snížená",J222,0)</f>
        <v>0</v>
      </c>
      <c r="BG222" s="90">
        <f>IF(N222="zákl. přenesená",J222,0)</f>
        <v>0</v>
      </c>
      <c r="BH222" s="90">
        <f>IF(N222="sníž. přenesená",J222,0)</f>
        <v>0</v>
      </c>
      <c r="BI222" s="90">
        <f>IF(N222="nulová",J222,0)</f>
        <v>0</v>
      </c>
      <c r="BJ222" s="45" t="s">
        <v>20</v>
      </c>
      <c r="BK222" s="90">
        <f>ROUND(I222*H222,2)</f>
        <v>0</v>
      </c>
      <c r="BL222" s="45" t="s">
        <v>66</v>
      </c>
      <c r="BM222" s="89" t="s">
        <v>1376</v>
      </c>
    </row>
    <row r="223" spans="2:65" s="93" customFormat="1">
      <c r="B223" s="94"/>
      <c r="D223" s="95" t="s">
        <v>67</v>
      </c>
      <c r="E223" s="96" t="s">
        <v>40</v>
      </c>
      <c r="F223" s="97" t="s">
        <v>66</v>
      </c>
      <c r="H223" s="98">
        <v>4</v>
      </c>
      <c r="I223" s="297"/>
      <c r="L223" s="94"/>
      <c r="M223" s="99"/>
      <c r="T223" s="100"/>
      <c r="AT223" s="96" t="s">
        <v>67</v>
      </c>
      <c r="AU223" s="96" t="s">
        <v>37</v>
      </c>
      <c r="AV223" s="93" t="s">
        <v>37</v>
      </c>
      <c r="AW223" s="93" t="s">
        <v>68</v>
      </c>
      <c r="AX223" s="93" t="s">
        <v>63</v>
      </c>
      <c r="AY223" s="96" t="s">
        <v>64</v>
      </c>
    </row>
    <row r="224" spans="2:65" s="101" customFormat="1">
      <c r="B224" s="102"/>
      <c r="D224" s="95" t="s">
        <v>67</v>
      </c>
      <c r="E224" s="103" t="s">
        <v>40</v>
      </c>
      <c r="F224" s="104" t="s">
        <v>70</v>
      </c>
      <c r="H224" s="105">
        <v>4</v>
      </c>
      <c r="I224" s="298"/>
      <c r="L224" s="102"/>
      <c r="M224" s="106"/>
      <c r="T224" s="107"/>
      <c r="AT224" s="103" t="s">
        <v>67</v>
      </c>
      <c r="AU224" s="103" t="s">
        <v>37</v>
      </c>
      <c r="AV224" s="101" t="s">
        <v>66</v>
      </c>
      <c r="AW224" s="101" t="s">
        <v>68</v>
      </c>
      <c r="AX224" s="101" t="s">
        <v>20</v>
      </c>
      <c r="AY224" s="103" t="s">
        <v>64</v>
      </c>
    </row>
    <row r="225" spans="2:65" s="46" customFormat="1" ht="24.2" customHeight="1">
      <c r="B225" s="79"/>
      <c r="C225" s="80" t="s">
        <v>108</v>
      </c>
      <c r="D225" s="80" t="s">
        <v>65</v>
      </c>
      <c r="E225" s="81" t="s">
        <v>580</v>
      </c>
      <c r="F225" s="82" t="s">
        <v>1377</v>
      </c>
      <c r="G225" s="83" t="s">
        <v>14</v>
      </c>
      <c r="H225" s="84">
        <v>1</v>
      </c>
      <c r="I225" s="295"/>
      <c r="J225" s="85">
        <f>ROUND(I225*H225,2)</f>
        <v>0</v>
      </c>
      <c r="K225" s="128"/>
      <c r="L225" s="47"/>
      <c r="M225" s="296" t="s">
        <v>40</v>
      </c>
      <c r="N225" s="86" t="s">
        <v>45</v>
      </c>
      <c r="P225" s="87">
        <f>O225*H225</f>
        <v>0</v>
      </c>
      <c r="Q225" s="87">
        <v>0</v>
      </c>
      <c r="R225" s="87">
        <f>Q225*H225</f>
        <v>0</v>
      </c>
      <c r="S225" s="87">
        <v>0.187</v>
      </c>
      <c r="T225" s="88">
        <f>S225*H225</f>
        <v>0.187</v>
      </c>
      <c r="AR225" s="89" t="s">
        <v>66</v>
      </c>
      <c r="AT225" s="89" t="s">
        <v>65</v>
      </c>
      <c r="AU225" s="89" t="s">
        <v>37</v>
      </c>
      <c r="AY225" s="45" t="s">
        <v>64</v>
      </c>
      <c r="BE225" s="90">
        <f>IF(N225="základní",J225,0)</f>
        <v>0</v>
      </c>
      <c r="BF225" s="90">
        <f>IF(N225="snížená",J225,0)</f>
        <v>0</v>
      </c>
      <c r="BG225" s="90">
        <f>IF(N225="zákl. přenesená",J225,0)</f>
        <v>0</v>
      </c>
      <c r="BH225" s="90">
        <f>IF(N225="sníž. přenesená",J225,0)</f>
        <v>0</v>
      </c>
      <c r="BI225" s="90">
        <f>IF(N225="nulová",J225,0)</f>
        <v>0</v>
      </c>
      <c r="BJ225" s="45" t="s">
        <v>20</v>
      </c>
      <c r="BK225" s="90">
        <f>ROUND(I225*H225,2)</f>
        <v>0</v>
      </c>
      <c r="BL225" s="45" t="s">
        <v>66</v>
      </c>
      <c r="BM225" s="89" t="s">
        <v>1378</v>
      </c>
    </row>
    <row r="226" spans="2:65" s="190" customFormat="1">
      <c r="B226" s="191"/>
      <c r="D226" s="95" t="s">
        <v>67</v>
      </c>
      <c r="E226" s="192" t="s">
        <v>40</v>
      </c>
      <c r="F226" s="193" t="s">
        <v>458</v>
      </c>
      <c r="H226" s="192" t="s">
        <v>40</v>
      </c>
      <c r="I226" s="299"/>
      <c r="L226" s="191"/>
      <c r="M226" s="194"/>
      <c r="T226" s="195"/>
      <c r="AT226" s="192" t="s">
        <v>67</v>
      </c>
      <c r="AU226" s="192" t="s">
        <v>37</v>
      </c>
      <c r="AV226" s="190" t="s">
        <v>20</v>
      </c>
      <c r="AW226" s="190" t="s">
        <v>68</v>
      </c>
      <c r="AX226" s="190" t="s">
        <v>63</v>
      </c>
      <c r="AY226" s="192" t="s">
        <v>64</v>
      </c>
    </row>
    <row r="227" spans="2:65" s="93" customFormat="1">
      <c r="B227" s="94"/>
      <c r="D227" s="95" t="s">
        <v>67</v>
      </c>
      <c r="E227" s="96" t="s">
        <v>40</v>
      </c>
      <c r="F227" s="97" t="s">
        <v>1379</v>
      </c>
      <c r="H227" s="98">
        <v>1</v>
      </c>
      <c r="I227" s="297"/>
      <c r="L227" s="94"/>
      <c r="M227" s="99"/>
      <c r="T227" s="100"/>
      <c r="AT227" s="96" t="s">
        <v>67</v>
      </c>
      <c r="AU227" s="96" t="s">
        <v>37</v>
      </c>
      <c r="AV227" s="93" t="s">
        <v>37</v>
      </c>
      <c r="AW227" s="93" t="s">
        <v>68</v>
      </c>
      <c r="AX227" s="93" t="s">
        <v>63</v>
      </c>
      <c r="AY227" s="96" t="s">
        <v>64</v>
      </c>
    </row>
    <row r="228" spans="2:65" s="101" customFormat="1">
      <c r="B228" s="102"/>
      <c r="D228" s="95" t="s">
        <v>67</v>
      </c>
      <c r="E228" s="103" t="s">
        <v>40</v>
      </c>
      <c r="F228" s="104" t="s">
        <v>70</v>
      </c>
      <c r="H228" s="105">
        <v>1</v>
      </c>
      <c r="I228" s="298"/>
      <c r="L228" s="102"/>
      <c r="M228" s="106"/>
      <c r="T228" s="107"/>
      <c r="AT228" s="103" t="s">
        <v>67</v>
      </c>
      <c r="AU228" s="103" t="s">
        <v>37</v>
      </c>
      <c r="AV228" s="101" t="s">
        <v>66</v>
      </c>
      <c r="AW228" s="101" t="s">
        <v>68</v>
      </c>
      <c r="AX228" s="101" t="s">
        <v>20</v>
      </c>
      <c r="AY228" s="103" t="s">
        <v>64</v>
      </c>
    </row>
    <row r="229" spans="2:65" s="46" customFormat="1" ht="24.2" customHeight="1">
      <c r="B229" s="79"/>
      <c r="C229" s="80" t="s">
        <v>110</v>
      </c>
      <c r="D229" s="80" t="s">
        <v>65</v>
      </c>
      <c r="E229" s="81" t="s">
        <v>1380</v>
      </c>
      <c r="F229" s="82" t="s">
        <v>1381</v>
      </c>
      <c r="G229" s="83" t="s">
        <v>7</v>
      </c>
      <c r="H229" s="84">
        <v>3</v>
      </c>
      <c r="I229" s="295"/>
      <c r="J229" s="85">
        <f>ROUND(I229*H229,2)</f>
        <v>0</v>
      </c>
      <c r="K229" s="128"/>
      <c r="L229" s="47"/>
      <c r="M229" s="296" t="s">
        <v>40</v>
      </c>
      <c r="N229" s="86" t="s">
        <v>45</v>
      </c>
      <c r="P229" s="87">
        <f>O229*H229</f>
        <v>0</v>
      </c>
      <c r="Q229" s="87">
        <v>0</v>
      </c>
      <c r="R229" s="87">
        <f>Q229*H229</f>
        <v>0</v>
      </c>
      <c r="S229" s="87">
        <v>8.1000000000000003E-2</v>
      </c>
      <c r="T229" s="88">
        <f>S229*H229</f>
        <v>0.24299999999999999</v>
      </c>
      <c r="AR229" s="89" t="s">
        <v>66</v>
      </c>
      <c r="AT229" s="89" t="s">
        <v>65</v>
      </c>
      <c r="AU229" s="89" t="s">
        <v>37</v>
      </c>
      <c r="AY229" s="45" t="s">
        <v>64</v>
      </c>
      <c r="BE229" s="90">
        <f>IF(N229="základní",J229,0)</f>
        <v>0</v>
      </c>
      <c r="BF229" s="90">
        <f>IF(N229="snížená",J229,0)</f>
        <v>0</v>
      </c>
      <c r="BG229" s="90">
        <f>IF(N229="zákl. přenesená",J229,0)</f>
        <v>0</v>
      </c>
      <c r="BH229" s="90">
        <f>IF(N229="sníž. přenesená",J229,0)</f>
        <v>0</v>
      </c>
      <c r="BI229" s="90">
        <f>IF(N229="nulová",J229,0)</f>
        <v>0</v>
      </c>
      <c r="BJ229" s="45" t="s">
        <v>20</v>
      </c>
      <c r="BK229" s="90">
        <f>ROUND(I229*H229,2)</f>
        <v>0</v>
      </c>
      <c r="BL229" s="45" t="s">
        <v>66</v>
      </c>
      <c r="BM229" s="89" t="s">
        <v>1382</v>
      </c>
    </row>
    <row r="230" spans="2:65" s="190" customFormat="1">
      <c r="B230" s="191"/>
      <c r="D230" s="95" t="s">
        <v>67</v>
      </c>
      <c r="E230" s="192" t="s">
        <v>40</v>
      </c>
      <c r="F230" s="193" t="s">
        <v>1383</v>
      </c>
      <c r="H230" s="192" t="s">
        <v>40</v>
      </c>
      <c r="I230" s="299"/>
      <c r="L230" s="191"/>
      <c r="M230" s="194"/>
      <c r="T230" s="195"/>
      <c r="AT230" s="192" t="s">
        <v>67</v>
      </c>
      <c r="AU230" s="192" t="s">
        <v>37</v>
      </c>
      <c r="AV230" s="190" t="s">
        <v>20</v>
      </c>
      <c r="AW230" s="190" t="s">
        <v>68</v>
      </c>
      <c r="AX230" s="190" t="s">
        <v>63</v>
      </c>
      <c r="AY230" s="192" t="s">
        <v>64</v>
      </c>
    </row>
    <row r="231" spans="2:65" s="93" customFormat="1">
      <c r="B231" s="94"/>
      <c r="D231" s="95" t="s">
        <v>67</v>
      </c>
      <c r="E231" s="96" t="s">
        <v>40</v>
      </c>
      <c r="F231" s="97" t="s">
        <v>39</v>
      </c>
      <c r="H231" s="98">
        <v>3</v>
      </c>
      <c r="I231" s="297"/>
      <c r="L231" s="94"/>
      <c r="M231" s="99"/>
      <c r="T231" s="100"/>
      <c r="AT231" s="96" t="s">
        <v>67</v>
      </c>
      <c r="AU231" s="96" t="s">
        <v>37</v>
      </c>
      <c r="AV231" s="93" t="s">
        <v>37</v>
      </c>
      <c r="AW231" s="93" t="s">
        <v>68</v>
      </c>
      <c r="AX231" s="93" t="s">
        <v>63</v>
      </c>
      <c r="AY231" s="96" t="s">
        <v>64</v>
      </c>
    </row>
    <row r="232" spans="2:65" s="101" customFormat="1">
      <c r="B232" s="102"/>
      <c r="D232" s="95" t="s">
        <v>67</v>
      </c>
      <c r="E232" s="103" t="s">
        <v>40</v>
      </c>
      <c r="F232" s="104" t="s">
        <v>70</v>
      </c>
      <c r="H232" s="105">
        <v>3</v>
      </c>
      <c r="I232" s="298"/>
      <c r="L232" s="102"/>
      <c r="M232" s="106"/>
      <c r="T232" s="107"/>
      <c r="AT232" s="103" t="s">
        <v>67</v>
      </c>
      <c r="AU232" s="103" t="s">
        <v>37</v>
      </c>
      <c r="AV232" s="101" t="s">
        <v>66</v>
      </c>
      <c r="AW232" s="101" t="s">
        <v>68</v>
      </c>
      <c r="AX232" s="101" t="s">
        <v>20</v>
      </c>
      <c r="AY232" s="103" t="s">
        <v>64</v>
      </c>
    </row>
    <row r="233" spans="2:65" s="46" customFormat="1" ht="24.2" customHeight="1">
      <c r="B233" s="79"/>
      <c r="C233" s="80" t="s">
        <v>111</v>
      </c>
      <c r="D233" s="80" t="s">
        <v>65</v>
      </c>
      <c r="E233" s="81" t="s">
        <v>1384</v>
      </c>
      <c r="F233" s="82" t="s">
        <v>1385</v>
      </c>
      <c r="G233" s="83" t="s">
        <v>7</v>
      </c>
      <c r="H233" s="84">
        <v>6</v>
      </c>
      <c r="I233" s="295"/>
      <c r="J233" s="85">
        <f>ROUND(I233*H233,2)</f>
        <v>0</v>
      </c>
      <c r="K233" s="128"/>
      <c r="L233" s="47"/>
      <c r="M233" s="296" t="s">
        <v>40</v>
      </c>
      <c r="N233" s="86" t="s">
        <v>45</v>
      </c>
      <c r="P233" s="87">
        <f>O233*H233</f>
        <v>0</v>
      </c>
      <c r="Q233" s="87">
        <v>0</v>
      </c>
      <c r="R233" s="87">
        <f>Q233*H233</f>
        <v>0</v>
      </c>
      <c r="S233" s="87">
        <v>0.04</v>
      </c>
      <c r="T233" s="88">
        <f>S233*H233</f>
        <v>0.24</v>
      </c>
      <c r="AR233" s="89" t="s">
        <v>66</v>
      </c>
      <c r="AT233" s="89" t="s">
        <v>65</v>
      </c>
      <c r="AU233" s="89" t="s">
        <v>37</v>
      </c>
      <c r="AY233" s="45" t="s">
        <v>64</v>
      </c>
      <c r="BE233" s="90">
        <f>IF(N233="základní",J233,0)</f>
        <v>0</v>
      </c>
      <c r="BF233" s="90">
        <f>IF(N233="snížená",J233,0)</f>
        <v>0</v>
      </c>
      <c r="BG233" s="90">
        <f>IF(N233="zákl. přenesená",J233,0)</f>
        <v>0</v>
      </c>
      <c r="BH233" s="90">
        <f>IF(N233="sníž. přenesená",J233,0)</f>
        <v>0</v>
      </c>
      <c r="BI233" s="90">
        <f>IF(N233="nulová",J233,0)</f>
        <v>0</v>
      </c>
      <c r="BJ233" s="45" t="s">
        <v>20</v>
      </c>
      <c r="BK233" s="90">
        <f>ROUND(I233*H233,2)</f>
        <v>0</v>
      </c>
      <c r="BL233" s="45" t="s">
        <v>66</v>
      </c>
      <c r="BM233" s="89" t="s">
        <v>1386</v>
      </c>
    </row>
    <row r="234" spans="2:65" s="93" customFormat="1">
      <c r="B234" s="94"/>
      <c r="D234" s="95" t="s">
        <v>67</v>
      </c>
      <c r="E234" s="96" t="s">
        <v>40</v>
      </c>
      <c r="F234" s="97" t="s">
        <v>1387</v>
      </c>
      <c r="H234" s="98">
        <v>6</v>
      </c>
      <c r="I234" s="297"/>
      <c r="L234" s="94"/>
      <c r="M234" s="99"/>
      <c r="T234" s="100"/>
      <c r="AT234" s="96" t="s">
        <v>67</v>
      </c>
      <c r="AU234" s="96" t="s">
        <v>37</v>
      </c>
      <c r="AV234" s="93" t="s">
        <v>37</v>
      </c>
      <c r="AW234" s="93" t="s">
        <v>68</v>
      </c>
      <c r="AX234" s="93" t="s">
        <v>63</v>
      </c>
      <c r="AY234" s="96" t="s">
        <v>64</v>
      </c>
    </row>
    <row r="235" spans="2:65" s="101" customFormat="1">
      <c r="B235" s="102"/>
      <c r="D235" s="95" t="s">
        <v>67</v>
      </c>
      <c r="E235" s="103" t="s">
        <v>40</v>
      </c>
      <c r="F235" s="104" t="s">
        <v>70</v>
      </c>
      <c r="H235" s="105">
        <v>6</v>
      </c>
      <c r="I235" s="298"/>
      <c r="L235" s="102"/>
      <c r="M235" s="106"/>
      <c r="T235" s="107"/>
      <c r="AT235" s="103" t="s">
        <v>67</v>
      </c>
      <c r="AU235" s="103" t="s">
        <v>37</v>
      </c>
      <c r="AV235" s="101" t="s">
        <v>66</v>
      </c>
      <c r="AW235" s="101" t="s">
        <v>68</v>
      </c>
      <c r="AX235" s="101" t="s">
        <v>20</v>
      </c>
      <c r="AY235" s="103" t="s">
        <v>64</v>
      </c>
    </row>
    <row r="236" spans="2:65" s="46" customFormat="1" ht="24.2" customHeight="1">
      <c r="B236" s="79"/>
      <c r="C236" s="80" t="s">
        <v>99</v>
      </c>
      <c r="D236" s="80" t="s">
        <v>65</v>
      </c>
      <c r="E236" s="81" t="s">
        <v>584</v>
      </c>
      <c r="F236" s="82" t="s">
        <v>585</v>
      </c>
      <c r="G236" s="83" t="s">
        <v>7</v>
      </c>
      <c r="H236" s="84">
        <v>6.8</v>
      </c>
      <c r="I236" s="295"/>
      <c r="J236" s="85">
        <f>ROUND(I236*H236,2)</f>
        <v>0</v>
      </c>
      <c r="K236" s="128"/>
      <c r="L236" s="47"/>
      <c r="M236" s="296" t="s">
        <v>40</v>
      </c>
      <c r="N236" s="86" t="s">
        <v>45</v>
      </c>
      <c r="P236" s="87">
        <f>O236*H236</f>
        <v>0</v>
      </c>
      <c r="Q236" s="87">
        <v>0</v>
      </c>
      <c r="R236" s="87">
        <f>Q236*H236</f>
        <v>0</v>
      </c>
      <c r="S236" s="87">
        <v>4.2000000000000003E-2</v>
      </c>
      <c r="T236" s="88">
        <f>S236*H236</f>
        <v>0.28560000000000002</v>
      </c>
      <c r="AR236" s="89" t="s">
        <v>66</v>
      </c>
      <c r="AT236" s="89" t="s">
        <v>65</v>
      </c>
      <c r="AU236" s="89" t="s">
        <v>37</v>
      </c>
      <c r="AY236" s="45" t="s">
        <v>64</v>
      </c>
      <c r="BE236" s="90">
        <f>IF(N236="základní",J236,0)</f>
        <v>0</v>
      </c>
      <c r="BF236" s="90">
        <f>IF(N236="snížená",J236,0)</f>
        <v>0</v>
      </c>
      <c r="BG236" s="90">
        <f>IF(N236="zákl. přenesená",J236,0)</f>
        <v>0</v>
      </c>
      <c r="BH236" s="90">
        <f>IF(N236="sníž. přenesená",J236,0)</f>
        <v>0</v>
      </c>
      <c r="BI236" s="90">
        <f>IF(N236="nulová",J236,0)</f>
        <v>0</v>
      </c>
      <c r="BJ236" s="45" t="s">
        <v>20</v>
      </c>
      <c r="BK236" s="90">
        <f>ROUND(I236*H236,2)</f>
        <v>0</v>
      </c>
      <c r="BL236" s="45" t="s">
        <v>66</v>
      </c>
      <c r="BM236" s="89" t="s">
        <v>1388</v>
      </c>
    </row>
    <row r="237" spans="2:65" s="93" customFormat="1">
      <c r="B237" s="94"/>
      <c r="D237" s="95" t="s">
        <v>67</v>
      </c>
      <c r="E237" s="96" t="s">
        <v>40</v>
      </c>
      <c r="F237" s="97" t="s">
        <v>1389</v>
      </c>
      <c r="H237" s="98">
        <v>6.8</v>
      </c>
      <c r="I237" s="297"/>
      <c r="L237" s="94"/>
      <c r="M237" s="99"/>
      <c r="T237" s="100"/>
      <c r="AT237" s="96" t="s">
        <v>67</v>
      </c>
      <c r="AU237" s="96" t="s">
        <v>37</v>
      </c>
      <c r="AV237" s="93" t="s">
        <v>37</v>
      </c>
      <c r="AW237" s="93" t="s">
        <v>68</v>
      </c>
      <c r="AX237" s="93" t="s">
        <v>63</v>
      </c>
      <c r="AY237" s="96" t="s">
        <v>64</v>
      </c>
    </row>
    <row r="238" spans="2:65" s="101" customFormat="1">
      <c r="B238" s="102"/>
      <c r="D238" s="95" t="s">
        <v>67</v>
      </c>
      <c r="E238" s="103" t="s">
        <v>40</v>
      </c>
      <c r="F238" s="104" t="s">
        <v>70</v>
      </c>
      <c r="H238" s="105">
        <v>6.8</v>
      </c>
      <c r="I238" s="298"/>
      <c r="L238" s="102"/>
      <c r="M238" s="106"/>
      <c r="T238" s="107"/>
      <c r="AT238" s="103" t="s">
        <v>67</v>
      </c>
      <c r="AU238" s="103" t="s">
        <v>37</v>
      </c>
      <c r="AV238" s="101" t="s">
        <v>66</v>
      </c>
      <c r="AW238" s="101" t="s">
        <v>68</v>
      </c>
      <c r="AX238" s="101" t="s">
        <v>20</v>
      </c>
      <c r="AY238" s="103" t="s">
        <v>64</v>
      </c>
    </row>
    <row r="239" spans="2:65" s="46" customFormat="1" ht="24.2" customHeight="1">
      <c r="B239" s="79"/>
      <c r="C239" s="80" t="s">
        <v>118</v>
      </c>
      <c r="D239" s="80" t="s">
        <v>65</v>
      </c>
      <c r="E239" s="81" t="s">
        <v>1390</v>
      </c>
      <c r="F239" s="82" t="s">
        <v>1391</v>
      </c>
      <c r="G239" s="83" t="s">
        <v>14</v>
      </c>
      <c r="H239" s="84">
        <v>2</v>
      </c>
      <c r="I239" s="295"/>
      <c r="J239" s="85">
        <f>ROUND(I239*H239,2)</f>
        <v>0</v>
      </c>
      <c r="K239" s="128"/>
      <c r="L239" s="47"/>
      <c r="M239" s="296" t="s">
        <v>40</v>
      </c>
      <c r="N239" s="86" t="s">
        <v>45</v>
      </c>
      <c r="P239" s="87">
        <f>O239*H239</f>
        <v>0</v>
      </c>
      <c r="Q239" s="87">
        <v>0</v>
      </c>
      <c r="R239" s="87">
        <f>Q239*H239</f>
        <v>0</v>
      </c>
      <c r="S239" s="87">
        <v>3.5000000000000003E-2</v>
      </c>
      <c r="T239" s="88">
        <f>S239*H239</f>
        <v>7.0000000000000007E-2</v>
      </c>
      <c r="AR239" s="89" t="s">
        <v>66</v>
      </c>
      <c r="AT239" s="89" t="s">
        <v>65</v>
      </c>
      <c r="AU239" s="89" t="s">
        <v>37</v>
      </c>
      <c r="AY239" s="45" t="s">
        <v>64</v>
      </c>
      <c r="BE239" s="90">
        <f>IF(N239="základní",J239,0)</f>
        <v>0</v>
      </c>
      <c r="BF239" s="90">
        <f>IF(N239="snížená",J239,0)</f>
        <v>0</v>
      </c>
      <c r="BG239" s="90">
        <f>IF(N239="zákl. přenesená",J239,0)</f>
        <v>0</v>
      </c>
      <c r="BH239" s="90">
        <f>IF(N239="sníž. přenesená",J239,0)</f>
        <v>0</v>
      </c>
      <c r="BI239" s="90">
        <f>IF(N239="nulová",J239,0)</f>
        <v>0</v>
      </c>
      <c r="BJ239" s="45" t="s">
        <v>20</v>
      </c>
      <c r="BK239" s="90">
        <f>ROUND(I239*H239,2)</f>
        <v>0</v>
      </c>
      <c r="BL239" s="45" t="s">
        <v>66</v>
      </c>
      <c r="BM239" s="89" t="s">
        <v>1392</v>
      </c>
    </row>
    <row r="240" spans="2:65" s="93" customFormat="1">
      <c r="B240" s="94"/>
      <c r="D240" s="95" t="s">
        <v>67</v>
      </c>
      <c r="E240" s="96" t="s">
        <v>40</v>
      </c>
      <c r="F240" s="97" t="s">
        <v>575</v>
      </c>
      <c r="H240" s="98">
        <v>2</v>
      </c>
      <c r="I240" s="297"/>
      <c r="L240" s="94"/>
      <c r="M240" s="99"/>
      <c r="T240" s="100"/>
      <c r="AT240" s="96" t="s">
        <v>67</v>
      </c>
      <c r="AU240" s="96" t="s">
        <v>37</v>
      </c>
      <c r="AV240" s="93" t="s">
        <v>37</v>
      </c>
      <c r="AW240" s="93" t="s">
        <v>68</v>
      </c>
      <c r="AX240" s="93" t="s">
        <v>63</v>
      </c>
      <c r="AY240" s="96" t="s">
        <v>64</v>
      </c>
    </row>
    <row r="241" spans="2:65" s="101" customFormat="1">
      <c r="B241" s="102"/>
      <c r="D241" s="95" t="s">
        <v>67</v>
      </c>
      <c r="E241" s="103" t="s">
        <v>40</v>
      </c>
      <c r="F241" s="104" t="s">
        <v>70</v>
      </c>
      <c r="H241" s="105">
        <v>2</v>
      </c>
      <c r="I241" s="298"/>
      <c r="L241" s="102"/>
      <c r="M241" s="106"/>
      <c r="T241" s="107"/>
      <c r="AT241" s="103" t="s">
        <v>67</v>
      </c>
      <c r="AU241" s="103" t="s">
        <v>37</v>
      </c>
      <c r="AV241" s="101" t="s">
        <v>66</v>
      </c>
      <c r="AW241" s="101" t="s">
        <v>68</v>
      </c>
      <c r="AX241" s="101" t="s">
        <v>20</v>
      </c>
      <c r="AY241" s="103" t="s">
        <v>64</v>
      </c>
    </row>
    <row r="242" spans="2:65" s="46" customFormat="1" ht="24.2" customHeight="1">
      <c r="B242" s="79"/>
      <c r="C242" s="80" t="s">
        <v>128</v>
      </c>
      <c r="D242" s="80" t="s">
        <v>65</v>
      </c>
      <c r="E242" s="81" t="s">
        <v>600</v>
      </c>
      <c r="F242" s="82" t="s">
        <v>601</v>
      </c>
      <c r="G242" s="83" t="s">
        <v>15</v>
      </c>
      <c r="H242" s="84">
        <v>6</v>
      </c>
      <c r="I242" s="295"/>
      <c r="J242" s="85">
        <f>ROUND(I242*H242,2)</f>
        <v>0</v>
      </c>
      <c r="K242" s="128"/>
      <c r="L242" s="47"/>
      <c r="M242" s="296" t="s">
        <v>40</v>
      </c>
      <c r="N242" s="86" t="s">
        <v>45</v>
      </c>
      <c r="P242" s="87">
        <f>O242*H242</f>
        <v>0</v>
      </c>
      <c r="Q242" s="87">
        <v>0</v>
      </c>
      <c r="R242" s="87">
        <f>Q242*H242</f>
        <v>0</v>
      </c>
      <c r="S242" s="87">
        <v>2.4E-2</v>
      </c>
      <c r="T242" s="88">
        <f>S242*H242</f>
        <v>0.14400000000000002</v>
      </c>
      <c r="AR242" s="89" t="s">
        <v>83</v>
      </c>
      <c r="AT242" s="89" t="s">
        <v>65</v>
      </c>
      <c r="AU242" s="89" t="s">
        <v>37</v>
      </c>
      <c r="AY242" s="45" t="s">
        <v>64</v>
      </c>
      <c r="BE242" s="90">
        <f>IF(N242="základní",J242,0)</f>
        <v>0</v>
      </c>
      <c r="BF242" s="90">
        <f>IF(N242="snížená",J242,0)</f>
        <v>0</v>
      </c>
      <c r="BG242" s="90">
        <f>IF(N242="zákl. přenesená",J242,0)</f>
        <v>0</v>
      </c>
      <c r="BH242" s="90">
        <f>IF(N242="sníž. přenesená",J242,0)</f>
        <v>0</v>
      </c>
      <c r="BI242" s="90">
        <f>IF(N242="nulová",J242,0)</f>
        <v>0</v>
      </c>
      <c r="BJ242" s="45" t="s">
        <v>20</v>
      </c>
      <c r="BK242" s="90">
        <f>ROUND(I242*H242,2)</f>
        <v>0</v>
      </c>
      <c r="BL242" s="45" t="s">
        <v>83</v>
      </c>
      <c r="BM242" s="89" t="s">
        <v>1393</v>
      </c>
    </row>
    <row r="243" spans="2:65" s="93" customFormat="1">
      <c r="B243" s="94"/>
      <c r="D243" s="95" t="s">
        <v>67</v>
      </c>
      <c r="E243" s="96" t="s">
        <v>40</v>
      </c>
      <c r="F243" s="97" t="s">
        <v>71</v>
      </c>
      <c r="H243" s="98">
        <v>6</v>
      </c>
      <c r="I243" s="297"/>
      <c r="L243" s="94"/>
      <c r="M243" s="99"/>
      <c r="T243" s="100"/>
      <c r="AT243" s="96" t="s">
        <v>67</v>
      </c>
      <c r="AU243" s="96" t="s">
        <v>37</v>
      </c>
      <c r="AV243" s="93" t="s">
        <v>37</v>
      </c>
      <c r="AW243" s="93" t="s">
        <v>68</v>
      </c>
      <c r="AX243" s="93" t="s">
        <v>63</v>
      </c>
      <c r="AY243" s="96" t="s">
        <v>64</v>
      </c>
    </row>
    <row r="244" spans="2:65" s="101" customFormat="1">
      <c r="B244" s="102"/>
      <c r="D244" s="95" t="s">
        <v>67</v>
      </c>
      <c r="E244" s="103" t="s">
        <v>40</v>
      </c>
      <c r="F244" s="104" t="s">
        <v>70</v>
      </c>
      <c r="H244" s="105">
        <v>6</v>
      </c>
      <c r="I244" s="298"/>
      <c r="L244" s="102"/>
      <c r="M244" s="106"/>
      <c r="T244" s="107"/>
      <c r="AT244" s="103" t="s">
        <v>67</v>
      </c>
      <c r="AU244" s="103" t="s">
        <v>37</v>
      </c>
      <c r="AV244" s="101" t="s">
        <v>66</v>
      </c>
      <c r="AW244" s="101" t="s">
        <v>68</v>
      </c>
      <c r="AX244" s="101" t="s">
        <v>20</v>
      </c>
      <c r="AY244" s="103" t="s">
        <v>64</v>
      </c>
    </row>
    <row r="245" spans="2:65" s="46" customFormat="1" ht="24.2" customHeight="1">
      <c r="B245" s="79"/>
      <c r="C245" s="80" t="s">
        <v>129</v>
      </c>
      <c r="D245" s="80" t="s">
        <v>65</v>
      </c>
      <c r="E245" s="81" t="s">
        <v>1394</v>
      </c>
      <c r="F245" s="82" t="s">
        <v>1395</v>
      </c>
      <c r="G245" s="83" t="s">
        <v>15</v>
      </c>
      <c r="H245" s="84">
        <v>36</v>
      </c>
      <c r="I245" s="295"/>
      <c r="J245" s="85">
        <f>ROUND(I245*H245,2)</f>
        <v>0</v>
      </c>
      <c r="K245" s="128"/>
      <c r="L245" s="47"/>
      <c r="M245" s="296" t="s">
        <v>40</v>
      </c>
      <c r="N245" s="86" t="s">
        <v>45</v>
      </c>
      <c r="P245" s="87">
        <f>O245*H245</f>
        <v>0</v>
      </c>
      <c r="Q245" s="87">
        <v>0</v>
      </c>
      <c r="R245" s="87">
        <f>Q245*H245</f>
        <v>0</v>
      </c>
      <c r="S245" s="87">
        <v>2.8000000000000001E-2</v>
      </c>
      <c r="T245" s="88">
        <f>S245*H245</f>
        <v>1.008</v>
      </c>
      <c r="AR245" s="89" t="s">
        <v>83</v>
      </c>
      <c r="AT245" s="89" t="s">
        <v>65</v>
      </c>
      <c r="AU245" s="89" t="s">
        <v>37</v>
      </c>
      <c r="AY245" s="45" t="s">
        <v>64</v>
      </c>
      <c r="BE245" s="90">
        <f>IF(N245="základní",J245,0)</f>
        <v>0</v>
      </c>
      <c r="BF245" s="90">
        <f>IF(N245="snížená",J245,0)</f>
        <v>0</v>
      </c>
      <c r="BG245" s="90">
        <f>IF(N245="zákl. přenesená",J245,0)</f>
        <v>0</v>
      </c>
      <c r="BH245" s="90">
        <f>IF(N245="sníž. přenesená",J245,0)</f>
        <v>0</v>
      </c>
      <c r="BI245" s="90">
        <f>IF(N245="nulová",J245,0)</f>
        <v>0</v>
      </c>
      <c r="BJ245" s="45" t="s">
        <v>20</v>
      </c>
      <c r="BK245" s="90">
        <f>ROUND(I245*H245,2)</f>
        <v>0</v>
      </c>
      <c r="BL245" s="45" t="s">
        <v>83</v>
      </c>
      <c r="BM245" s="89" t="s">
        <v>1396</v>
      </c>
    </row>
    <row r="246" spans="2:65" s="46" customFormat="1" ht="21.75" customHeight="1">
      <c r="B246" s="79"/>
      <c r="C246" s="80" t="s">
        <v>112</v>
      </c>
      <c r="D246" s="80" t="s">
        <v>65</v>
      </c>
      <c r="E246" s="81" t="s">
        <v>171</v>
      </c>
      <c r="F246" s="82" t="s">
        <v>603</v>
      </c>
      <c r="G246" s="83" t="s">
        <v>31</v>
      </c>
      <c r="H246" s="84">
        <v>1</v>
      </c>
      <c r="I246" s="295"/>
      <c r="J246" s="85">
        <f>ROUND(I246*H246,2)</f>
        <v>0</v>
      </c>
      <c r="K246" s="128"/>
      <c r="L246" s="47"/>
      <c r="M246" s="296" t="s">
        <v>40</v>
      </c>
      <c r="N246" s="86" t="s">
        <v>45</v>
      </c>
      <c r="P246" s="87">
        <f>O246*H246</f>
        <v>0</v>
      </c>
      <c r="Q246" s="87">
        <v>0</v>
      </c>
      <c r="R246" s="87">
        <f>Q246*H246</f>
        <v>0</v>
      </c>
      <c r="S246" s="87">
        <v>0</v>
      </c>
      <c r="T246" s="88">
        <f>S246*H246</f>
        <v>0</v>
      </c>
      <c r="AR246" s="89" t="s">
        <v>242</v>
      </c>
      <c r="AT246" s="89" t="s">
        <v>65</v>
      </c>
      <c r="AU246" s="89" t="s">
        <v>37</v>
      </c>
      <c r="AY246" s="45" t="s">
        <v>64</v>
      </c>
      <c r="BE246" s="90">
        <f>IF(N246="základní",J246,0)</f>
        <v>0</v>
      </c>
      <c r="BF246" s="90">
        <f>IF(N246="snížená",J246,0)</f>
        <v>0</v>
      </c>
      <c r="BG246" s="90">
        <f>IF(N246="zákl. přenesená",J246,0)</f>
        <v>0</v>
      </c>
      <c r="BH246" s="90">
        <f>IF(N246="sníž. přenesená",J246,0)</f>
        <v>0</v>
      </c>
      <c r="BI246" s="90">
        <f>IF(N246="nulová",J246,0)</f>
        <v>0</v>
      </c>
      <c r="BJ246" s="45" t="s">
        <v>20</v>
      </c>
      <c r="BK246" s="90">
        <f>ROUND(I246*H246,2)</f>
        <v>0</v>
      </c>
      <c r="BL246" s="45" t="s">
        <v>242</v>
      </c>
      <c r="BM246" s="89" t="s">
        <v>1397</v>
      </c>
    </row>
    <row r="247" spans="2:65" s="93" customFormat="1">
      <c r="B247" s="94"/>
      <c r="D247" s="95" t="s">
        <v>67</v>
      </c>
      <c r="E247" s="96" t="s">
        <v>40</v>
      </c>
      <c r="F247" s="97" t="s">
        <v>20</v>
      </c>
      <c r="H247" s="98">
        <v>1</v>
      </c>
      <c r="I247" s="297"/>
      <c r="L247" s="94"/>
      <c r="M247" s="99"/>
      <c r="T247" s="100"/>
      <c r="AT247" s="96" t="s">
        <v>67</v>
      </c>
      <c r="AU247" s="96" t="s">
        <v>37</v>
      </c>
      <c r="AV247" s="93" t="s">
        <v>37</v>
      </c>
      <c r="AW247" s="93" t="s">
        <v>68</v>
      </c>
      <c r="AX247" s="93" t="s">
        <v>63</v>
      </c>
      <c r="AY247" s="96" t="s">
        <v>64</v>
      </c>
    </row>
    <row r="248" spans="2:65" s="101" customFormat="1">
      <c r="B248" s="102"/>
      <c r="D248" s="95" t="s">
        <v>67</v>
      </c>
      <c r="E248" s="103" t="s">
        <v>40</v>
      </c>
      <c r="F248" s="104" t="s">
        <v>70</v>
      </c>
      <c r="H248" s="105">
        <v>1</v>
      </c>
      <c r="I248" s="298"/>
      <c r="L248" s="102"/>
      <c r="M248" s="106"/>
      <c r="T248" s="107"/>
      <c r="AT248" s="103" t="s">
        <v>67</v>
      </c>
      <c r="AU248" s="103" t="s">
        <v>37</v>
      </c>
      <c r="AV248" s="101" t="s">
        <v>66</v>
      </c>
      <c r="AW248" s="101" t="s">
        <v>68</v>
      </c>
      <c r="AX248" s="101" t="s">
        <v>20</v>
      </c>
      <c r="AY248" s="103" t="s">
        <v>64</v>
      </c>
    </row>
    <row r="249" spans="2:65" s="46" customFormat="1" ht="24.2" customHeight="1">
      <c r="B249" s="79"/>
      <c r="C249" s="80" t="s">
        <v>113</v>
      </c>
      <c r="D249" s="80" t="s">
        <v>65</v>
      </c>
      <c r="E249" s="81" t="s">
        <v>605</v>
      </c>
      <c r="F249" s="82" t="s">
        <v>606</v>
      </c>
      <c r="G249" s="83" t="s">
        <v>31</v>
      </c>
      <c r="H249" s="84">
        <v>1</v>
      </c>
      <c r="I249" s="295"/>
      <c r="J249" s="85">
        <f>ROUND(I249*H249,2)</f>
        <v>0</v>
      </c>
      <c r="K249" s="128"/>
      <c r="L249" s="47"/>
      <c r="M249" s="296" t="s">
        <v>40</v>
      </c>
      <c r="N249" s="86" t="s">
        <v>45</v>
      </c>
      <c r="P249" s="87">
        <f>O249*H249</f>
        <v>0</v>
      </c>
      <c r="Q249" s="87">
        <v>0</v>
      </c>
      <c r="R249" s="87">
        <f>Q249*H249</f>
        <v>0</v>
      </c>
      <c r="S249" s="87">
        <v>0</v>
      </c>
      <c r="T249" s="88">
        <f>S249*H249</f>
        <v>0</v>
      </c>
      <c r="AR249" s="89" t="s">
        <v>66</v>
      </c>
      <c r="AT249" s="89" t="s">
        <v>65</v>
      </c>
      <c r="AU249" s="89" t="s">
        <v>37</v>
      </c>
      <c r="AY249" s="45" t="s">
        <v>64</v>
      </c>
      <c r="BE249" s="90">
        <f>IF(N249="základní",J249,0)</f>
        <v>0</v>
      </c>
      <c r="BF249" s="90">
        <f>IF(N249="snížená",J249,0)</f>
        <v>0</v>
      </c>
      <c r="BG249" s="90">
        <f>IF(N249="zákl. přenesená",J249,0)</f>
        <v>0</v>
      </c>
      <c r="BH249" s="90">
        <f>IF(N249="sníž. přenesená",J249,0)</f>
        <v>0</v>
      </c>
      <c r="BI249" s="90">
        <f>IF(N249="nulová",J249,0)</f>
        <v>0</v>
      </c>
      <c r="BJ249" s="45" t="s">
        <v>20</v>
      </c>
      <c r="BK249" s="90">
        <f>ROUND(I249*H249,2)</f>
        <v>0</v>
      </c>
      <c r="BL249" s="45" t="s">
        <v>66</v>
      </c>
      <c r="BM249" s="89" t="s">
        <v>1398</v>
      </c>
    </row>
    <row r="250" spans="2:65" s="67" customFormat="1" ht="22.9" customHeight="1">
      <c r="B250" s="68"/>
      <c r="D250" s="69" t="s">
        <v>60</v>
      </c>
      <c r="E250" s="77" t="s">
        <v>170</v>
      </c>
      <c r="F250" s="77" t="s">
        <v>614</v>
      </c>
      <c r="I250" s="294"/>
      <c r="J250" s="78">
        <f>BK250</f>
        <v>0</v>
      </c>
      <c r="L250" s="68"/>
      <c r="M250" s="72"/>
      <c r="P250" s="73">
        <f>SUM(P251:P252)</f>
        <v>0</v>
      </c>
      <c r="R250" s="73">
        <f>SUM(R251:R252)</f>
        <v>2.7720000000000002E-2</v>
      </c>
      <c r="T250" s="74">
        <f>SUM(T251:T252)</f>
        <v>0</v>
      </c>
      <c r="AR250" s="69" t="s">
        <v>20</v>
      </c>
      <c r="AT250" s="75" t="s">
        <v>60</v>
      </c>
      <c r="AU250" s="75" t="s">
        <v>20</v>
      </c>
      <c r="AY250" s="69" t="s">
        <v>64</v>
      </c>
      <c r="BK250" s="76">
        <f>SUM(BK251:BK252)</f>
        <v>0</v>
      </c>
    </row>
    <row r="251" spans="2:65" s="46" customFormat="1" ht="37.9" customHeight="1">
      <c r="B251" s="79"/>
      <c r="C251" s="80" t="s">
        <v>114</v>
      </c>
      <c r="D251" s="80" t="s">
        <v>65</v>
      </c>
      <c r="E251" s="81" t="s">
        <v>152</v>
      </c>
      <c r="F251" s="82" t="s">
        <v>615</v>
      </c>
      <c r="G251" s="83" t="s">
        <v>14</v>
      </c>
      <c r="H251" s="84">
        <v>132</v>
      </c>
      <c r="I251" s="295"/>
      <c r="J251" s="85">
        <f>ROUND(I251*H251,2)</f>
        <v>0</v>
      </c>
      <c r="K251" s="128"/>
      <c r="L251" s="47"/>
      <c r="M251" s="296" t="s">
        <v>40</v>
      </c>
      <c r="N251" s="86" t="s">
        <v>45</v>
      </c>
      <c r="P251" s="87">
        <f>O251*H251</f>
        <v>0</v>
      </c>
      <c r="Q251" s="87">
        <v>2.1000000000000001E-4</v>
      </c>
      <c r="R251" s="87">
        <f>Q251*H251</f>
        <v>2.7720000000000002E-2</v>
      </c>
      <c r="S251" s="87">
        <v>0</v>
      </c>
      <c r="T251" s="88">
        <f>S251*H251</f>
        <v>0</v>
      </c>
      <c r="AR251" s="89" t="s">
        <v>66</v>
      </c>
      <c r="AT251" s="89" t="s">
        <v>65</v>
      </c>
      <c r="AU251" s="89" t="s">
        <v>37</v>
      </c>
      <c r="AY251" s="45" t="s">
        <v>64</v>
      </c>
      <c r="BE251" s="90">
        <f>IF(N251="základní",J251,0)</f>
        <v>0</v>
      </c>
      <c r="BF251" s="90">
        <f>IF(N251="snížená",J251,0)</f>
        <v>0</v>
      </c>
      <c r="BG251" s="90">
        <f>IF(N251="zákl. přenesená",J251,0)</f>
        <v>0</v>
      </c>
      <c r="BH251" s="90">
        <f>IF(N251="sníž. přenesená",J251,0)</f>
        <v>0</v>
      </c>
      <c r="BI251" s="90">
        <f>IF(N251="nulová",J251,0)</f>
        <v>0</v>
      </c>
      <c r="BJ251" s="45" t="s">
        <v>20</v>
      </c>
      <c r="BK251" s="90">
        <f>ROUND(I251*H251,2)</f>
        <v>0</v>
      </c>
      <c r="BL251" s="45" t="s">
        <v>66</v>
      </c>
      <c r="BM251" s="89" t="s">
        <v>1399</v>
      </c>
    </row>
    <row r="252" spans="2:65" s="93" customFormat="1">
      <c r="B252" s="94"/>
      <c r="D252" s="95" t="s">
        <v>67</v>
      </c>
      <c r="E252" s="96" t="s">
        <v>40</v>
      </c>
      <c r="F252" s="97" t="s">
        <v>613</v>
      </c>
      <c r="H252" s="98">
        <v>132</v>
      </c>
      <c r="I252" s="297"/>
      <c r="L252" s="94"/>
      <c r="M252" s="99"/>
      <c r="T252" s="100"/>
      <c r="AT252" s="96" t="s">
        <v>67</v>
      </c>
      <c r="AU252" s="96" t="s">
        <v>37</v>
      </c>
      <c r="AV252" s="93" t="s">
        <v>37</v>
      </c>
      <c r="AW252" s="93" t="s">
        <v>68</v>
      </c>
      <c r="AX252" s="93" t="s">
        <v>20</v>
      </c>
      <c r="AY252" s="96" t="s">
        <v>64</v>
      </c>
    </row>
    <row r="253" spans="2:65" s="67" customFormat="1" ht="22.9" customHeight="1">
      <c r="B253" s="68"/>
      <c r="D253" s="69" t="s">
        <v>60</v>
      </c>
      <c r="E253" s="77" t="s">
        <v>371</v>
      </c>
      <c r="F253" s="77" t="s">
        <v>372</v>
      </c>
      <c r="I253" s="294"/>
      <c r="J253" s="78">
        <f>BK253</f>
        <v>0</v>
      </c>
      <c r="L253" s="68"/>
      <c r="M253" s="72"/>
      <c r="P253" s="73">
        <f>SUM(P254:P261)</f>
        <v>0</v>
      </c>
      <c r="R253" s="73">
        <f>SUM(R254:R261)</f>
        <v>0</v>
      </c>
      <c r="T253" s="74">
        <f>SUM(T254:T261)</f>
        <v>0</v>
      </c>
      <c r="AR253" s="69" t="s">
        <v>20</v>
      </c>
      <c r="AT253" s="75" t="s">
        <v>60</v>
      </c>
      <c r="AU253" s="75" t="s">
        <v>20</v>
      </c>
      <c r="AY253" s="69" t="s">
        <v>64</v>
      </c>
      <c r="BK253" s="76">
        <f>SUM(BK254:BK261)</f>
        <v>0</v>
      </c>
    </row>
    <row r="254" spans="2:65" s="46" customFormat="1" ht="33" customHeight="1">
      <c r="B254" s="79"/>
      <c r="C254" s="80" t="s">
        <v>132</v>
      </c>
      <c r="D254" s="80" t="s">
        <v>65</v>
      </c>
      <c r="E254" s="81" t="s">
        <v>618</v>
      </c>
      <c r="F254" s="82" t="s">
        <v>619</v>
      </c>
      <c r="G254" s="83" t="s">
        <v>16</v>
      </c>
      <c r="H254" s="84">
        <v>14.06</v>
      </c>
      <c r="I254" s="295"/>
      <c r="J254" s="85">
        <f>ROUND(I254*H254,2)</f>
        <v>0</v>
      </c>
      <c r="K254" s="128"/>
      <c r="L254" s="47"/>
      <c r="M254" s="296" t="s">
        <v>40</v>
      </c>
      <c r="N254" s="86" t="s">
        <v>45</v>
      </c>
      <c r="P254" s="87">
        <f>O254*H254</f>
        <v>0</v>
      </c>
      <c r="Q254" s="87">
        <v>0</v>
      </c>
      <c r="R254" s="87">
        <f>Q254*H254</f>
        <v>0</v>
      </c>
      <c r="S254" s="87">
        <v>0</v>
      </c>
      <c r="T254" s="88">
        <f>S254*H254</f>
        <v>0</v>
      </c>
      <c r="AR254" s="89" t="s">
        <v>66</v>
      </c>
      <c r="AT254" s="89" t="s">
        <v>65</v>
      </c>
      <c r="AU254" s="89" t="s">
        <v>37</v>
      </c>
      <c r="AY254" s="45" t="s">
        <v>64</v>
      </c>
      <c r="BE254" s="90">
        <f>IF(N254="základní",J254,0)</f>
        <v>0</v>
      </c>
      <c r="BF254" s="90">
        <f>IF(N254="snížená",J254,0)</f>
        <v>0</v>
      </c>
      <c r="BG254" s="90">
        <f>IF(N254="zákl. přenesená",J254,0)</f>
        <v>0</v>
      </c>
      <c r="BH254" s="90">
        <f>IF(N254="sníž. přenesená",J254,0)</f>
        <v>0</v>
      </c>
      <c r="BI254" s="90">
        <f>IF(N254="nulová",J254,0)</f>
        <v>0</v>
      </c>
      <c r="BJ254" s="45" t="s">
        <v>20</v>
      </c>
      <c r="BK254" s="90">
        <f>ROUND(I254*H254,2)</f>
        <v>0</v>
      </c>
      <c r="BL254" s="45" t="s">
        <v>66</v>
      </c>
      <c r="BM254" s="89" t="s">
        <v>1400</v>
      </c>
    </row>
    <row r="255" spans="2:65" s="46" customFormat="1" ht="24.2" customHeight="1">
      <c r="B255" s="79"/>
      <c r="C255" s="80" t="s">
        <v>133</v>
      </c>
      <c r="D255" s="80" t="s">
        <v>65</v>
      </c>
      <c r="E255" s="81" t="s">
        <v>621</v>
      </c>
      <c r="F255" s="82" t="s">
        <v>622</v>
      </c>
      <c r="G255" s="83" t="s">
        <v>16</v>
      </c>
      <c r="H255" s="84">
        <v>14.06</v>
      </c>
      <c r="I255" s="295"/>
      <c r="J255" s="85">
        <f>ROUND(I255*H255,2)</f>
        <v>0</v>
      </c>
      <c r="K255" s="128"/>
      <c r="L255" s="47"/>
      <c r="M255" s="296" t="s">
        <v>40</v>
      </c>
      <c r="N255" s="86" t="s">
        <v>45</v>
      </c>
      <c r="P255" s="87">
        <f>O255*H255</f>
        <v>0</v>
      </c>
      <c r="Q255" s="87">
        <v>0</v>
      </c>
      <c r="R255" s="87">
        <f>Q255*H255</f>
        <v>0</v>
      </c>
      <c r="S255" s="87">
        <v>0</v>
      </c>
      <c r="T255" s="88">
        <f>S255*H255</f>
        <v>0</v>
      </c>
      <c r="AR255" s="89" t="s">
        <v>66</v>
      </c>
      <c r="AT255" s="89" t="s">
        <v>65</v>
      </c>
      <c r="AU255" s="89" t="s">
        <v>37</v>
      </c>
      <c r="AY255" s="45" t="s">
        <v>64</v>
      </c>
      <c r="BE255" s="90">
        <f>IF(N255="základní",J255,0)</f>
        <v>0</v>
      </c>
      <c r="BF255" s="90">
        <f>IF(N255="snížená",J255,0)</f>
        <v>0</v>
      </c>
      <c r="BG255" s="90">
        <f>IF(N255="zákl. přenesená",J255,0)</f>
        <v>0</v>
      </c>
      <c r="BH255" s="90">
        <f>IF(N255="sníž. přenesená",J255,0)</f>
        <v>0</v>
      </c>
      <c r="BI255" s="90">
        <f>IF(N255="nulová",J255,0)</f>
        <v>0</v>
      </c>
      <c r="BJ255" s="45" t="s">
        <v>20</v>
      </c>
      <c r="BK255" s="90">
        <f>ROUND(I255*H255,2)</f>
        <v>0</v>
      </c>
      <c r="BL255" s="45" t="s">
        <v>66</v>
      </c>
      <c r="BM255" s="89" t="s">
        <v>1401</v>
      </c>
    </row>
    <row r="256" spans="2:65" s="46" customFormat="1" ht="24.2" customHeight="1">
      <c r="B256" s="79"/>
      <c r="C256" s="80" t="s">
        <v>134</v>
      </c>
      <c r="D256" s="80" t="s">
        <v>65</v>
      </c>
      <c r="E256" s="81" t="s">
        <v>624</v>
      </c>
      <c r="F256" s="82" t="s">
        <v>625</v>
      </c>
      <c r="G256" s="83" t="s">
        <v>16</v>
      </c>
      <c r="H256" s="84">
        <v>140.6</v>
      </c>
      <c r="I256" s="295"/>
      <c r="J256" s="85">
        <f>ROUND(I256*H256,2)</f>
        <v>0</v>
      </c>
      <c r="K256" s="128"/>
      <c r="L256" s="47"/>
      <c r="M256" s="296" t="s">
        <v>40</v>
      </c>
      <c r="N256" s="86" t="s">
        <v>45</v>
      </c>
      <c r="P256" s="87">
        <f>O256*H256</f>
        <v>0</v>
      </c>
      <c r="Q256" s="87">
        <v>0</v>
      </c>
      <c r="R256" s="87">
        <f>Q256*H256</f>
        <v>0</v>
      </c>
      <c r="S256" s="87">
        <v>0</v>
      </c>
      <c r="T256" s="88">
        <f>S256*H256</f>
        <v>0</v>
      </c>
      <c r="AR256" s="89" t="s">
        <v>66</v>
      </c>
      <c r="AT256" s="89" t="s">
        <v>65</v>
      </c>
      <c r="AU256" s="89" t="s">
        <v>37</v>
      </c>
      <c r="AY256" s="45" t="s">
        <v>64</v>
      </c>
      <c r="BE256" s="90">
        <f>IF(N256="základní",J256,0)</f>
        <v>0</v>
      </c>
      <c r="BF256" s="90">
        <f>IF(N256="snížená",J256,0)</f>
        <v>0</v>
      </c>
      <c r="BG256" s="90">
        <f>IF(N256="zákl. přenesená",J256,0)</f>
        <v>0</v>
      </c>
      <c r="BH256" s="90">
        <f>IF(N256="sníž. přenesená",J256,0)</f>
        <v>0</v>
      </c>
      <c r="BI256" s="90">
        <f>IF(N256="nulová",J256,0)</f>
        <v>0</v>
      </c>
      <c r="BJ256" s="45" t="s">
        <v>20</v>
      </c>
      <c r="BK256" s="90">
        <f>ROUND(I256*H256,2)</f>
        <v>0</v>
      </c>
      <c r="BL256" s="45" t="s">
        <v>66</v>
      </c>
      <c r="BM256" s="89" t="s">
        <v>1402</v>
      </c>
    </row>
    <row r="257" spans="2:65" s="93" customFormat="1">
      <c r="B257" s="94"/>
      <c r="D257" s="95" t="s">
        <v>67</v>
      </c>
      <c r="E257" s="96" t="s">
        <v>40</v>
      </c>
      <c r="F257" s="97" t="s">
        <v>1403</v>
      </c>
      <c r="H257" s="98">
        <v>140.6</v>
      </c>
      <c r="I257" s="297"/>
      <c r="L257" s="94"/>
      <c r="M257" s="99"/>
      <c r="T257" s="100"/>
      <c r="AT257" s="96" t="s">
        <v>67</v>
      </c>
      <c r="AU257" s="96" t="s">
        <v>37</v>
      </c>
      <c r="AV257" s="93" t="s">
        <v>37</v>
      </c>
      <c r="AW257" s="93" t="s">
        <v>68</v>
      </c>
      <c r="AX257" s="93" t="s">
        <v>63</v>
      </c>
      <c r="AY257" s="96" t="s">
        <v>64</v>
      </c>
    </row>
    <row r="258" spans="2:65" s="101" customFormat="1">
      <c r="B258" s="102"/>
      <c r="D258" s="95" t="s">
        <v>67</v>
      </c>
      <c r="E258" s="103" t="s">
        <v>40</v>
      </c>
      <c r="F258" s="104" t="s">
        <v>70</v>
      </c>
      <c r="H258" s="105">
        <v>140.6</v>
      </c>
      <c r="I258" s="298"/>
      <c r="L258" s="102"/>
      <c r="M258" s="106"/>
      <c r="T258" s="107"/>
      <c r="AT258" s="103" t="s">
        <v>67</v>
      </c>
      <c r="AU258" s="103" t="s">
        <v>37</v>
      </c>
      <c r="AV258" s="101" t="s">
        <v>66</v>
      </c>
      <c r="AW258" s="101" t="s">
        <v>68</v>
      </c>
      <c r="AX258" s="101" t="s">
        <v>20</v>
      </c>
      <c r="AY258" s="103" t="s">
        <v>64</v>
      </c>
    </row>
    <row r="259" spans="2:65" s="46" customFormat="1" ht="44.25" customHeight="1">
      <c r="B259" s="79"/>
      <c r="C259" s="80" t="s">
        <v>135</v>
      </c>
      <c r="D259" s="80" t="s">
        <v>65</v>
      </c>
      <c r="E259" s="81" t="s">
        <v>628</v>
      </c>
      <c r="F259" s="82" t="s">
        <v>629</v>
      </c>
      <c r="G259" s="83" t="s">
        <v>16</v>
      </c>
      <c r="H259" s="84">
        <v>14.06</v>
      </c>
      <c r="I259" s="295"/>
      <c r="J259" s="85">
        <f>ROUND(I259*H259,2)</f>
        <v>0</v>
      </c>
      <c r="K259" s="128"/>
      <c r="L259" s="47"/>
      <c r="M259" s="296" t="s">
        <v>40</v>
      </c>
      <c r="N259" s="86" t="s">
        <v>45</v>
      </c>
      <c r="P259" s="87">
        <f>O259*H259</f>
        <v>0</v>
      </c>
      <c r="Q259" s="87">
        <v>0</v>
      </c>
      <c r="R259" s="87">
        <f>Q259*H259</f>
        <v>0</v>
      </c>
      <c r="S259" s="87">
        <v>0</v>
      </c>
      <c r="T259" s="88">
        <f>S259*H259</f>
        <v>0</v>
      </c>
      <c r="AR259" s="89" t="s">
        <v>66</v>
      </c>
      <c r="AT259" s="89" t="s">
        <v>65</v>
      </c>
      <c r="AU259" s="89" t="s">
        <v>37</v>
      </c>
      <c r="AY259" s="45" t="s">
        <v>64</v>
      </c>
      <c r="BE259" s="90">
        <f>IF(N259="základní",J259,0)</f>
        <v>0</v>
      </c>
      <c r="BF259" s="90">
        <f>IF(N259="snížená",J259,0)</f>
        <v>0</v>
      </c>
      <c r="BG259" s="90">
        <f>IF(N259="zákl. přenesená",J259,0)</f>
        <v>0</v>
      </c>
      <c r="BH259" s="90">
        <f>IF(N259="sníž. přenesená",J259,0)</f>
        <v>0</v>
      </c>
      <c r="BI259" s="90">
        <f>IF(N259="nulová",J259,0)</f>
        <v>0</v>
      </c>
      <c r="BJ259" s="45" t="s">
        <v>20</v>
      </c>
      <c r="BK259" s="90">
        <f>ROUND(I259*H259,2)</f>
        <v>0</v>
      </c>
      <c r="BL259" s="45" t="s">
        <v>66</v>
      </c>
      <c r="BM259" s="89" t="s">
        <v>1404</v>
      </c>
    </row>
    <row r="260" spans="2:65" s="93" customFormat="1">
      <c r="B260" s="94"/>
      <c r="D260" s="95" t="s">
        <v>67</v>
      </c>
      <c r="E260" s="96" t="s">
        <v>40</v>
      </c>
      <c r="F260" s="97" t="s">
        <v>1405</v>
      </c>
      <c r="H260" s="98">
        <v>14.06</v>
      </c>
      <c r="I260" s="297"/>
      <c r="L260" s="94"/>
      <c r="M260" s="99"/>
      <c r="T260" s="100"/>
      <c r="AT260" s="96" t="s">
        <v>67</v>
      </c>
      <c r="AU260" s="96" t="s">
        <v>37</v>
      </c>
      <c r="AV260" s="93" t="s">
        <v>37</v>
      </c>
      <c r="AW260" s="93" t="s">
        <v>68</v>
      </c>
      <c r="AX260" s="93" t="s">
        <v>63</v>
      </c>
      <c r="AY260" s="96" t="s">
        <v>64</v>
      </c>
    </row>
    <row r="261" spans="2:65" s="101" customFormat="1">
      <c r="B261" s="102"/>
      <c r="D261" s="95" t="s">
        <v>67</v>
      </c>
      <c r="E261" s="103" t="s">
        <v>40</v>
      </c>
      <c r="F261" s="104" t="s">
        <v>70</v>
      </c>
      <c r="H261" s="105">
        <v>14.06</v>
      </c>
      <c r="I261" s="298"/>
      <c r="L261" s="102"/>
      <c r="M261" s="106"/>
      <c r="T261" s="107"/>
      <c r="AT261" s="103" t="s">
        <v>67</v>
      </c>
      <c r="AU261" s="103" t="s">
        <v>37</v>
      </c>
      <c r="AV261" s="101" t="s">
        <v>66</v>
      </c>
      <c r="AW261" s="101" t="s">
        <v>68</v>
      </c>
      <c r="AX261" s="101" t="s">
        <v>20</v>
      </c>
      <c r="AY261" s="103" t="s">
        <v>64</v>
      </c>
    </row>
    <row r="262" spans="2:65" s="67" customFormat="1" ht="22.9" customHeight="1">
      <c r="B262" s="68"/>
      <c r="D262" s="69" t="s">
        <v>60</v>
      </c>
      <c r="E262" s="77" t="s">
        <v>164</v>
      </c>
      <c r="F262" s="77" t="s">
        <v>165</v>
      </c>
      <c r="I262" s="294"/>
      <c r="J262" s="78">
        <f>BK262</f>
        <v>0</v>
      </c>
      <c r="L262" s="68"/>
      <c r="M262" s="72"/>
      <c r="P262" s="73">
        <f>P263</f>
        <v>0</v>
      </c>
      <c r="R262" s="73">
        <f>R263</f>
        <v>0</v>
      </c>
      <c r="T262" s="74">
        <f>T263</f>
        <v>0</v>
      </c>
      <c r="AR262" s="69" t="s">
        <v>20</v>
      </c>
      <c r="AT262" s="75" t="s">
        <v>60</v>
      </c>
      <c r="AU262" s="75" t="s">
        <v>20</v>
      </c>
      <c r="AY262" s="69" t="s">
        <v>64</v>
      </c>
      <c r="BK262" s="76">
        <f>BK263</f>
        <v>0</v>
      </c>
    </row>
    <row r="263" spans="2:65" s="46" customFormat="1" ht="21.75" customHeight="1">
      <c r="B263" s="79"/>
      <c r="C263" s="80" t="s">
        <v>127</v>
      </c>
      <c r="D263" s="80" t="s">
        <v>65</v>
      </c>
      <c r="E263" s="81" t="s">
        <v>631</v>
      </c>
      <c r="F263" s="82" t="s">
        <v>632</v>
      </c>
      <c r="G263" s="83" t="s">
        <v>16</v>
      </c>
      <c r="H263" s="84">
        <v>16.141999999999999</v>
      </c>
      <c r="I263" s="295"/>
      <c r="J263" s="85">
        <f>ROUND(I263*H263,2)</f>
        <v>0</v>
      </c>
      <c r="K263" s="128"/>
      <c r="L263" s="47"/>
      <c r="M263" s="296" t="s">
        <v>40</v>
      </c>
      <c r="N263" s="86" t="s">
        <v>45</v>
      </c>
      <c r="P263" s="87">
        <f>O263*H263</f>
        <v>0</v>
      </c>
      <c r="Q263" s="87">
        <v>0</v>
      </c>
      <c r="R263" s="87">
        <f>Q263*H263</f>
        <v>0</v>
      </c>
      <c r="S263" s="87">
        <v>0</v>
      </c>
      <c r="T263" s="88">
        <f>S263*H263</f>
        <v>0</v>
      </c>
      <c r="AR263" s="89" t="s">
        <v>66</v>
      </c>
      <c r="AT263" s="89" t="s">
        <v>65</v>
      </c>
      <c r="AU263" s="89" t="s">
        <v>37</v>
      </c>
      <c r="AY263" s="45" t="s">
        <v>64</v>
      </c>
      <c r="BE263" s="90">
        <f>IF(N263="základní",J263,0)</f>
        <v>0</v>
      </c>
      <c r="BF263" s="90">
        <f>IF(N263="snížená",J263,0)</f>
        <v>0</v>
      </c>
      <c r="BG263" s="90">
        <f>IF(N263="zákl. přenesená",J263,0)</f>
        <v>0</v>
      </c>
      <c r="BH263" s="90">
        <f>IF(N263="sníž. přenesená",J263,0)</f>
        <v>0</v>
      </c>
      <c r="BI263" s="90">
        <f>IF(N263="nulová",J263,0)</f>
        <v>0</v>
      </c>
      <c r="BJ263" s="45" t="s">
        <v>20</v>
      </c>
      <c r="BK263" s="90">
        <f>ROUND(I263*H263,2)</f>
        <v>0</v>
      </c>
      <c r="BL263" s="45" t="s">
        <v>66</v>
      </c>
      <c r="BM263" s="89" t="s">
        <v>1406</v>
      </c>
    </row>
    <row r="264" spans="2:65" s="67" customFormat="1" ht="25.9" customHeight="1">
      <c r="B264" s="68"/>
      <c r="D264" s="69" t="s">
        <v>60</v>
      </c>
      <c r="E264" s="70" t="s">
        <v>167</v>
      </c>
      <c r="F264" s="70" t="s">
        <v>1407</v>
      </c>
      <c r="I264" s="294"/>
      <c r="J264" s="71">
        <f>BK264</f>
        <v>0</v>
      </c>
      <c r="L264" s="68"/>
      <c r="M264" s="72"/>
      <c r="P264" s="73">
        <f>P265+P312+P325+P350</f>
        <v>0</v>
      </c>
      <c r="R264" s="73">
        <f>R265+R312+R325+R350</f>
        <v>0.97798499999999988</v>
      </c>
      <c r="T264" s="74">
        <f>T265+T312+T325+T350</f>
        <v>0</v>
      </c>
      <c r="AR264" s="69" t="s">
        <v>37</v>
      </c>
      <c r="AT264" s="75" t="s">
        <v>60</v>
      </c>
      <c r="AU264" s="75" t="s">
        <v>63</v>
      </c>
      <c r="AY264" s="69" t="s">
        <v>64</v>
      </c>
      <c r="BK264" s="76">
        <f>BK265+BK312+BK325+BK350</f>
        <v>0</v>
      </c>
    </row>
    <row r="265" spans="2:65" s="67" customFormat="1" ht="22.9" customHeight="1">
      <c r="B265" s="68"/>
      <c r="D265" s="69" t="s">
        <v>60</v>
      </c>
      <c r="E265" s="77" t="s">
        <v>228</v>
      </c>
      <c r="F265" s="77" t="s">
        <v>229</v>
      </c>
      <c r="I265" s="294"/>
      <c r="J265" s="78">
        <f>BK265</f>
        <v>0</v>
      </c>
      <c r="L265" s="68"/>
      <c r="M265" s="72"/>
      <c r="P265" s="73">
        <f>SUM(P266:P311)</f>
        <v>0</v>
      </c>
      <c r="R265" s="73">
        <f>SUM(R266:R311)</f>
        <v>0</v>
      </c>
      <c r="T265" s="74">
        <f>SUM(T266:T311)</f>
        <v>0</v>
      </c>
      <c r="AR265" s="69" t="s">
        <v>37</v>
      </c>
      <c r="AT265" s="75" t="s">
        <v>60</v>
      </c>
      <c r="AU265" s="75" t="s">
        <v>20</v>
      </c>
      <c r="AY265" s="69" t="s">
        <v>64</v>
      </c>
      <c r="BK265" s="76">
        <f>SUM(BK266:BK311)</f>
        <v>0</v>
      </c>
    </row>
    <row r="266" spans="2:65" s="46" customFormat="1" ht="49.15" customHeight="1">
      <c r="B266" s="79"/>
      <c r="C266" s="80" t="s">
        <v>137</v>
      </c>
      <c r="D266" s="80" t="s">
        <v>65</v>
      </c>
      <c r="E266" s="81" t="s">
        <v>228</v>
      </c>
      <c r="F266" s="82" t="s">
        <v>1408</v>
      </c>
      <c r="G266" s="83" t="s">
        <v>717</v>
      </c>
      <c r="H266" s="84">
        <v>0</v>
      </c>
      <c r="I266" s="295"/>
      <c r="J266" s="85">
        <f>ROUND(I266*H266,2)</f>
        <v>0</v>
      </c>
      <c r="K266" s="128"/>
      <c r="L266" s="47"/>
      <c r="M266" s="296" t="s">
        <v>40</v>
      </c>
      <c r="N266" s="86" t="s">
        <v>45</v>
      </c>
      <c r="P266" s="87">
        <f>O266*H266</f>
        <v>0</v>
      </c>
      <c r="Q266" s="87">
        <v>1.0999999999999999E-2</v>
      </c>
      <c r="R266" s="87">
        <f>Q266*H266</f>
        <v>0</v>
      </c>
      <c r="S266" s="87">
        <v>0</v>
      </c>
      <c r="T266" s="88">
        <f>S266*H266</f>
        <v>0</v>
      </c>
      <c r="AR266" s="89" t="s">
        <v>83</v>
      </c>
      <c r="AT266" s="89" t="s">
        <v>65</v>
      </c>
      <c r="AU266" s="89" t="s">
        <v>37</v>
      </c>
      <c r="AY266" s="45" t="s">
        <v>64</v>
      </c>
      <c r="BE266" s="90">
        <f>IF(N266="základní",J266,0)</f>
        <v>0</v>
      </c>
      <c r="BF266" s="90">
        <f>IF(N266="snížená",J266,0)</f>
        <v>0</v>
      </c>
      <c r="BG266" s="90">
        <f>IF(N266="zákl. přenesená",J266,0)</f>
        <v>0</v>
      </c>
      <c r="BH266" s="90">
        <f>IF(N266="sníž. přenesená",J266,0)</f>
        <v>0</v>
      </c>
      <c r="BI266" s="90">
        <f>IF(N266="nulová",J266,0)</f>
        <v>0</v>
      </c>
      <c r="BJ266" s="45" t="s">
        <v>20</v>
      </c>
      <c r="BK266" s="90">
        <f>ROUND(I266*H266,2)</f>
        <v>0</v>
      </c>
      <c r="BL266" s="45" t="s">
        <v>83</v>
      </c>
      <c r="BM266" s="89" t="s">
        <v>1409</v>
      </c>
    </row>
    <row r="267" spans="2:65" s="46" customFormat="1" ht="49.15" customHeight="1">
      <c r="B267" s="79"/>
      <c r="C267" s="80" t="s">
        <v>20</v>
      </c>
      <c r="D267" s="80" t="s">
        <v>65</v>
      </c>
      <c r="E267" s="81" t="s">
        <v>1410</v>
      </c>
      <c r="F267" s="82" t="s">
        <v>1411</v>
      </c>
      <c r="G267" s="83" t="s">
        <v>9</v>
      </c>
      <c r="H267" s="84">
        <v>14</v>
      </c>
      <c r="I267" s="295"/>
      <c r="J267" s="85">
        <f>ROUND(I267*H267,2)</f>
        <v>0</v>
      </c>
      <c r="K267" s="128"/>
      <c r="L267" s="47"/>
      <c r="M267" s="296" t="s">
        <v>40</v>
      </c>
      <c r="N267" s="86" t="s">
        <v>45</v>
      </c>
      <c r="P267" s="87">
        <f>O267*H267</f>
        <v>0</v>
      </c>
      <c r="Q267" s="87">
        <v>0</v>
      </c>
      <c r="R267" s="87">
        <f>Q267*H267</f>
        <v>0</v>
      </c>
      <c r="S267" s="87">
        <v>0</v>
      </c>
      <c r="T267" s="88">
        <f>S267*H267</f>
        <v>0</v>
      </c>
      <c r="AR267" s="89" t="s">
        <v>83</v>
      </c>
      <c r="AT267" s="89" t="s">
        <v>65</v>
      </c>
      <c r="AU267" s="89" t="s">
        <v>37</v>
      </c>
      <c r="AY267" s="45" t="s">
        <v>64</v>
      </c>
      <c r="BE267" s="90">
        <f>IF(N267="základní",J267,0)</f>
        <v>0</v>
      </c>
      <c r="BF267" s="90">
        <f>IF(N267="snížená",J267,0)</f>
        <v>0</v>
      </c>
      <c r="BG267" s="90">
        <f>IF(N267="zákl. přenesená",J267,0)</f>
        <v>0</v>
      </c>
      <c r="BH267" s="90">
        <f>IF(N267="sníž. přenesená",J267,0)</f>
        <v>0</v>
      </c>
      <c r="BI267" s="90">
        <f>IF(N267="nulová",J267,0)</f>
        <v>0</v>
      </c>
      <c r="BJ267" s="45" t="s">
        <v>20</v>
      </c>
      <c r="BK267" s="90">
        <f>ROUND(I267*H267,2)</f>
        <v>0</v>
      </c>
      <c r="BL267" s="45" t="s">
        <v>83</v>
      </c>
      <c r="BM267" s="89" t="s">
        <v>1412</v>
      </c>
    </row>
    <row r="268" spans="2:65" s="190" customFormat="1">
      <c r="B268" s="191"/>
      <c r="D268" s="95" t="s">
        <v>67</v>
      </c>
      <c r="E268" s="192" t="s">
        <v>40</v>
      </c>
      <c r="F268" s="193" t="s">
        <v>1413</v>
      </c>
      <c r="H268" s="192" t="s">
        <v>40</v>
      </c>
      <c r="I268" s="299"/>
      <c r="L268" s="191"/>
      <c r="M268" s="194"/>
      <c r="T268" s="195"/>
      <c r="AT268" s="192" t="s">
        <v>67</v>
      </c>
      <c r="AU268" s="192" t="s">
        <v>37</v>
      </c>
      <c r="AV268" s="190" t="s">
        <v>20</v>
      </c>
      <c r="AW268" s="190" t="s">
        <v>68</v>
      </c>
      <c r="AX268" s="190" t="s">
        <v>63</v>
      </c>
      <c r="AY268" s="192" t="s">
        <v>64</v>
      </c>
    </row>
    <row r="269" spans="2:65" s="190" customFormat="1">
      <c r="B269" s="191"/>
      <c r="D269" s="95" t="s">
        <v>67</v>
      </c>
      <c r="E269" s="192" t="s">
        <v>40</v>
      </c>
      <c r="F269" s="193" t="s">
        <v>1414</v>
      </c>
      <c r="H269" s="192" t="s">
        <v>40</v>
      </c>
      <c r="I269" s="299"/>
      <c r="L269" s="191"/>
      <c r="M269" s="194"/>
      <c r="T269" s="195"/>
      <c r="AT269" s="192" t="s">
        <v>67</v>
      </c>
      <c r="AU269" s="192" t="s">
        <v>37</v>
      </c>
      <c r="AV269" s="190" t="s">
        <v>20</v>
      </c>
      <c r="AW269" s="190" t="s">
        <v>68</v>
      </c>
      <c r="AX269" s="190" t="s">
        <v>63</v>
      </c>
      <c r="AY269" s="192" t="s">
        <v>64</v>
      </c>
    </row>
    <row r="270" spans="2:65" s="93" customFormat="1">
      <c r="B270" s="94"/>
      <c r="D270" s="95" t="s">
        <v>67</v>
      </c>
      <c r="E270" s="96" t="s">
        <v>40</v>
      </c>
      <c r="F270" s="97" t="s">
        <v>81</v>
      </c>
      <c r="H270" s="98">
        <v>14</v>
      </c>
      <c r="I270" s="297"/>
      <c r="L270" s="94"/>
      <c r="M270" s="99"/>
      <c r="T270" s="100"/>
      <c r="AT270" s="96" t="s">
        <v>67</v>
      </c>
      <c r="AU270" s="96" t="s">
        <v>37</v>
      </c>
      <c r="AV270" s="93" t="s">
        <v>37</v>
      </c>
      <c r="AW270" s="93" t="s">
        <v>68</v>
      </c>
      <c r="AX270" s="93" t="s">
        <v>63</v>
      </c>
      <c r="AY270" s="96" t="s">
        <v>64</v>
      </c>
    </row>
    <row r="271" spans="2:65" s="101" customFormat="1">
      <c r="B271" s="102"/>
      <c r="D271" s="95" t="s">
        <v>67</v>
      </c>
      <c r="E271" s="103" t="s">
        <v>40</v>
      </c>
      <c r="F271" s="104" t="s">
        <v>70</v>
      </c>
      <c r="H271" s="105">
        <v>14</v>
      </c>
      <c r="I271" s="298"/>
      <c r="L271" s="102"/>
      <c r="M271" s="106"/>
      <c r="T271" s="107"/>
      <c r="AT271" s="103" t="s">
        <v>67</v>
      </c>
      <c r="AU271" s="103" t="s">
        <v>37</v>
      </c>
      <c r="AV271" s="101" t="s">
        <v>66</v>
      </c>
      <c r="AW271" s="101" t="s">
        <v>68</v>
      </c>
      <c r="AX271" s="101" t="s">
        <v>20</v>
      </c>
      <c r="AY271" s="103" t="s">
        <v>64</v>
      </c>
    </row>
    <row r="272" spans="2:65" s="46" customFormat="1" ht="49.15" customHeight="1">
      <c r="B272" s="79"/>
      <c r="C272" s="80" t="s">
        <v>37</v>
      </c>
      <c r="D272" s="80" t="s">
        <v>65</v>
      </c>
      <c r="E272" s="81" t="s">
        <v>1415</v>
      </c>
      <c r="F272" s="82" t="s">
        <v>1416</v>
      </c>
      <c r="G272" s="83" t="s">
        <v>9</v>
      </c>
      <c r="H272" s="84">
        <v>1</v>
      </c>
      <c r="I272" s="295"/>
      <c r="J272" s="85">
        <f>ROUND(I272*H272,2)</f>
        <v>0</v>
      </c>
      <c r="K272" s="128"/>
      <c r="L272" s="47"/>
      <c r="M272" s="296" t="s">
        <v>40</v>
      </c>
      <c r="N272" s="86" t="s">
        <v>45</v>
      </c>
      <c r="P272" s="87">
        <f>O272*H272</f>
        <v>0</v>
      </c>
      <c r="Q272" s="87">
        <v>0</v>
      </c>
      <c r="R272" s="87">
        <f>Q272*H272</f>
        <v>0</v>
      </c>
      <c r="S272" s="87">
        <v>0</v>
      </c>
      <c r="T272" s="88">
        <f>S272*H272</f>
        <v>0</v>
      </c>
      <c r="AR272" s="89" t="s">
        <v>83</v>
      </c>
      <c r="AT272" s="89" t="s">
        <v>65</v>
      </c>
      <c r="AU272" s="89" t="s">
        <v>37</v>
      </c>
      <c r="AY272" s="45" t="s">
        <v>64</v>
      </c>
      <c r="BE272" s="90">
        <f>IF(N272="základní",J272,0)</f>
        <v>0</v>
      </c>
      <c r="BF272" s="90">
        <f>IF(N272="snížená",J272,0)</f>
        <v>0</v>
      </c>
      <c r="BG272" s="90">
        <f>IF(N272="zákl. přenesená",J272,0)</f>
        <v>0</v>
      </c>
      <c r="BH272" s="90">
        <f>IF(N272="sníž. přenesená",J272,0)</f>
        <v>0</v>
      </c>
      <c r="BI272" s="90">
        <f>IF(N272="nulová",J272,0)</f>
        <v>0</v>
      </c>
      <c r="BJ272" s="45" t="s">
        <v>20</v>
      </c>
      <c r="BK272" s="90">
        <f>ROUND(I272*H272,2)</f>
        <v>0</v>
      </c>
      <c r="BL272" s="45" t="s">
        <v>83</v>
      </c>
      <c r="BM272" s="89" t="s">
        <v>1417</v>
      </c>
    </row>
    <row r="273" spans="2:65" s="190" customFormat="1">
      <c r="B273" s="191"/>
      <c r="D273" s="95" t="s">
        <v>67</v>
      </c>
      <c r="E273" s="192" t="s">
        <v>40</v>
      </c>
      <c r="F273" s="193" t="s">
        <v>1418</v>
      </c>
      <c r="H273" s="192" t="s">
        <v>40</v>
      </c>
      <c r="I273" s="299"/>
      <c r="L273" s="191"/>
      <c r="M273" s="194"/>
      <c r="T273" s="195"/>
      <c r="AT273" s="192" t="s">
        <v>67</v>
      </c>
      <c r="AU273" s="192" t="s">
        <v>37</v>
      </c>
      <c r="AV273" s="190" t="s">
        <v>20</v>
      </c>
      <c r="AW273" s="190" t="s">
        <v>68</v>
      </c>
      <c r="AX273" s="190" t="s">
        <v>63</v>
      </c>
      <c r="AY273" s="192" t="s">
        <v>64</v>
      </c>
    </row>
    <row r="274" spans="2:65" s="93" customFormat="1">
      <c r="B274" s="94"/>
      <c r="D274" s="95" t="s">
        <v>67</v>
      </c>
      <c r="E274" s="96" t="s">
        <v>40</v>
      </c>
      <c r="F274" s="97" t="s">
        <v>20</v>
      </c>
      <c r="H274" s="98">
        <v>1</v>
      </c>
      <c r="I274" s="297"/>
      <c r="L274" s="94"/>
      <c r="M274" s="99"/>
      <c r="T274" s="100"/>
      <c r="AT274" s="96" t="s">
        <v>67</v>
      </c>
      <c r="AU274" s="96" t="s">
        <v>37</v>
      </c>
      <c r="AV274" s="93" t="s">
        <v>37</v>
      </c>
      <c r="AW274" s="93" t="s">
        <v>68</v>
      </c>
      <c r="AX274" s="93" t="s">
        <v>63</v>
      </c>
      <c r="AY274" s="96" t="s">
        <v>64</v>
      </c>
    </row>
    <row r="275" spans="2:65" s="101" customFormat="1">
      <c r="B275" s="102"/>
      <c r="D275" s="95" t="s">
        <v>67</v>
      </c>
      <c r="E275" s="103" t="s">
        <v>40</v>
      </c>
      <c r="F275" s="104" t="s">
        <v>70</v>
      </c>
      <c r="H275" s="105">
        <v>1</v>
      </c>
      <c r="I275" s="298"/>
      <c r="L275" s="102"/>
      <c r="M275" s="106"/>
      <c r="T275" s="107"/>
      <c r="AT275" s="103" t="s">
        <v>67</v>
      </c>
      <c r="AU275" s="103" t="s">
        <v>37</v>
      </c>
      <c r="AV275" s="101" t="s">
        <v>66</v>
      </c>
      <c r="AW275" s="101" t="s">
        <v>68</v>
      </c>
      <c r="AX275" s="101" t="s">
        <v>20</v>
      </c>
      <c r="AY275" s="103" t="s">
        <v>64</v>
      </c>
    </row>
    <row r="276" spans="2:65" s="46" customFormat="1" ht="49.15" customHeight="1">
      <c r="B276" s="79"/>
      <c r="C276" s="80" t="s">
        <v>66</v>
      </c>
      <c r="D276" s="80" t="s">
        <v>65</v>
      </c>
      <c r="E276" s="81" t="s">
        <v>1419</v>
      </c>
      <c r="F276" s="82" t="s">
        <v>1420</v>
      </c>
      <c r="G276" s="83" t="s">
        <v>9</v>
      </c>
      <c r="H276" s="84">
        <v>1</v>
      </c>
      <c r="I276" s="295"/>
      <c r="J276" s="85">
        <f>ROUND(I276*H276,2)</f>
        <v>0</v>
      </c>
      <c r="K276" s="128"/>
      <c r="L276" s="47"/>
      <c r="M276" s="296" t="s">
        <v>40</v>
      </c>
      <c r="N276" s="86" t="s">
        <v>45</v>
      </c>
      <c r="P276" s="87">
        <f>O276*H276</f>
        <v>0</v>
      </c>
      <c r="Q276" s="87">
        <v>0</v>
      </c>
      <c r="R276" s="87">
        <f>Q276*H276</f>
        <v>0</v>
      </c>
      <c r="S276" s="87">
        <v>0</v>
      </c>
      <c r="T276" s="88">
        <f>S276*H276</f>
        <v>0</v>
      </c>
      <c r="AR276" s="89" t="s">
        <v>83</v>
      </c>
      <c r="AT276" s="89" t="s">
        <v>65</v>
      </c>
      <c r="AU276" s="89" t="s">
        <v>37</v>
      </c>
      <c r="AY276" s="45" t="s">
        <v>64</v>
      </c>
      <c r="BE276" s="90">
        <f>IF(N276="základní",J276,0)</f>
        <v>0</v>
      </c>
      <c r="BF276" s="90">
        <f>IF(N276="snížená",J276,0)</f>
        <v>0</v>
      </c>
      <c r="BG276" s="90">
        <f>IF(N276="zákl. přenesená",J276,0)</f>
        <v>0</v>
      </c>
      <c r="BH276" s="90">
        <f>IF(N276="sníž. přenesená",J276,0)</f>
        <v>0</v>
      </c>
      <c r="BI276" s="90">
        <f>IF(N276="nulová",J276,0)</f>
        <v>0</v>
      </c>
      <c r="BJ276" s="45" t="s">
        <v>20</v>
      </c>
      <c r="BK276" s="90">
        <f>ROUND(I276*H276,2)</f>
        <v>0</v>
      </c>
      <c r="BL276" s="45" t="s">
        <v>83</v>
      </c>
      <c r="BM276" s="89" t="s">
        <v>1421</v>
      </c>
    </row>
    <row r="277" spans="2:65" s="190" customFormat="1">
      <c r="B277" s="191"/>
      <c r="D277" s="95" t="s">
        <v>67</v>
      </c>
      <c r="E277" s="192" t="s">
        <v>40</v>
      </c>
      <c r="F277" s="193" t="s">
        <v>1422</v>
      </c>
      <c r="H277" s="192" t="s">
        <v>40</v>
      </c>
      <c r="I277" s="299"/>
      <c r="L277" s="191"/>
      <c r="M277" s="194"/>
      <c r="T277" s="195"/>
      <c r="AT277" s="192" t="s">
        <v>67</v>
      </c>
      <c r="AU277" s="192" t="s">
        <v>37</v>
      </c>
      <c r="AV277" s="190" t="s">
        <v>20</v>
      </c>
      <c r="AW277" s="190" t="s">
        <v>68</v>
      </c>
      <c r="AX277" s="190" t="s">
        <v>63</v>
      </c>
      <c r="AY277" s="192" t="s">
        <v>64</v>
      </c>
    </row>
    <row r="278" spans="2:65" s="93" customFormat="1">
      <c r="B278" s="94"/>
      <c r="D278" s="95" t="s">
        <v>67</v>
      </c>
      <c r="E278" s="96" t="s">
        <v>40</v>
      </c>
      <c r="F278" s="97" t="s">
        <v>20</v>
      </c>
      <c r="H278" s="98">
        <v>1</v>
      </c>
      <c r="I278" s="297"/>
      <c r="L278" s="94"/>
      <c r="M278" s="99"/>
      <c r="T278" s="100"/>
      <c r="AT278" s="96" t="s">
        <v>67</v>
      </c>
      <c r="AU278" s="96" t="s">
        <v>37</v>
      </c>
      <c r="AV278" s="93" t="s">
        <v>37</v>
      </c>
      <c r="AW278" s="93" t="s">
        <v>68</v>
      </c>
      <c r="AX278" s="93" t="s">
        <v>63</v>
      </c>
      <c r="AY278" s="96" t="s">
        <v>64</v>
      </c>
    </row>
    <row r="279" spans="2:65" s="101" customFormat="1">
      <c r="B279" s="102"/>
      <c r="D279" s="95" t="s">
        <v>67</v>
      </c>
      <c r="E279" s="103" t="s">
        <v>40</v>
      </c>
      <c r="F279" s="104" t="s">
        <v>70</v>
      </c>
      <c r="H279" s="105">
        <v>1</v>
      </c>
      <c r="I279" s="298"/>
      <c r="L279" s="102"/>
      <c r="M279" s="106"/>
      <c r="T279" s="107"/>
      <c r="AT279" s="103" t="s">
        <v>67</v>
      </c>
      <c r="AU279" s="103" t="s">
        <v>37</v>
      </c>
      <c r="AV279" s="101" t="s">
        <v>66</v>
      </c>
      <c r="AW279" s="101" t="s">
        <v>68</v>
      </c>
      <c r="AX279" s="101" t="s">
        <v>20</v>
      </c>
      <c r="AY279" s="103" t="s">
        <v>64</v>
      </c>
    </row>
    <row r="280" spans="2:65" s="46" customFormat="1" ht="44.25" customHeight="1">
      <c r="B280" s="79"/>
      <c r="C280" s="80" t="s">
        <v>69</v>
      </c>
      <c r="D280" s="80" t="s">
        <v>65</v>
      </c>
      <c r="E280" s="81" t="s">
        <v>1423</v>
      </c>
      <c r="F280" s="82" t="s">
        <v>1424</v>
      </c>
      <c r="G280" s="83" t="s">
        <v>9</v>
      </c>
      <c r="H280" s="84">
        <v>1</v>
      </c>
      <c r="I280" s="295"/>
      <c r="J280" s="85">
        <f>ROUND(I280*H280,2)</f>
        <v>0</v>
      </c>
      <c r="K280" s="128"/>
      <c r="L280" s="47"/>
      <c r="M280" s="296" t="s">
        <v>40</v>
      </c>
      <c r="N280" s="86" t="s">
        <v>45</v>
      </c>
      <c r="P280" s="87">
        <f>O280*H280</f>
        <v>0</v>
      </c>
      <c r="Q280" s="87">
        <v>0</v>
      </c>
      <c r="R280" s="87">
        <f>Q280*H280</f>
        <v>0</v>
      </c>
      <c r="S280" s="87">
        <v>0</v>
      </c>
      <c r="T280" s="88">
        <f>S280*H280</f>
        <v>0</v>
      </c>
      <c r="AR280" s="89" t="s">
        <v>83</v>
      </c>
      <c r="AT280" s="89" t="s">
        <v>65</v>
      </c>
      <c r="AU280" s="89" t="s">
        <v>37</v>
      </c>
      <c r="AY280" s="45" t="s">
        <v>64</v>
      </c>
      <c r="BE280" s="90">
        <f>IF(N280="základní",J280,0)</f>
        <v>0</v>
      </c>
      <c r="BF280" s="90">
        <f>IF(N280="snížená",J280,0)</f>
        <v>0</v>
      </c>
      <c r="BG280" s="90">
        <f>IF(N280="zákl. přenesená",J280,0)</f>
        <v>0</v>
      </c>
      <c r="BH280" s="90">
        <f>IF(N280="sníž. přenesená",J280,0)</f>
        <v>0</v>
      </c>
      <c r="BI280" s="90">
        <f>IF(N280="nulová",J280,0)</f>
        <v>0</v>
      </c>
      <c r="BJ280" s="45" t="s">
        <v>20</v>
      </c>
      <c r="BK280" s="90">
        <f>ROUND(I280*H280,2)</f>
        <v>0</v>
      </c>
      <c r="BL280" s="45" t="s">
        <v>83</v>
      </c>
      <c r="BM280" s="89" t="s">
        <v>1425</v>
      </c>
    </row>
    <row r="281" spans="2:65" s="190" customFormat="1">
      <c r="B281" s="191"/>
      <c r="D281" s="95" t="s">
        <v>67</v>
      </c>
      <c r="E281" s="192" t="s">
        <v>40</v>
      </c>
      <c r="F281" s="193" t="s">
        <v>1418</v>
      </c>
      <c r="H281" s="192" t="s">
        <v>40</v>
      </c>
      <c r="I281" s="299"/>
      <c r="L281" s="191"/>
      <c r="M281" s="194"/>
      <c r="T281" s="195"/>
      <c r="AT281" s="192" t="s">
        <v>67</v>
      </c>
      <c r="AU281" s="192" t="s">
        <v>37</v>
      </c>
      <c r="AV281" s="190" t="s">
        <v>20</v>
      </c>
      <c r="AW281" s="190" t="s">
        <v>68</v>
      </c>
      <c r="AX281" s="190" t="s">
        <v>63</v>
      </c>
      <c r="AY281" s="192" t="s">
        <v>64</v>
      </c>
    </row>
    <row r="282" spans="2:65" s="93" customFormat="1">
      <c r="B282" s="94"/>
      <c r="D282" s="95" t="s">
        <v>67</v>
      </c>
      <c r="E282" s="96" t="s">
        <v>40</v>
      </c>
      <c r="F282" s="97" t="s">
        <v>20</v>
      </c>
      <c r="H282" s="98">
        <v>1</v>
      </c>
      <c r="I282" s="297"/>
      <c r="L282" s="94"/>
      <c r="M282" s="99"/>
      <c r="T282" s="100"/>
      <c r="AT282" s="96" t="s">
        <v>67</v>
      </c>
      <c r="AU282" s="96" t="s">
        <v>37</v>
      </c>
      <c r="AV282" s="93" t="s">
        <v>37</v>
      </c>
      <c r="AW282" s="93" t="s">
        <v>68</v>
      </c>
      <c r="AX282" s="93" t="s">
        <v>63</v>
      </c>
      <c r="AY282" s="96" t="s">
        <v>64</v>
      </c>
    </row>
    <row r="283" spans="2:65" s="101" customFormat="1">
      <c r="B283" s="102"/>
      <c r="D283" s="95" t="s">
        <v>67</v>
      </c>
      <c r="E283" s="103" t="s">
        <v>40</v>
      </c>
      <c r="F283" s="104" t="s">
        <v>70</v>
      </c>
      <c r="H283" s="105">
        <v>1</v>
      </c>
      <c r="I283" s="298"/>
      <c r="L283" s="102"/>
      <c r="M283" s="106"/>
      <c r="T283" s="107"/>
      <c r="AT283" s="103" t="s">
        <v>67</v>
      </c>
      <c r="AU283" s="103" t="s">
        <v>37</v>
      </c>
      <c r="AV283" s="101" t="s">
        <v>66</v>
      </c>
      <c r="AW283" s="101" t="s">
        <v>68</v>
      </c>
      <c r="AX283" s="101" t="s">
        <v>20</v>
      </c>
      <c r="AY283" s="103" t="s">
        <v>64</v>
      </c>
    </row>
    <row r="284" spans="2:65" s="46" customFormat="1" ht="49.15" customHeight="1">
      <c r="B284" s="79"/>
      <c r="C284" s="80" t="s">
        <v>71</v>
      </c>
      <c r="D284" s="80" t="s">
        <v>65</v>
      </c>
      <c r="E284" s="81" t="s">
        <v>1426</v>
      </c>
      <c r="F284" s="82" t="s">
        <v>1427</v>
      </c>
      <c r="G284" s="83" t="s">
        <v>9</v>
      </c>
      <c r="H284" s="84">
        <v>2</v>
      </c>
      <c r="I284" s="295"/>
      <c r="J284" s="85">
        <f>ROUND(I284*H284,2)</f>
        <v>0</v>
      </c>
      <c r="K284" s="128"/>
      <c r="L284" s="47"/>
      <c r="M284" s="296" t="s">
        <v>40</v>
      </c>
      <c r="N284" s="86" t="s">
        <v>45</v>
      </c>
      <c r="P284" s="87">
        <f>O284*H284</f>
        <v>0</v>
      </c>
      <c r="Q284" s="87">
        <v>0</v>
      </c>
      <c r="R284" s="87">
        <f>Q284*H284</f>
        <v>0</v>
      </c>
      <c r="S284" s="87">
        <v>0</v>
      </c>
      <c r="T284" s="88">
        <f>S284*H284</f>
        <v>0</v>
      </c>
      <c r="AR284" s="89" t="s">
        <v>83</v>
      </c>
      <c r="AT284" s="89" t="s">
        <v>65</v>
      </c>
      <c r="AU284" s="89" t="s">
        <v>37</v>
      </c>
      <c r="AY284" s="45" t="s">
        <v>64</v>
      </c>
      <c r="BE284" s="90">
        <f>IF(N284="základní",J284,0)</f>
        <v>0</v>
      </c>
      <c r="BF284" s="90">
        <f>IF(N284="snížená",J284,0)</f>
        <v>0</v>
      </c>
      <c r="BG284" s="90">
        <f>IF(N284="zákl. přenesená",J284,0)</f>
        <v>0</v>
      </c>
      <c r="BH284" s="90">
        <f>IF(N284="sníž. přenesená",J284,0)</f>
        <v>0</v>
      </c>
      <c r="BI284" s="90">
        <f>IF(N284="nulová",J284,0)</f>
        <v>0</v>
      </c>
      <c r="BJ284" s="45" t="s">
        <v>20</v>
      </c>
      <c r="BK284" s="90">
        <f>ROUND(I284*H284,2)</f>
        <v>0</v>
      </c>
      <c r="BL284" s="45" t="s">
        <v>83</v>
      </c>
      <c r="BM284" s="89" t="s">
        <v>1428</v>
      </c>
    </row>
    <row r="285" spans="2:65" s="190" customFormat="1">
      <c r="B285" s="191"/>
      <c r="D285" s="95" t="s">
        <v>67</v>
      </c>
      <c r="E285" s="192" t="s">
        <v>40</v>
      </c>
      <c r="F285" s="193" t="s">
        <v>1429</v>
      </c>
      <c r="H285" s="192" t="s">
        <v>40</v>
      </c>
      <c r="I285" s="299"/>
      <c r="L285" s="191"/>
      <c r="M285" s="194"/>
      <c r="T285" s="195"/>
      <c r="AT285" s="192" t="s">
        <v>67</v>
      </c>
      <c r="AU285" s="192" t="s">
        <v>37</v>
      </c>
      <c r="AV285" s="190" t="s">
        <v>20</v>
      </c>
      <c r="AW285" s="190" t="s">
        <v>68</v>
      </c>
      <c r="AX285" s="190" t="s">
        <v>63</v>
      </c>
      <c r="AY285" s="192" t="s">
        <v>64</v>
      </c>
    </row>
    <row r="286" spans="2:65" s="93" customFormat="1">
      <c r="B286" s="94"/>
      <c r="D286" s="95" t="s">
        <v>67</v>
      </c>
      <c r="E286" s="96" t="s">
        <v>40</v>
      </c>
      <c r="F286" s="97" t="s">
        <v>37</v>
      </c>
      <c r="H286" s="98">
        <v>2</v>
      </c>
      <c r="I286" s="297"/>
      <c r="L286" s="94"/>
      <c r="M286" s="99"/>
      <c r="T286" s="100"/>
      <c r="AT286" s="96" t="s">
        <v>67</v>
      </c>
      <c r="AU286" s="96" t="s">
        <v>37</v>
      </c>
      <c r="AV286" s="93" t="s">
        <v>37</v>
      </c>
      <c r="AW286" s="93" t="s">
        <v>68</v>
      </c>
      <c r="AX286" s="93" t="s">
        <v>63</v>
      </c>
      <c r="AY286" s="96" t="s">
        <v>64</v>
      </c>
    </row>
    <row r="287" spans="2:65" s="101" customFormat="1">
      <c r="B287" s="102"/>
      <c r="D287" s="95" t="s">
        <v>67</v>
      </c>
      <c r="E287" s="103" t="s">
        <v>40</v>
      </c>
      <c r="F287" s="104" t="s">
        <v>70</v>
      </c>
      <c r="H287" s="105">
        <v>2</v>
      </c>
      <c r="I287" s="298"/>
      <c r="L287" s="102"/>
      <c r="M287" s="106"/>
      <c r="T287" s="107"/>
      <c r="AT287" s="103" t="s">
        <v>67</v>
      </c>
      <c r="AU287" s="103" t="s">
        <v>37</v>
      </c>
      <c r="AV287" s="101" t="s">
        <v>66</v>
      </c>
      <c r="AW287" s="101" t="s">
        <v>68</v>
      </c>
      <c r="AX287" s="101" t="s">
        <v>20</v>
      </c>
      <c r="AY287" s="103" t="s">
        <v>64</v>
      </c>
    </row>
    <row r="288" spans="2:65" s="46" customFormat="1" ht="24.2" customHeight="1">
      <c r="B288" s="79"/>
      <c r="C288" s="80" t="s">
        <v>72</v>
      </c>
      <c r="D288" s="80" t="s">
        <v>65</v>
      </c>
      <c r="E288" s="81" t="s">
        <v>1430</v>
      </c>
      <c r="F288" s="82" t="s">
        <v>1431</v>
      </c>
      <c r="G288" s="83" t="s">
        <v>31</v>
      </c>
      <c r="H288" s="84">
        <v>1</v>
      </c>
      <c r="I288" s="295"/>
      <c r="J288" s="85">
        <f>ROUND(I288*H288,2)</f>
        <v>0</v>
      </c>
      <c r="K288" s="128"/>
      <c r="L288" s="47"/>
      <c r="M288" s="296" t="s">
        <v>40</v>
      </c>
      <c r="N288" s="86" t="s">
        <v>45</v>
      </c>
      <c r="P288" s="87">
        <f>O288*H288</f>
        <v>0</v>
      </c>
      <c r="Q288" s="87">
        <v>0</v>
      </c>
      <c r="R288" s="87">
        <f>Q288*H288</f>
        <v>0</v>
      </c>
      <c r="S288" s="87">
        <v>0</v>
      </c>
      <c r="T288" s="88">
        <f>S288*H288</f>
        <v>0</v>
      </c>
      <c r="AR288" s="89" t="s">
        <v>83</v>
      </c>
      <c r="AT288" s="89" t="s">
        <v>65</v>
      </c>
      <c r="AU288" s="89" t="s">
        <v>37</v>
      </c>
      <c r="AY288" s="45" t="s">
        <v>64</v>
      </c>
      <c r="BE288" s="90">
        <f>IF(N288="základní",J288,0)</f>
        <v>0</v>
      </c>
      <c r="BF288" s="90">
        <f>IF(N288="snížená",J288,0)</f>
        <v>0</v>
      </c>
      <c r="BG288" s="90">
        <f>IF(N288="zákl. přenesená",J288,0)</f>
        <v>0</v>
      </c>
      <c r="BH288" s="90">
        <f>IF(N288="sníž. přenesená",J288,0)</f>
        <v>0</v>
      </c>
      <c r="BI288" s="90">
        <f>IF(N288="nulová",J288,0)</f>
        <v>0</v>
      </c>
      <c r="BJ288" s="45" t="s">
        <v>20</v>
      </c>
      <c r="BK288" s="90">
        <f>ROUND(I288*H288,2)</f>
        <v>0</v>
      </c>
      <c r="BL288" s="45" t="s">
        <v>83</v>
      </c>
      <c r="BM288" s="89" t="s">
        <v>1432</v>
      </c>
    </row>
    <row r="289" spans="2:65" s="46" customFormat="1" ht="66.75" customHeight="1">
      <c r="B289" s="79"/>
      <c r="C289" s="80" t="s">
        <v>73</v>
      </c>
      <c r="D289" s="80" t="s">
        <v>65</v>
      </c>
      <c r="E289" s="81" t="s">
        <v>719</v>
      </c>
      <c r="F289" s="82" t="s">
        <v>1433</v>
      </c>
      <c r="G289" s="83" t="s">
        <v>9</v>
      </c>
      <c r="H289" s="84">
        <v>1</v>
      </c>
      <c r="I289" s="295"/>
      <c r="J289" s="85">
        <f>ROUND(I289*H289,2)</f>
        <v>0</v>
      </c>
      <c r="K289" s="128"/>
      <c r="L289" s="47"/>
      <c r="M289" s="296" t="s">
        <v>40</v>
      </c>
      <c r="N289" s="86" t="s">
        <v>45</v>
      </c>
      <c r="P289" s="87">
        <f>O289*H289</f>
        <v>0</v>
      </c>
      <c r="Q289" s="87">
        <v>0</v>
      </c>
      <c r="R289" s="87">
        <f>Q289*H289</f>
        <v>0</v>
      </c>
      <c r="S289" s="87">
        <v>0</v>
      </c>
      <c r="T289" s="88">
        <f>S289*H289</f>
        <v>0</v>
      </c>
      <c r="AR289" s="89" t="s">
        <v>83</v>
      </c>
      <c r="AT289" s="89" t="s">
        <v>65</v>
      </c>
      <c r="AU289" s="89" t="s">
        <v>37</v>
      </c>
      <c r="AY289" s="45" t="s">
        <v>64</v>
      </c>
      <c r="BE289" s="90">
        <f>IF(N289="základní",J289,0)</f>
        <v>0</v>
      </c>
      <c r="BF289" s="90">
        <f>IF(N289="snížená",J289,0)</f>
        <v>0</v>
      </c>
      <c r="BG289" s="90">
        <f>IF(N289="zákl. přenesená",J289,0)</f>
        <v>0</v>
      </c>
      <c r="BH289" s="90">
        <f>IF(N289="sníž. přenesená",J289,0)</f>
        <v>0</v>
      </c>
      <c r="BI289" s="90">
        <f>IF(N289="nulová",J289,0)</f>
        <v>0</v>
      </c>
      <c r="BJ289" s="45" t="s">
        <v>20</v>
      </c>
      <c r="BK289" s="90">
        <f>ROUND(I289*H289,2)</f>
        <v>0</v>
      </c>
      <c r="BL289" s="45" t="s">
        <v>83</v>
      </c>
      <c r="BM289" s="89" t="s">
        <v>1434</v>
      </c>
    </row>
    <row r="290" spans="2:65" s="190" customFormat="1">
      <c r="B290" s="191"/>
      <c r="D290" s="95" t="s">
        <v>67</v>
      </c>
      <c r="E290" s="192" t="s">
        <v>40</v>
      </c>
      <c r="F290" s="193" t="s">
        <v>1435</v>
      </c>
      <c r="H290" s="192" t="s">
        <v>40</v>
      </c>
      <c r="I290" s="299"/>
      <c r="L290" s="191"/>
      <c r="M290" s="194"/>
      <c r="T290" s="195"/>
      <c r="AT290" s="192" t="s">
        <v>67</v>
      </c>
      <c r="AU290" s="192" t="s">
        <v>37</v>
      </c>
      <c r="AV290" s="190" t="s">
        <v>20</v>
      </c>
      <c r="AW290" s="190" t="s">
        <v>68</v>
      </c>
      <c r="AX290" s="190" t="s">
        <v>63</v>
      </c>
      <c r="AY290" s="192" t="s">
        <v>64</v>
      </c>
    </row>
    <row r="291" spans="2:65" s="93" customFormat="1">
      <c r="B291" s="94"/>
      <c r="D291" s="95" t="s">
        <v>67</v>
      </c>
      <c r="E291" s="96" t="s">
        <v>40</v>
      </c>
      <c r="F291" s="97" t="s">
        <v>20</v>
      </c>
      <c r="H291" s="98">
        <v>1</v>
      </c>
      <c r="I291" s="297"/>
      <c r="L291" s="94"/>
      <c r="M291" s="99"/>
      <c r="T291" s="100"/>
      <c r="AT291" s="96" t="s">
        <v>67</v>
      </c>
      <c r="AU291" s="96" t="s">
        <v>37</v>
      </c>
      <c r="AV291" s="93" t="s">
        <v>37</v>
      </c>
      <c r="AW291" s="93" t="s">
        <v>68</v>
      </c>
      <c r="AX291" s="93" t="s">
        <v>63</v>
      </c>
      <c r="AY291" s="96" t="s">
        <v>64</v>
      </c>
    </row>
    <row r="292" spans="2:65" s="101" customFormat="1">
      <c r="B292" s="102"/>
      <c r="D292" s="95" t="s">
        <v>67</v>
      </c>
      <c r="E292" s="103" t="s">
        <v>40</v>
      </c>
      <c r="F292" s="104" t="s">
        <v>70</v>
      </c>
      <c r="H292" s="105">
        <v>1</v>
      </c>
      <c r="I292" s="298"/>
      <c r="L292" s="102"/>
      <c r="M292" s="106"/>
      <c r="T292" s="107"/>
      <c r="AT292" s="103" t="s">
        <v>67</v>
      </c>
      <c r="AU292" s="103" t="s">
        <v>37</v>
      </c>
      <c r="AV292" s="101" t="s">
        <v>66</v>
      </c>
      <c r="AW292" s="101" t="s">
        <v>68</v>
      </c>
      <c r="AX292" s="101" t="s">
        <v>20</v>
      </c>
      <c r="AY292" s="103" t="s">
        <v>64</v>
      </c>
    </row>
    <row r="293" spans="2:65" s="46" customFormat="1" ht="66.75" customHeight="1">
      <c r="B293" s="79"/>
      <c r="C293" s="80" t="s">
        <v>74</v>
      </c>
      <c r="D293" s="80" t="s">
        <v>65</v>
      </c>
      <c r="E293" s="81" t="s">
        <v>1436</v>
      </c>
      <c r="F293" s="82" t="s">
        <v>1437</v>
      </c>
      <c r="G293" s="83" t="s">
        <v>9</v>
      </c>
      <c r="H293" s="84">
        <v>1</v>
      </c>
      <c r="I293" s="295"/>
      <c r="J293" s="85">
        <f>ROUND(I293*H293,2)</f>
        <v>0</v>
      </c>
      <c r="K293" s="128"/>
      <c r="L293" s="47"/>
      <c r="M293" s="296" t="s">
        <v>40</v>
      </c>
      <c r="N293" s="86" t="s">
        <v>45</v>
      </c>
      <c r="P293" s="87">
        <f>O293*H293</f>
        <v>0</v>
      </c>
      <c r="Q293" s="87">
        <v>0</v>
      </c>
      <c r="R293" s="87">
        <f>Q293*H293</f>
        <v>0</v>
      </c>
      <c r="S293" s="87">
        <v>0</v>
      </c>
      <c r="T293" s="88">
        <f>S293*H293</f>
        <v>0</v>
      </c>
      <c r="AR293" s="89" t="s">
        <v>83</v>
      </c>
      <c r="AT293" s="89" t="s">
        <v>65</v>
      </c>
      <c r="AU293" s="89" t="s">
        <v>37</v>
      </c>
      <c r="AY293" s="45" t="s">
        <v>64</v>
      </c>
      <c r="BE293" s="90">
        <f>IF(N293="základní",J293,0)</f>
        <v>0</v>
      </c>
      <c r="BF293" s="90">
        <f>IF(N293="snížená",J293,0)</f>
        <v>0</v>
      </c>
      <c r="BG293" s="90">
        <f>IF(N293="zákl. přenesená",J293,0)</f>
        <v>0</v>
      </c>
      <c r="BH293" s="90">
        <f>IF(N293="sníž. přenesená",J293,0)</f>
        <v>0</v>
      </c>
      <c r="BI293" s="90">
        <f>IF(N293="nulová",J293,0)</f>
        <v>0</v>
      </c>
      <c r="BJ293" s="45" t="s">
        <v>20</v>
      </c>
      <c r="BK293" s="90">
        <f>ROUND(I293*H293,2)</f>
        <v>0</v>
      </c>
      <c r="BL293" s="45" t="s">
        <v>83</v>
      </c>
      <c r="BM293" s="89" t="s">
        <v>1438</v>
      </c>
    </row>
    <row r="294" spans="2:65" s="190" customFormat="1">
      <c r="B294" s="191"/>
      <c r="D294" s="95" t="s">
        <v>67</v>
      </c>
      <c r="E294" s="192" t="s">
        <v>40</v>
      </c>
      <c r="F294" s="193" t="s">
        <v>1435</v>
      </c>
      <c r="H294" s="192" t="s">
        <v>40</v>
      </c>
      <c r="I294" s="299"/>
      <c r="L294" s="191"/>
      <c r="M294" s="194"/>
      <c r="T294" s="195"/>
      <c r="AT294" s="192" t="s">
        <v>67</v>
      </c>
      <c r="AU294" s="192" t="s">
        <v>37</v>
      </c>
      <c r="AV294" s="190" t="s">
        <v>20</v>
      </c>
      <c r="AW294" s="190" t="s">
        <v>68</v>
      </c>
      <c r="AX294" s="190" t="s">
        <v>63</v>
      </c>
      <c r="AY294" s="192" t="s">
        <v>64</v>
      </c>
    </row>
    <row r="295" spans="2:65" s="93" customFormat="1">
      <c r="B295" s="94"/>
      <c r="D295" s="95" t="s">
        <v>67</v>
      </c>
      <c r="E295" s="96" t="s">
        <v>40</v>
      </c>
      <c r="F295" s="97" t="s">
        <v>20</v>
      </c>
      <c r="H295" s="98">
        <v>1</v>
      </c>
      <c r="I295" s="297"/>
      <c r="L295" s="94"/>
      <c r="M295" s="99"/>
      <c r="T295" s="100"/>
      <c r="AT295" s="96" t="s">
        <v>67</v>
      </c>
      <c r="AU295" s="96" t="s">
        <v>37</v>
      </c>
      <c r="AV295" s="93" t="s">
        <v>37</v>
      </c>
      <c r="AW295" s="93" t="s">
        <v>68</v>
      </c>
      <c r="AX295" s="93" t="s">
        <v>63</v>
      </c>
      <c r="AY295" s="96" t="s">
        <v>64</v>
      </c>
    </row>
    <row r="296" spans="2:65" s="101" customFormat="1">
      <c r="B296" s="102"/>
      <c r="D296" s="95" t="s">
        <v>67</v>
      </c>
      <c r="E296" s="103" t="s">
        <v>40</v>
      </c>
      <c r="F296" s="104" t="s">
        <v>70</v>
      </c>
      <c r="H296" s="105">
        <v>1</v>
      </c>
      <c r="I296" s="298"/>
      <c r="L296" s="102"/>
      <c r="M296" s="106"/>
      <c r="T296" s="107"/>
      <c r="AT296" s="103" t="s">
        <v>67</v>
      </c>
      <c r="AU296" s="103" t="s">
        <v>37</v>
      </c>
      <c r="AV296" s="101" t="s">
        <v>66</v>
      </c>
      <c r="AW296" s="101" t="s">
        <v>68</v>
      </c>
      <c r="AX296" s="101" t="s">
        <v>20</v>
      </c>
      <c r="AY296" s="103" t="s">
        <v>64</v>
      </c>
    </row>
    <row r="297" spans="2:65" s="46" customFormat="1" ht="66.75" customHeight="1">
      <c r="B297" s="79"/>
      <c r="C297" s="80" t="s">
        <v>76</v>
      </c>
      <c r="D297" s="80" t="s">
        <v>65</v>
      </c>
      <c r="E297" s="81" t="s">
        <v>722</v>
      </c>
      <c r="F297" s="82" t="s">
        <v>1439</v>
      </c>
      <c r="G297" s="83" t="s">
        <v>9</v>
      </c>
      <c r="H297" s="84">
        <v>1</v>
      </c>
      <c r="I297" s="295"/>
      <c r="J297" s="85">
        <f>ROUND(I297*H297,2)</f>
        <v>0</v>
      </c>
      <c r="K297" s="128"/>
      <c r="L297" s="47"/>
      <c r="M297" s="296" t="s">
        <v>40</v>
      </c>
      <c r="N297" s="86" t="s">
        <v>45</v>
      </c>
      <c r="P297" s="87">
        <f>O297*H297</f>
        <v>0</v>
      </c>
      <c r="Q297" s="87">
        <v>0</v>
      </c>
      <c r="R297" s="87">
        <f>Q297*H297</f>
        <v>0</v>
      </c>
      <c r="S297" s="87">
        <v>0</v>
      </c>
      <c r="T297" s="88">
        <f>S297*H297</f>
        <v>0</v>
      </c>
      <c r="AR297" s="89" t="s">
        <v>83</v>
      </c>
      <c r="AT297" s="89" t="s">
        <v>65</v>
      </c>
      <c r="AU297" s="89" t="s">
        <v>37</v>
      </c>
      <c r="AY297" s="45" t="s">
        <v>64</v>
      </c>
      <c r="BE297" s="90">
        <f>IF(N297="základní",J297,0)</f>
        <v>0</v>
      </c>
      <c r="BF297" s="90">
        <f>IF(N297="snížená",J297,0)</f>
        <v>0</v>
      </c>
      <c r="BG297" s="90">
        <f>IF(N297="zákl. přenesená",J297,0)</f>
        <v>0</v>
      </c>
      <c r="BH297" s="90">
        <f>IF(N297="sníž. přenesená",J297,0)</f>
        <v>0</v>
      </c>
      <c r="BI297" s="90">
        <f>IF(N297="nulová",J297,0)</f>
        <v>0</v>
      </c>
      <c r="BJ297" s="45" t="s">
        <v>20</v>
      </c>
      <c r="BK297" s="90">
        <f>ROUND(I297*H297,2)</f>
        <v>0</v>
      </c>
      <c r="BL297" s="45" t="s">
        <v>83</v>
      </c>
      <c r="BM297" s="89" t="s">
        <v>1440</v>
      </c>
    </row>
    <row r="298" spans="2:65" s="190" customFormat="1">
      <c r="B298" s="191"/>
      <c r="D298" s="95" t="s">
        <v>67</v>
      </c>
      <c r="E298" s="192" t="s">
        <v>40</v>
      </c>
      <c r="F298" s="193" t="s">
        <v>1441</v>
      </c>
      <c r="H298" s="192" t="s">
        <v>40</v>
      </c>
      <c r="I298" s="299"/>
      <c r="L298" s="191"/>
      <c r="M298" s="194"/>
      <c r="T298" s="195"/>
      <c r="AT298" s="192" t="s">
        <v>67</v>
      </c>
      <c r="AU298" s="192" t="s">
        <v>37</v>
      </c>
      <c r="AV298" s="190" t="s">
        <v>20</v>
      </c>
      <c r="AW298" s="190" t="s">
        <v>68</v>
      </c>
      <c r="AX298" s="190" t="s">
        <v>63</v>
      </c>
      <c r="AY298" s="192" t="s">
        <v>64</v>
      </c>
    </row>
    <row r="299" spans="2:65" s="93" customFormat="1">
      <c r="B299" s="94"/>
      <c r="D299" s="95" t="s">
        <v>67</v>
      </c>
      <c r="E299" s="96" t="s">
        <v>40</v>
      </c>
      <c r="F299" s="97" t="s">
        <v>20</v>
      </c>
      <c r="H299" s="98">
        <v>1</v>
      </c>
      <c r="I299" s="297"/>
      <c r="L299" s="94"/>
      <c r="M299" s="99"/>
      <c r="T299" s="100"/>
      <c r="AT299" s="96" t="s">
        <v>67</v>
      </c>
      <c r="AU299" s="96" t="s">
        <v>37</v>
      </c>
      <c r="AV299" s="93" t="s">
        <v>37</v>
      </c>
      <c r="AW299" s="93" t="s">
        <v>68</v>
      </c>
      <c r="AX299" s="93" t="s">
        <v>63</v>
      </c>
      <c r="AY299" s="96" t="s">
        <v>64</v>
      </c>
    </row>
    <row r="300" spans="2:65" s="101" customFormat="1">
      <c r="B300" s="102"/>
      <c r="D300" s="95" t="s">
        <v>67</v>
      </c>
      <c r="E300" s="103" t="s">
        <v>40</v>
      </c>
      <c r="F300" s="104" t="s">
        <v>70</v>
      </c>
      <c r="H300" s="105">
        <v>1</v>
      </c>
      <c r="I300" s="298"/>
      <c r="L300" s="102"/>
      <c r="M300" s="106"/>
      <c r="T300" s="107"/>
      <c r="AT300" s="103" t="s">
        <v>67</v>
      </c>
      <c r="AU300" s="103" t="s">
        <v>37</v>
      </c>
      <c r="AV300" s="101" t="s">
        <v>66</v>
      </c>
      <c r="AW300" s="101" t="s">
        <v>68</v>
      </c>
      <c r="AX300" s="101" t="s">
        <v>20</v>
      </c>
      <c r="AY300" s="103" t="s">
        <v>64</v>
      </c>
    </row>
    <row r="301" spans="2:65" s="46" customFormat="1" ht="66.75" customHeight="1">
      <c r="B301" s="79"/>
      <c r="C301" s="80" t="s">
        <v>77</v>
      </c>
      <c r="D301" s="80" t="s">
        <v>65</v>
      </c>
      <c r="E301" s="81" t="s">
        <v>725</v>
      </c>
      <c r="F301" s="82" t="s">
        <v>1442</v>
      </c>
      <c r="G301" s="83" t="s">
        <v>9</v>
      </c>
      <c r="H301" s="84">
        <v>1</v>
      </c>
      <c r="I301" s="295"/>
      <c r="J301" s="85">
        <f>ROUND(I301*H301,2)</f>
        <v>0</v>
      </c>
      <c r="K301" s="128"/>
      <c r="L301" s="47"/>
      <c r="M301" s="296" t="s">
        <v>40</v>
      </c>
      <c r="N301" s="86" t="s">
        <v>45</v>
      </c>
      <c r="P301" s="87">
        <f>O301*H301</f>
        <v>0</v>
      </c>
      <c r="Q301" s="87">
        <v>0</v>
      </c>
      <c r="R301" s="87">
        <f>Q301*H301</f>
        <v>0</v>
      </c>
      <c r="S301" s="87">
        <v>0</v>
      </c>
      <c r="T301" s="88">
        <f>S301*H301</f>
        <v>0</v>
      </c>
      <c r="AR301" s="89" t="s">
        <v>83</v>
      </c>
      <c r="AT301" s="89" t="s">
        <v>65</v>
      </c>
      <c r="AU301" s="89" t="s">
        <v>37</v>
      </c>
      <c r="AY301" s="45" t="s">
        <v>64</v>
      </c>
      <c r="BE301" s="90">
        <f>IF(N301="základní",J301,0)</f>
        <v>0</v>
      </c>
      <c r="BF301" s="90">
        <f>IF(N301="snížená",J301,0)</f>
        <v>0</v>
      </c>
      <c r="BG301" s="90">
        <f>IF(N301="zákl. přenesená",J301,0)</f>
        <v>0</v>
      </c>
      <c r="BH301" s="90">
        <f>IF(N301="sníž. přenesená",J301,0)</f>
        <v>0</v>
      </c>
      <c r="BI301" s="90">
        <f>IF(N301="nulová",J301,0)</f>
        <v>0</v>
      </c>
      <c r="BJ301" s="45" t="s">
        <v>20</v>
      </c>
      <c r="BK301" s="90">
        <f>ROUND(I301*H301,2)</f>
        <v>0</v>
      </c>
      <c r="BL301" s="45" t="s">
        <v>83</v>
      </c>
      <c r="BM301" s="89" t="s">
        <v>1443</v>
      </c>
    </row>
    <row r="302" spans="2:65" s="190" customFormat="1">
      <c r="B302" s="191"/>
      <c r="D302" s="95" t="s">
        <v>67</v>
      </c>
      <c r="E302" s="192" t="s">
        <v>40</v>
      </c>
      <c r="F302" s="193" t="s">
        <v>1441</v>
      </c>
      <c r="H302" s="192" t="s">
        <v>40</v>
      </c>
      <c r="I302" s="299"/>
      <c r="L302" s="191"/>
      <c r="M302" s="194"/>
      <c r="T302" s="195"/>
      <c r="AT302" s="192" t="s">
        <v>67</v>
      </c>
      <c r="AU302" s="192" t="s">
        <v>37</v>
      </c>
      <c r="AV302" s="190" t="s">
        <v>20</v>
      </c>
      <c r="AW302" s="190" t="s">
        <v>68</v>
      </c>
      <c r="AX302" s="190" t="s">
        <v>63</v>
      </c>
      <c r="AY302" s="192" t="s">
        <v>64</v>
      </c>
    </row>
    <row r="303" spans="2:65" s="93" customFormat="1">
      <c r="B303" s="94"/>
      <c r="D303" s="95" t="s">
        <v>67</v>
      </c>
      <c r="E303" s="96" t="s">
        <v>40</v>
      </c>
      <c r="F303" s="97" t="s">
        <v>20</v>
      </c>
      <c r="H303" s="98">
        <v>1</v>
      </c>
      <c r="I303" s="297"/>
      <c r="L303" s="94"/>
      <c r="M303" s="99"/>
      <c r="T303" s="100"/>
      <c r="AT303" s="96" t="s">
        <v>67</v>
      </c>
      <c r="AU303" s="96" t="s">
        <v>37</v>
      </c>
      <c r="AV303" s="93" t="s">
        <v>37</v>
      </c>
      <c r="AW303" s="93" t="s">
        <v>68</v>
      </c>
      <c r="AX303" s="93" t="s">
        <v>63</v>
      </c>
      <c r="AY303" s="96" t="s">
        <v>64</v>
      </c>
    </row>
    <row r="304" spans="2:65" s="101" customFormat="1">
      <c r="B304" s="102"/>
      <c r="D304" s="95" t="s">
        <v>67</v>
      </c>
      <c r="E304" s="103" t="s">
        <v>40</v>
      </c>
      <c r="F304" s="104" t="s">
        <v>70</v>
      </c>
      <c r="H304" s="105">
        <v>1</v>
      </c>
      <c r="I304" s="298"/>
      <c r="L304" s="102"/>
      <c r="M304" s="106"/>
      <c r="T304" s="107"/>
      <c r="AT304" s="103" t="s">
        <v>67</v>
      </c>
      <c r="AU304" s="103" t="s">
        <v>37</v>
      </c>
      <c r="AV304" s="101" t="s">
        <v>66</v>
      </c>
      <c r="AW304" s="101" t="s">
        <v>68</v>
      </c>
      <c r="AX304" s="101" t="s">
        <v>20</v>
      </c>
      <c r="AY304" s="103" t="s">
        <v>64</v>
      </c>
    </row>
    <row r="305" spans="2:65" s="46" customFormat="1" ht="24.2" customHeight="1">
      <c r="B305" s="79"/>
      <c r="C305" s="80" t="s">
        <v>78</v>
      </c>
      <c r="D305" s="80" t="s">
        <v>65</v>
      </c>
      <c r="E305" s="81" t="s">
        <v>731</v>
      </c>
      <c r="F305" s="82" t="s">
        <v>732</v>
      </c>
      <c r="G305" s="83" t="s">
        <v>9</v>
      </c>
      <c r="H305" s="84">
        <v>26</v>
      </c>
      <c r="I305" s="295"/>
      <c r="J305" s="85">
        <f>ROUND(I305*H305,2)</f>
        <v>0</v>
      </c>
      <c r="K305" s="128"/>
      <c r="L305" s="47"/>
      <c r="M305" s="296" t="s">
        <v>40</v>
      </c>
      <c r="N305" s="86" t="s">
        <v>45</v>
      </c>
      <c r="P305" s="87">
        <f>O305*H305</f>
        <v>0</v>
      </c>
      <c r="Q305" s="87">
        <v>0</v>
      </c>
      <c r="R305" s="87">
        <f>Q305*H305</f>
        <v>0</v>
      </c>
      <c r="S305" s="87">
        <v>0</v>
      </c>
      <c r="T305" s="88">
        <f>S305*H305</f>
        <v>0</v>
      </c>
      <c r="AR305" s="89" t="s">
        <v>83</v>
      </c>
      <c r="AT305" s="89" t="s">
        <v>65</v>
      </c>
      <c r="AU305" s="89" t="s">
        <v>37</v>
      </c>
      <c r="AY305" s="45" t="s">
        <v>64</v>
      </c>
      <c r="BE305" s="90">
        <f>IF(N305="základní",J305,0)</f>
        <v>0</v>
      </c>
      <c r="BF305" s="90">
        <f>IF(N305="snížená",J305,0)</f>
        <v>0</v>
      </c>
      <c r="BG305" s="90">
        <f>IF(N305="zákl. přenesená",J305,0)</f>
        <v>0</v>
      </c>
      <c r="BH305" s="90">
        <f>IF(N305="sníž. přenesená",J305,0)</f>
        <v>0</v>
      </c>
      <c r="BI305" s="90">
        <f>IF(N305="nulová",J305,0)</f>
        <v>0</v>
      </c>
      <c r="BJ305" s="45" t="s">
        <v>20</v>
      </c>
      <c r="BK305" s="90">
        <f>ROUND(I305*H305,2)</f>
        <v>0</v>
      </c>
      <c r="BL305" s="45" t="s">
        <v>83</v>
      </c>
      <c r="BM305" s="89" t="s">
        <v>1444</v>
      </c>
    </row>
    <row r="306" spans="2:65" s="93" customFormat="1">
      <c r="B306" s="94"/>
      <c r="D306" s="95" t="s">
        <v>67</v>
      </c>
      <c r="E306" s="96" t="s">
        <v>40</v>
      </c>
      <c r="F306" s="97" t="s">
        <v>1445</v>
      </c>
      <c r="H306" s="98">
        <v>26</v>
      </c>
      <c r="I306" s="297"/>
      <c r="L306" s="94"/>
      <c r="M306" s="99"/>
      <c r="T306" s="100"/>
      <c r="AT306" s="96" t="s">
        <v>67</v>
      </c>
      <c r="AU306" s="96" t="s">
        <v>37</v>
      </c>
      <c r="AV306" s="93" t="s">
        <v>37</v>
      </c>
      <c r="AW306" s="93" t="s">
        <v>68</v>
      </c>
      <c r="AX306" s="93" t="s">
        <v>63</v>
      </c>
      <c r="AY306" s="96" t="s">
        <v>64</v>
      </c>
    </row>
    <row r="307" spans="2:65" s="101" customFormat="1">
      <c r="B307" s="102"/>
      <c r="D307" s="95" t="s">
        <v>67</v>
      </c>
      <c r="E307" s="103" t="s">
        <v>40</v>
      </c>
      <c r="F307" s="104" t="s">
        <v>70</v>
      </c>
      <c r="H307" s="105">
        <v>26</v>
      </c>
      <c r="I307" s="298"/>
      <c r="L307" s="102"/>
      <c r="M307" s="106"/>
      <c r="T307" s="107"/>
      <c r="AT307" s="103" t="s">
        <v>67</v>
      </c>
      <c r="AU307" s="103" t="s">
        <v>37</v>
      </c>
      <c r="AV307" s="101" t="s">
        <v>66</v>
      </c>
      <c r="AW307" s="101" t="s">
        <v>68</v>
      </c>
      <c r="AX307" s="101" t="s">
        <v>20</v>
      </c>
      <c r="AY307" s="103" t="s">
        <v>64</v>
      </c>
    </row>
    <row r="308" spans="2:65" s="46" customFormat="1" ht="49.15" customHeight="1">
      <c r="B308" s="79"/>
      <c r="C308" s="80" t="s">
        <v>79</v>
      </c>
      <c r="D308" s="80" t="s">
        <v>65</v>
      </c>
      <c r="E308" s="81" t="s">
        <v>1446</v>
      </c>
      <c r="F308" s="82" t="s">
        <v>1447</v>
      </c>
      <c r="G308" s="83" t="s">
        <v>9</v>
      </c>
      <c r="H308" s="84">
        <v>1</v>
      </c>
      <c r="I308" s="295"/>
      <c r="J308" s="85">
        <f>ROUND(I308*H308,2)</f>
        <v>0</v>
      </c>
      <c r="K308" s="128"/>
      <c r="L308" s="47"/>
      <c r="M308" s="296" t="s">
        <v>40</v>
      </c>
      <c r="N308" s="86" t="s">
        <v>45</v>
      </c>
      <c r="P308" s="87">
        <f>O308*H308</f>
        <v>0</v>
      </c>
      <c r="Q308" s="87">
        <v>0</v>
      </c>
      <c r="R308" s="87">
        <f>Q308*H308</f>
        <v>0</v>
      </c>
      <c r="S308" s="87">
        <v>0</v>
      </c>
      <c r="T308" s="88">
        <f>S308*H308</f>
        <v>0</v>
      </c>
      <c r="AR308" s="89" t="s">
        <v>83</v>
      </c>
      <c r="AT308" s="89" t="s">
        <v>65</v>
      </c>
      <c r="AU308" s="89" t="s">
        <v>37</v>
      </c>
      <c r="AY308" s="45" t="s">
        <v>64</v>
      </c>
      <c r="BE308" s="90">
        <f>IF(N308="základní",J308,0)</f>
        <v>0</v>
      </c>
      <c r="BF308" s="90">
        <f>IF(N308="snížená",J308,0)</f>
        <v>0</v>
      </c>
      <c r="BG308" s="90">
        <f>IF(N308="zákl. přenesená",J308,0)</f>
        <v>0</v>
      </c>
      <c r="BH308" s="90">
        <f>IF(N308="sníž. přenesená",J308,0)</f>
        <v>0</v>
      </c>
      <c r="BI308" s="90">
        <f>IF(N308="nulová",J308,0)</f>
        <v>0</v>
      </c>
      <c r="BJ308" s="45" t="s">
        <v>20</v>
      </c>
      <c r="BK308" s="90">
        <f>ROUND(I308*H308,2)</f>
        <v>0</v>
      </c>
      <c r="BL308" s="45" t="s">
        <v>83</v>
      </c>
      <c r="BM308" s="89" t="s">
        <v>1448</v>
      </c>
    </row>
    <row r="309" spans="2:65" s="93" customFormat="1">
      <c r="B309" s="94"/>
      <c r="D309" s="95" t="s">
        <v>67</v>
      </c>
      <c r="E309" s="96" t="s">
        <v>40</v>
      </c>
      <c r="F309" s="97" t="s">
        <v>20</v>
      </c>
      <c r="H309" s="98">
        <v>1</v>
      </c>
      <c r="I309" s="297"/>
      <c r="L309" s="94"/>
      <c r="M309" s="99"/>
      <c r="T309" s="100"/>
      <c r="AT309" s="96" t="s">
        <v>67</v>
      </c>
      <c r="AU309" s="96" t="s">
        <v>37</v>
      </c>
      <c r="AV309" s="93" t="s">
        <v>37</v>
      </c>
      <c r="AW309" s="93" t="s">
        <v>68</v>
      </c>
      <c r="AX309" s="93" t="s">
        <v>63</v>
      </c>
      <c r="AY309" s="96" t="s">
        <v>64</v>
      </c>
    </row>
    <row r="310" spans="2:65" s="101" customFormat="1">
      <c r="B310" s="102"/>
      <c r="D310" s="95" t="s">
        <v>67</v>
      </c>
      <c r="E310" s="103" t="s">
        <v>40</v>
      </c>
      <c r="F310" s="104" t="s">
        <v>70</v>
      </c>
      <c r="H310" s="105">
        <v>1</v>
      </c>
      <c r="I310" s="298"/>
      <c r="L310" s="102"/>
      <c r="M310" s="106"/>
      <c r="T310" s="107"/>
      <c r="AT310" s="103" t="s">
        <v>67</v>
      </c>
      <c r="AU310" s="103" t="s">
        <v>37</v>
      </c>
      <c r="AV310" s="101" t="s">
        <v>66</v>
      </c>
      <c r="AW310" s="101" t="s">
        <v>68</v>
      </c>
      <c r="AX310" s="101" t="s">
        <v>20</v>
      </c>
      <c r="AY310" s="103" t="s">
        <v>64</v>
      </c>
    </row>
    <row r="311" spans="2:65" s="46" customFormat="1" ht="24.2" customHeight="1">
      <c r="B311" s="79"/>
      <c r="C311" s="80" t="s">
        <v>139</v>
      </c>
      <c r="D311" s="80" t="s">
        <v>65</v>
      </c>
      <c r="E311" s="81" t="s">
        <v>735</v>
      </c>
      <c r="F311" s="82" t="s">
        <v>736</v>
      </c>
      <c r="G311" s="83" t="s">
        <v>8</v>
      </c>
      <c r="H311" s="302"/>
      <c r="I311" s="295"/>
      <c r="J311" s="85">
        <f>ROUND(I311*H311,2)</f>
        <v>0</v>
      </c>
      <c r="K311" s="128"/>
      <c r="L311" s="47"/>
      <c r="M311" s="296" t="s">
        <v>40</v>
      </c>
      <c r="N311" s="86" t="s">
        <v>45</v>
      </c>
      <c r="P311" s="87">
        <f>O311*H311</f>
        <v>0</v>
      </c>
      <c r="Q311" s="87">
        <v>0</v>
      </c>
      <c r="R311" s="87">
        <f>Q311*H311</f>
        <v>0</v>
      </c>
      <c r="S311" s="87">
        <v>0</v>
      </c>
      <c r="T311" s="88">
        <f>S311*H311</f>
        <v>0</v>
      </c>
      <c r="AR311" s="89" t="s">
        <v>83</v>
      </c>
      <c r="AT311" s="89" t="s">
        <v>65</v>
      </c>
      <c r="AU311" s="89" t="s">
        <v>37</v>
      </c>
      <c r="AY311" s="45" t="s">
        <v>64</v>
      </c>
      <c r="BE311" s="90">
        <f>IF(N311="základní",J311,0)</f>
        <v>0</v>
      </c>
      <c r="BF311" s="90">
        <f>IF(N311="snížená",J311,0)</f>
        <v>0</v>
      </c>
      <c r="BG311" s="90">
        <f>IF(N311="zákl. přenesená",J311,0)</f>
        <v>0</v>
      </c>
      <c r="BH311" s="90">
        <f>IF(N311="sníž. přenesená",J311,0)</f>
        <v>0</v>
      </c>
      <c r="BI311" s="90">
        <f>IF(N311="nulová",J311,0)</f>
        <v>0</v>
      </c>
      <c r="BJ311" s="45" t="s">
        <v>20</v>
      </c>
      <c r="BK311" s="90">
        <f>ROUND(I311*H311,2)</f>
        <v>0</v>
      </c>
      <c r="BL311" s="45" t="s">
        <v>83</v>
      </c>
      <c r="BM311" s="89" t="s">
        <v>1449</v>
      </c>
    </row>
    <row r="312" spans="2:65" s="67" customFormat="1" ht="22.9" customHeight="1">
      <c r="B312" s="68"/>
      <c r="D312" s="69" t="s">
        <v>60</v>
      </c>
      <c r="E312" s="77" t="s">
        <v>230</v>
      </c>
      <c r="F312" s="77" t="s">
        <v>231</v>
      </c>
      <c r="I312" s="294"/>
      <c r="J312" s="78">
        <f>BK312</f>
        <v>0</v>
      </c>
      <c r="L312" s="68"/>
      <c r="M312" s="72"/>
      <c r="P312" s="73">
        <f>SUM(P313:P324)</f>
        <v>0</v>
      </c>
      <c r="R312" s="73">
        <f>SUM(R313:R324)</f>
        <v>0</v>
      </c>
      <c r="T312" s="74">
        <f>SUM(T313:T324)</f>
        <v>0</v>
      </c>
      <c r="AR312" s="69" t="s">
        <v>37</v>
      </c>
      <c r="AT312" s="75" t="s">
        <v>60</v>
      </c>
      <c r="AU312" s="75" t="s">
        <v>20</v>
      </c>
      <c r="AY312" s="69" t="s">
        <v>64</v>
      </c>
      <c r="BK312" s="76">
        <f>SUM(BK313:BK324)</f>
        <v>0</v>
      </c>
    </row>
    <row r="313" spans="2:65" s="46" customFormat="1" ht="49.15" customHeight="1">
      <c r="B313" s="79"/>
      <c r="C313" s="80" t="s">
        <v>138</v>
      </c>
      <c r="D313" s="80" t="s">
        <v>65</v>
      </c>
      <c r="E313" s="81" t="s">
        <v>230</v>
      </c>
      <c r="F313" s="82" t="s">
        <v>1408</v>
      </c>
      <c r="G313" s="83" t="s">
        <v>717</v>
      </c>
      <c r="H313" s="84">
        <v>0</v>
      </c>
      <c r="I313" s="295"/>
      <c r="J313" s="85">
        <f>ROUND(I313*H313,2)</f>
        <v>0</v>
      </c>
      <c r="K313" s="128"/>
      <c r="L313" s="47"/>
      <c r="M313" s="296" t="s">
        <v>40</v>
      </c>
      <c r="N313" s="86" t="s">
        <v>45</v>
      </c>
      <c r="P313" s="87">
        <f>O313*H313</f>
        <v>0</v>
      </c>
      <c r="Q313" s="87">
        <v>1.0999999999999999E-2</v>
      </c>
      <c r="R313" s="87">
        <f>Q313*H313</f>
        <v>0</v>
      </c>
      <c r="S313" s="87">
        <v>0</v>
      </c>
      <c r="T313" s="88">
        <f>S313*H313</f>
        <v>0</v>
      </c>
      <c r="AR313" s="89" t="s">
        <v>83</v>
      </c>
      <c r="AT313" s="89" t="s">
        <v>65</v>
      </c>
      <c r="AU313" s="89" t="s">
        <v>37</v>
      </c>
      <c r="AY313" s="45" t="s">
        <v>64</v>
      </c>
      <c r="BE313" s="90">
        <f>IF(N313="základní",J313,0)</f>
        <v>0</v>
      </c>
      <c r="BF313" s="90">
        <f>IF(N313="snížená",J313,0)</f>
        <v>0</v>
      </c>
      <c r="BG313" s="90">
        <f>IF(N313="zákl. přenesená",J313,0)</f>
        <v>0</v>
      </c>
      <c r="BH313" s="90">
        <f>IF(N313="sníž. přenesená",J313,0)</f>
        <v>0</v>
      </c>
      <c r="BI313" s="90">
        <f>IF(N313="nulová",J313,0)</f>
        <v>0</v>
      </c>
      <c r="BJ313" s="45" t="s">
        <v>20</v>
      </c>
      <c r="BK313" s="90">
        <f>ROUND(I313*H313,2)</f>
        <v>0</v>
      </c>
      <c r="BL313" s="45" t="s">
        <v>83</v>
      </c>
      <c r="BM313" s="89" t="s">
        <v>1450</v>
      </c>
    </row>
    <row r="314" spans="2:65" s="46" customFormat="1" ht="66.75" customHeight="1">
      <c r="B314" s="79"/>
      <c r="C314" s="80" t="s">
        <v>39</v>
      </c>
      <c r="D314" s="80" t="s">
        <v>65</v>
      </c>
      <c r="E314" s="81" t="s">
        <v>1451</v>
      </c>
      <c r="F314" s="82" t="s">
        <v>1452</v>
      </c>
      <c r="G314" s="83" t="s">
        <v>9</v>
      </c>
      <c r="H314" s="84">
        <v>1</v>
      </c>
      <c r="I314" s="295"/>
      <c r="J314" s="85">
        <f>ROUND(I314*H314,2)</f>
        <v>0</v>
      </c>
      <c r="K314" s="128"/>
      <c r="L314" s="47"/>
      <c r="M314" s="296" t="s">
        <v>40</v>
      </c>
      <c r="N314" s="86" t="s">
        <v>45</v>
      </c>
      <c r="P314" s="87">
        <f>O314*H314</f>
        <v>0</v>
      </c>
      <c r="Q314" s="87">
        <v>0</v>
      </c>
      <c r="R314" s="87">
        <f>Q314*H314</f>
        <v>0</v>
      </c>
      <c r="S314" s="87">
        <v>0</v>
      </c>
      <c r="T314" s="88">
        <f>S314*H314</f>
        <v>0</v>
      </c>
      <c r="AR314" s="89" t="s">
        <v>83</v>
      </c>
      <c r="AT314" s="89" t="s">
        <v>65</v>
      </c>
      <c r="AU314" s="89" t="s">
        <v>37</v>
      </c>
      <c r="AY314" s="45" t="s">
        <v>64</v>
      </c>
      <c r="BE314" s="90">
        <f>IF(N314="základní",J314,0)</f>
        <v>0</v>
      </c>
      <c r="BF314" s="90">
        <f>IF(N314="snížená",J314,0)</f>
        <v>0</v>
      </c>
      <c r="BG314" s="90">
        <f>IF(N314="zákl. přenesená",J314,0)</f>
        <v>0</v>
      </c>
      <c r="BH314" s="90">
        <f>IF(N314="sníž. přenesená",J314,0)</f>
        <v>0</v>
      </c>
      <c r="BI314" s="90">
        <f>IF(N314="nulová",J314,0)</f>
        <v>0</v>
      </c>
      <c r="BJ314" s="45" t="s">
        <v>20</v>
      </c>
      <c r="BK314" s="90">
        <f>ROUND(I314*H314,2)</f>
        <v>0</v>
      </c>
      <c r="BL314" s="45" t="s">
        <v>83</v>
      </c>
      <c r="BM314" s="89" t="s">
        <v>1453</v>
      </c>
    </row>
    <row r="315" spans="2:65" s="93" customFormat="1">
      <c r="B315" s="94"/>
      <c r="D315" s="95" t="s">
        <v>67</v>
      </c>
      <c r="E315" s="96" t="s">
        <v>40</v>
      </c>
      <c r="F315" s="97" t="s">
        <v>20</v>
      </c>
      <c r="H315" s="98">
        <v>1</v>
      </c>
      <c r="I315" s="297"/>
      <c r="L315" s="94"/>
      <c r="M315" s="99"/>
      <c r="T315" s="100"/>
      <c r="AT315" s="96" t="s">
        <v>67</v>
      </c>
      <c r="AU315" s="96" t="s">
        <v>37</v>
      </c>
      <c r="AV315" s="93" t="s">
        <v>37</v>
      </c>
      <c r="AW315" s="93" t="s">
        <v>68</v>
      </c>
      <c r="AX315" s="93" t="s">
        <v>63</v>
      </c>
      <c r="AY315" s="96" t="s">
        <v>64</v>
      </c>
    </row>
    <row r="316" spans="2:65" s="101" customFormat="1">
      <c r="B316" s="102"/>
      <c r="D316" s="95" t="s">
        <v>67</v>
      </c>
      <c r="E316" s="103" t="s">
        <v>40</v>
      </c>
      <c r="F316" s="104" t="s">
        <v>70</v>
      </c>
      <c r="H316" s="105">
        <v>1</v>
      </c>
      <c r="I316" s="298"/>
      <c r="L316" s="102"/>
      <c r="M316" s="106"/>
      <c r="T316" s="107"/>
      <c r="AT316" s="103" t="s">
        <v>67</v>
      </c>
      <c r="AU316" s="103" t="s">
        <v>37</v>
      </c>
      <c r="AV316" s="101" t="s">
        <v>66</v>
      </c>
      <c r="AW316" s="101" t="s">
        <v>68</v>
      </c>
      <c r="AX316" s="101" t="s">
        <v>20</v>
      </c>
      <c r="AY316" s="103" t="s">
        <v>64</v>
      </c>
    </row>
    <row r="317" spans="2:65" s="46" customFormat="1" ht="55.5" customHeight="1">
      <c r="B317" s="79"/>
      <c r="C317" s="80" t="s">
        <v>81</v>
      </c>
      <c r="D317" s="80" t="s">
        <v>65</v>
      </c>
      <c r="E317" s="81" t="s">
        <v>1454</v>
      </c>
      <c r="F317" s="82" t="s">
        <v>1455</v>
      </c>
      <c r="G317" s="83" t="s">
        <v>9</v>
      </c>
      <c r="H317" s="84">
        <v>1</v>
      </c>
      <c r="I317" s="295"/>
      <c r="J317" s="85">
        <f>ROUND(I317*H317,2)</f>
        <v>0</v>
      </c>
      <c r="K317" s="128"/>
      <c r="L317" s="47"/>
      <c r="M317" s="296" t="s">
        <v>40</v>
      </c>
      <c r="N317" s="86" t="s">
        <v>45</v>
      </c>
      <c r="P317" s="87">
        <f>O317*H317</f>
        <v>0</v>
      </c>
      <c r="Q317" s="87">
        <v>0</v>
      </c>
      <c r="R317" s="87">
        <f>Q317*H317</f>
        <v>0</v>
      </c>
      <c r="S317" s="87">
        <v>0</v>
      </c>
      <c r="T317" s="88">
        <f>S317*H317</f>
        <v>0</v>
      </c>
      <c r="AR317" s="89" t="s">
        <v>83</v>
      </c>
      <c r="AT317" s="89" t="s">
        <v>65</v>
      </c>
      <c r="AU317" s="89" t="s">
        <v>37</v>
      </c>
      <c r="AY317" s="45" t="s">
        <v>64</v>
      </c>
      <c r="BE317" s="90">
        <f>IF(N317="základní",J317,0)</f>
        <v>0</v>
      </c>
      <c r="BF317" s="90">
        <f>IF(N317="snížená",J317,0)</f>
        <v>0</v>
      </c>
      <c r="BG317" s="90">
        <f>IF(N317="zákl. přenesená",J317,0)</f>
        <v>0</v>
      </c>
      <c r="BH317" s="90">
        <f>IF(N317="sníž. přenesená",J317,0)</f>
        <v>0</v>
      </c>
      <c r="BI317" s="90">
        <f>IF(N317="nulová",J317,0)</f>
        <v>0</v>
      </c>
      <c r="BJ317" s="45" t="s">
        <v>20</v>
      </c>
      <c r="BK317" s="90">
        <f>ROUND(I317*H317,2)</f>
        <v>0</v>
      </c>
      <c r="BL317" s="45" t="s">
        <v>83</v>
      </c>
      <c r="BM317" s="89" t="s">
        <v>1456</v>
      </c>
    </row>
    <row r="318" spans="2:65" s="190" customFormat="1" ht="33.75">
      <c r="B318" s="191"/>
      <c r="D318" s="95" t="s">
        <v>67</v>
      </c>
      <c r="E318" s="192" t="s">
        <v>40</v>
      </c>
      <c r="F318" s="193" t="s">
        <v>1457</v>
      </c>
      <c r="H318" s="192" t="s">
        <v>40</v>
      </c>
      <c r="I318" s="299"/>
      <c r="L318" s="191"/>
      <c r="M318" s="194"/>
      <c r="T318" s="195"/>
      <c r="AT318" s="192" t="s">
        <v>67</v>
      </c>
      <c r="AU318" s="192" t="s">
        <v>37</v>
      </c>
      <c r="AV318" s="190" t="s">
        <v>20</v>
      </c>
      <c r="AW318" s="190" t="s">
        <v>68</v>
      </c>
      <c r="AX318" s="190" t="s">
        <v>63</v>
      </c>
      <c r="AY318" s="192" t="s">
        <v>64</v>
      </c>
    </row>
    <row r="319" spans="2:65" s="93" customFormat="1">
      <c r="B319" s="94"/>
      <c r="D319" s="95" t="s">
        <v>67</v>
      </c>
      <c r="E319" s="96" t="s">
        <v>40</v>
      </c>
      <c r="F319" s="97" t="s">
        <v>20</v>
      </c>
      <c r="H319" s="98">
        <v>1</v>
      </c>
      <c r="I319" s="297"/>
      <c r="L319" s="94"/>
      <c r="M319" s="99"/>
      <c r="T319" s="100"/>
      <c r="AT319" s="96" t="s">
        <v>67</v>
      </c>
      <c r="AU319" s="96" t="s">
        <v>37</v>
      </c>
      <c r="AV319" s="93" t="s">
        <v>37</v>
      </c>
      <c r="AW319" s="93" t="s">
        <v>68</v>
      </c>
      <c r="AX319" s="93" t="s">
        <v>63</v>
      </c>
      <c r="AY319" s="96" t="s">
        <v>64</v>
      </c>
    </row>
    <row r="320" spans="2:65" s="101" customFormat="1">
      <c r="B320" s="102"/>
      <c r="D320" s="95" t="s">
        <v>67</v>
      </c>
      <c r="E320" s="103" t="s">
        <v>40</v>
      </c>
      <c r="F320" s="104" t="s">
        <v>70</v>
      </c>
      <c r="H320" s="105">
        <v>1</v>
      </c>
      <c r="I320" s="298"/>
      <c r="L320" s="102"/>
      <c r="M320" s="106"/>
      <c r="T320" s="107"/>
      <c r="AT320" s="103" t="s">
        <v>67</v>
      </c>
      <c r="AU320" s="103" t="s">
        <v>37</v>
      </c>
      <c r="AV320" s="101" t="s">
        <v>66</v>
      </c>
      <c r="AW320" s="101" t="s">
        <v>68</v>
      </c>
      <c r="AX320" s="101" t="s">
        <v>20</v>
      </c>
      <c r="AY320" s="103" t="s">
        <v>64</v>
      </c>
    </row>
    <row r="321" spans="2:65" s="46" customFormat="1" ht="49.15" customHeight="1">
      <c r="B321" s="79"/>
      <c r="C321" s="80" t="s">
        <v>82</v>
      </c>
      <c r="D321" s="80" t="s">
        <v>65</v>
      </c>
      <c r="E321" s="81" t="s">
        <v>1458</v>
      </c>
      <c r="F321" s="82" t="s">
        <v>1459</v>
      </c>
      <c r="G321" s="83" t="s">
        <v>9</v>
      </c>
      <c r="H321" s="84">
        <v>1</v>
      </c>
      <c r="I321" s="295"/>
      <c r="J321" s="85">
        <f>ROUND(I321*H321,2)</f>
        <v>0</v>
      </c>
      <c r="K321" s="128"/>
      <c r="L321" s="47"/>
      <c r="M321" s="296" t="s">
        <v>40</v>
      </c>
      <c r="N321" s="86" t="s">
        <v>45</v>
      </c>
      <c r="P321" s="87">
        <f>O321*H321</f>
        <v>0</v>
      </c>
      <c r="Q321" s="87">
        <v>0</v>
      </c>
      <c r="R321" s="87">
        <f>Q321*H321</f>
        <v>0</v>
      </c>
      <c r="S321" s="87">
        <v>0</v>
      </c>
      <c r="T321" s="88">
        <f>S321*H321</f>
        <v>0</v>
      </c>
      <c r="AR321" s="89" t="s">
        <v>83</v>
      </c>
      <c r="AT321" s="89" t="s">
        <v>65</v>
      </c>
      <c r="AU321" s="89" t="s">
        <v>37</v>
      </c>
      <c r="AY321" s="45" t="s">
        <v>64</v>
      </c>
      <c r="BE321" s="90">
        <f>IF(N321="základní",J321,0)</f>
        <v>0</v>
      </c>
      <c r="BF321" s="90">
        <f>IF(N321="snížená",J321,0)</f>
        <v>0</v>
      </c>
      <c r="BG321" s="90">
        <f>IF(N321="zákl. přenesená",J321,0)</f>
        <v>0</v>
      </c>
      <c r="BH321" s="90">
        <f>IF(N321="sníž. přenesená",J321,0)</f>
        <v>0</v>
      </c>
      <c r="BI321" s="90">
        <f>IF(N321="nulová",J321,0)</f>
        <v>0</v>
      </c>
      <c r="BJ321" s="45" t="s">
        <v>20</v>
      </c>
      <c r="BK321" s="90">
        <f>ROUND(I321*H321,2)</f>
        <v>0</v>
      </c>
      <c r="BL321" s="45" t="s">
        <v>83</v>
      </c>
      <c r="BM321" s="89" t="s">
        <v>1460</v>
      </c>
    </row>
    <row r="322" spans="2:65" s="93" customFormat="1">
      <c r="B322" s="94"/>
      <c r="D322" s="95" t="s">
        <v>67</v>
      </c>
      <c r="E322" s="96" t="s">
        <v>40</v>
      </c>
      <c r="F322" s="97" t="s">
        <v>20</v>
      </c>
      <c r="H322" s="98">
        <v>1</v>
      </c>
      <c r="I322" s="297"/>
      <c r="L322" s="94"/>
      <c r="M322" s="99"/>
      <c r="T322" s="100"/>
      <c r="AT322" s="96" t="s">
        <v>67</v>
      </c>
      <c r="AU322" s="96" t="s">
        <v>37</v>
      </c>
      <c r="AV322" s="93" t="s">
        <v>37</v>
      </c>
      <c r="AW322" s="93" t="s">
        <v>68</v>
      </c>
      <c r="AX322" s="93" t="s">
        <v>63</v>
      </c>
      <c r="AY322" s="96" t="s">
        <v>64</v>
      </c>
    </row>
    <row r="323" spans="2:65" s="101" customFormat="1">
      <c r="B323" s="102"/>
      <c r="D323" s="95" t="s">
        <v>67</v>
      </c>
      <c r="E323" s="103" t="s">
        <v>40</v>
      </c>
      <c r="F323" s="104" t="s">
        <v>70</v>
      </c>
      <c r="H323" s="105">
        <v>1</v>
      </c>
      <c r="I323" s="298"/>
      <c r="L323" s="102"/>
      <c r="M323" s="106"/>
      <c r="T323" s="107"/>
      <c r="AT323" s="103" t="s">
        <v>67</v>
      </c>
      <c r="AU323" s="103" t="s">
        <v>37</v>
      </c>
      <c r="AV323" s="101" t="s">
        <v>66</v>
      </c>
      <c r="AW323" s="101" t="s">
        <v>68</v>
      </c>
      <c r="AX323" s="101" t="s">
        <v>20</v>
      </c>
      <c r="AY323" s="103" t="s">
        <v>64</v>
      </c>
    </row>
    <row r="324" spans="2:65" s="46" customFormat="1" ht="24.2" customHeight="1">
      <c r="B324" s="79"/>
      <c r="C324" s="80" t="s">
        <v>140</v>
      </c>
      <c r="D324" s="80" t="s">
        <v>65</v>
      </c>
      <c r="E324" s="81" t="s">
        <v>748</v>
      </c>
      <c r="F324" s="82" t="s">
        <v>749</v>
      </c>
      <c r="G324" s="83" t="s">
        <v>8</v>
      </c>
      <c r="H324" s="302"/>
      <c r="I324" s="295"/>
      <c r="J324" s="85">
        <f>ROUND(I324*H324,2)</f>
        <v>0</v>
      </c>
      <c r="K324" s="128"/>
      <c r="L324" s="47"/>
      <c r="M324" s="296" t="s">
        <v>40</v>
      </c>
      <c r="N324" s="86" t="s">
        <v>45</v>
      </c>
      <c r="P324" s="87">
        <f>O324*H324</f>
        <v>0</v>
      </c>
      <c r="Q324" s="87">
        <v>0</v>
      </c>
      <c r="R324" s="87">
        <f>Q324*H324</f>
        <v>0</v>
      </c>
      <c r="S324" s="87">
        <v>0</v>
      </c>
      <c r="T324" s="88">
        <f>S324*H324</f>
        <v>0</v>
      </c>
      <c r="AR324" s="89" t="s">
        <v>83</v>
      </c>
      <c r="AT324" s="89" t="s">
        <v>65</v>
      </c>
      <c r="AU324" s="89" t="s">
        <v>37</v>
      </c>
      <c r="AY324" s="45" t="s">
        <v>64</v>
      </c>
      <c r="BE324" s="90">
        <f>IF(N324="základní",J324,0)</f>
        <v>0</v>
      </c>
      <c r="BF324" s="90">
        <f>IF(N324="snížená",J324,0)</f>
        <v>0</v>
      </c>
      <c r="BG324" s="90">
        <f>IF(N324="zákl. přenesená",J324,0)</f>
        <v>0</v>
      </c>
      <c r="BH324" s="90">
        <f>IF(N324="sníž. přenesená",J324,0)</f>
        <v>0</v>
      </c>
      <c r="BI324" s="90">
        <f>IF(N324="nulová",J324,0)</f>
        <v>0</v>
      </c>
      <c r="BJ324" s="45" t="s">
        <v>20</v>
      </c>
      <c r="BK324" s="90">
        <f>ROUND(I324*H324,2)</f>
        <v>0</v>
      </c>
      <c r="BL324" s="45" t="s">
        <v>83</v>
      </c>
      <c r="BM324" s="89" t="s">
        <v>1461</v>
      </c>
    </row>
    <row r="325" spans="2:65" s="67" customFormat="1" ht="22.9" customHeight="1">
      <c r="B325" s="68"/>
      <c r="D325" s="69" t="s">
        <v>60</v>
      </c>
      <c r="E325" s="77" t="s">
        <v>232</v>
      </c>
      <c r="F325" s="77" t="s">
        <v>233</v>
      </c>
      <c r="I325" s="294"/>
      <c r="J325" s="78">
        <f>BK325</f>
        <v>0</v>
      </c>
      <c r="L325" s="68"/>
      <c r="M325" s="72"/>
      <c r="P325" s="73">
        <f>SUM(P326:P349)</f>
        <v>0</v>
      </c>
      <c r="R325" s="73">
        <f>SUM(R326:R349)</f>
        <v>0.67798499999999995</v>
      </c>
      <c r="T325" s="74">
        <f>SUM(T326:T349)</f>
        <v>0</v>
      </c>
      <c r="AR325" s="69" t="s">
        <v>37</v>
      </c>
      <c r="AT325" s="75" t="s">
        <v>60</v>
      </c>
      <c r="AU325" s="75" t="s">
        <v>20</v>
      </c>
      <c r="AY325" s="69" t="s">
        <v>64</v>
      </c>
      <c r="BK325" s="76">
        <f>SUM(BK326:BK349)</f>
        <v>0</v>
      </c>
    </row>
    <row r="326" spans="2:65" s="46" customFormat="1" ht="16.5" customHeight="1">
      <c r="B326" s="79"/>
      <c r="C326" s="80" t="s">
        <v>141</v>
      </c>
      <c r="D326" s="80" t="s">
        <v>65</v>
      </c>
      <c r="E326" s="81" t="s">
        <v>751</v>
      </c>
      <c r="F326" s="82" t="s">
        <v>752</v>
      </c>
      <c r="G326" s="83" t="s">
        <v>14</v>
      </c>
      <c r="H326" s="84">
        <v>22</v>
      </c>
      <c r="I326" s="295"/>
      <c r="J326" s="85">
        <f>ROUND(I326*H326,2)</f>
        <v>0</v>
      </c>
      <c r="K326" s="128"/>
      <c r="L326" s="47"/>
      <c r="M326" s="296" t="s">
        <v>40</v>
      </c>
      <c r="N326" s="86" t="s">
        <v>45</v>
      </c>
      <c r="P326" s="87">
        <f>O326*H326</f>
        <v>0</v>
      </c>
      <c r="Q326" s="87">
        <v>0</v>
      </c>
      <c r="R326" s="87">
        <f>Q326*H326</f>
        <v>0</v>
      </c>
      <c r="S326" s="87">
        <v>0</v>
      </c>
      <c r="T326" s="88">
        <f>S326*H326</f>
        <v>0</v>
      </c>
      <c r="AR326" s="89" t="s">
        <v>83</v>
      </c>
      <c r="AT326" s="89" t="s">
        <v>65</v>
      </c>
      <c r="AU326" s="89" t="s">
        <v>37</v>
      </c>
      <c r="AY326" s="45" t="s">
        <v>64</v>
      </c>
      <c r="BE326" s="90">
        <f>IF(N326="základní",J326,0)</f>
        <v>0</v>
      </c>
      <c r="BF326" s="90">
        <f>IF(N326="snížená",J326,0)</f>
        <v>0</v>
      </c>
      <c r="BG326" s="90">
        <f>IF(N326="zákl. přenesená",J326,0)</f>
        <v>0</v>
      </c>
      <c r="BH326" s="90">
        <f>IF(N326="sníž. přenesená",J326,0)</f>
        <v>0</v>
      </c>
      <c r="BI326" s="90">
        <f>IF(N326="nulová",J326,0)</f>
        <v>0</v>
      </c>
      <c r="BJ326" s="45" t="s">
        <v>20</v>
      </c>
      <c r="BK326" s="90">
        <f>ROUND(I326*H326,2)</f>
        <v>0</v>
      </c>
      <c r="BL326" s="45" t="s">
        <v>83</v>
      </c>
      <c r="BM326" s="89" t="s">
        <v>1462</v>
      </c>
    </row>
    <row r="327" spans="2:65" s="190" customFormat="1">
      <c r="B327" s="191"/>
      <c r="D327" s="95" t="s">
        <v>67</v>
      </c>
      <c r="E327" s="192" t="s">
        <v>40</v>
      </c>
      <c r="F327" s="193" t="s">
        <v>1463</v>
      </c>
      <c r="H327" s="192" t="s">
        <v>40</v>
      </c>
      <c r="I327" s="299"/>
      <c r="L327" s="191"/>
      <c r="M327" s="194"/>
      <c r="T327" s="195"/>
      <c r="AT327" s="192" t="s">
        <v>67</v>
      </c>
      <c r="AU327" s="192" t="s">
        <v>37</v>
      </c>
      <c r="AV327" s="190" t="s">
        <v>20</v>
      </c>
      <c r="AW327" s="190" t="s">
        <v>68</v>
      </c>
      <c r="AX327" s="190" t="s">
        <v>63</v>
      </c>
      <c r="AY327" s="192" t="s">
        <v>64</v>
      </c>
    </row>
    <row r="328" spans="2:65" s="93" customFormat="1">
      <c r="B328" s="94"/>
      <c r="D328" s="95" t="s">
        <v>67</v>
      </c>
      <c r="E328" s="96" t="s">
        <v>40</v>
      </c>
      <c r="F328" s="97" t="s">
        <v>1464</v>
      </c>
      <c r="H328" s="98">
        <v>22</v>
      </c>
      <c r="I328" s="297"/>
      <c r="L328" s="94"/>
      <c r="M328" s="99"/>
      <c r="T328" s="100"/>
      <c r="AT328" s="96" t="s">
        <v>67</v>
      </c>
      <c r="AU328" s="96" t="s">
        <v>37</v>
      </c>
      <c r="AV328" s="93" t="s">
        <v>37</v>
      </c>
      <c r="AW328" s="93" t="s">
        <v>68</v>
      </c>
      <c r="AX328" s="93" t="s">
        <v>63</v>
      </c>
      <c r="AY328" s="96" t="s">
        <v>64</v>
      </c>
    </row>
    <row r="329" spans="2:65" s="101" customFormat="1">
      <c r="B329" s="102"/>
      <c r="D329" s="95" t="s">
        <v>67</v>
      </c>
      <c r="E329" s="103" t="s">
        <v>40</v>
      </c>
      <c r="F329" s="104" t="s">
        <v>70</v>
      </c>
      <c r="H329" s="105">
        <v>22</v>
      </c>
      <c r="I329" s="298"/>
      <c r="L329" s="102"/>
      <c r="M329" s="106"/>
      <c r="T329" s="107"/>
      <c r="AT329" s="103" t="s">
        <v>67</v>
      </c>
      <c r="AU329" s="103" t="s">
        <v>37</v>
      </c>
      <c r="AV329" s="101" t="s">
        <v>66</v>
      </c>
      <c r="AW329" s="101" t="s">
        <v>68</v>
      </c>
      <c r="AX329" s="101" t="s">
        <v>20</v>
      </c>
      <c r="AY329" s="103" t="s">
        <v>64</v>
      </c>
    </row>
    <row r="330" spans="2:65" s="46" customFormat="1" ht="16.5" customHeight="1">
      <c r="B330" s="79"/>
      <c r="C330" s="80" t="s">
        <v>142</v>
      </c>
      <c r="D330" s="80" t="s">
        <v>65</v>
      </c>
      <c r="E330" s="81" t="s">
        <v>234</v>
      </c>
      <c r="F330" s="82" t="s">
        <v>755</v>
      </c>
      <c r="G330" s="83" t="s">
        <v>14</v>
      </c>
      <c r="H330" s="84">
        <v>22</v>
      </c>
      <c r="I330" s="295"/>
      <c r="J330" s="85">
        <f>ROUND(I330*H330,2)</f>
        <v>0</v>
      </c>
      <c r="K330" s="128"/>
      <c r="L330" s="47"/>
      <c r="M330" s="296" t="s">
        <v>40</v>
      </c>
      <c r="N330" s="86" t="s">
        <v>45</v>
      </c>
      <c r="P330" s="87">
        <f>O330*H330</f>
        <v>0</v>
      </c>
      <c r="Q330" s="87">
        <v>2.9999999999999997E-4</v>
      </c>
      <c r="R330" s="87">
        <f>Q330*H330</f>
        <v>6.5999999999999991E-3</v>
      </c>
      <c r="S330" s="87">
        <v>0</v>
      </c>
      <c r="T330" s="88">
        <f>S330*H330</f>
        <v>0</v>
      </c>
      <c r="AR330" s="89" t="s">
        <v>83</v>
      </c>
      <c r="AT330" s="89" t="s">
        <v>65</v>
      </c>
      <c r="AU330" s="89" t="s">
        <v>37</v>
      </c>
      <c r="AY330" s="45" t="s">
        <v>64</v>
      </c>
      <c r="BE330" s="90">
        <f>IF(N330="základní",J330,0)</f>
        <v>0</v>
      </c>
      <c r="BF330" s="90">
        <f>IF(N330="snížená",J330,0)</f>
        <v>0</v>
      </c>
      <c r="BG330" s="90">
        <f>IF(N330="zákl. přenesená",J330,0)</f>
        <v>0</v>
      </c>
      <c r="BH330" s="90">
        <f>IF(N330="sníž. přenesená",J330,0)</f>
        <v>0</v>
      </c>
      <c r="BI330" s="90">
        <f>IF(N330="nulová",J330,0)</f>
        <v>0</v>
      </c>
      <c r="BJ330" s="45" t="s">
        <v>20</v>
      </c>
      <c r="BK330" s="90">
        <f>ROUND(I330*H330,2)</f>
        <v>0</v>
      </c>
      <c r="BL330" s="45" t="s">
        <v>83</v>
      </c>
      <c r="BM330" s="89" t="s">
        <v>1465</v>
      </c>
    </row>
    <row r="331" spans="2:65" s="93" customFormat="1">
      <c r="B331" s="94"/>
      <c r="D331" s="95" t="s">
        <v>67</v>
      </c>
      <c r="E331" s="96" t="s">
        <v>40</v>
      </c>
      <c r="F331" s="97" t="s">
        <v>1464</v>
      </c>
      <c r="H331" s="98">
        <v>22</v>
      </c>
      <c r="I331" s="297"/>
      <c r="L331" s="94"/>
      <c r="M331" s="99"/>
      <c r="T331" s="100"/>
      <c r="AT331" s="96" t="s">
        <v>67</v>
      </c>
      <c r="AU331" s="96" t="s">
        <v>37</v>
      </c>
      <c r="AV331" s="93" t="s">
        <v>37</v>
      </c>
      <c r="AW331" s="93" t="s">
        <v>68</v>
      </c>
      <c r="AX331" s="93" t="s">
        <v>63</v>
      </c>
      <c r="AY331" s="96" t="s">
        <v>64</v>
      </c>
    </row>
    <row r="332" spans="2:65" s="101" customFormat="1">
      <c r="B332" s="102"/>
      <c r="D332" s="95" t="s">
        <v>67</v>
      </c>
      <c r="E332" s="103" t="s">
        <v>40</v>
      </c>
      <c r="F332" s="104" t="s">
        <v>70</v>
      </c>
      <c r="H332" s="105">
        <v>22</v>
      </c>
      <c r="I332" s="298"/>
      <c r="L332" s="102"/>
      <c r="M332" s="106"/>
      <c r="T332" s="107"/>
      <c r="AT332" s="103" t="s">
        <v>67</v>
      </c>
      <c r="AU332" s="103" t="s">
        <v>37</v>
      </c>
      <c r="AV332" s="101" t="s">
        <v>66</v>
      </c>
      <c r="AW332" s="101" t="s">
        <v>68</v>
      </c>
      <c r="AX332" s="101" t="s">
        <v>20</v>
      </c>
      <c r="AY332" s="103" t="s">
        <v>64</v>
      </c>
    </row>
    <row r="333" spans="2:65" s="46" customFormat="1" ht="21.75" customHeight="1">
      <c r="B333" s="79"/>
      <c r="C333" s="80" t="s">
        <v>143</v>
      </c>
      <c r="D333" s="80" t="s">
        <v>65</v>
      </c>
      <c r="E333" s="81" t="s">
        <v>762</v>
      </c>
      <c r="F333" s="82" t="s">
        <v>763</v>
      </c>
      <c r="G333" s="83" t="s">
        <v>14</v>
      </c>
      <c r="H333" s="84">
        <v>22</v>
      </c>
      <c r="I333" s="295"/>
      <c r="J333" s="85">
        <f>ROUND(I333*H333,2)</f>
        <v>0</v>
      </c>
      <c r="K333" s="128"/>
      <c r="L333" s="47"/>
      <c r="M333" s="296" t="s">
        <v>40</v>
      </c>
      <c r="N333" s="86" t="s">
        <v>45</v>
      </c>
      <c r="P333" s="87">
        <f>O333*H333</f>
        <v>0</v>
      </c>
      <c r="Q333" s="87">
        <v>4.4999999999999997E-3</v>
      </c>
      <c r="R333" s="87">
        <f>Q333*H333</f>
        <v>9.8999999999999991E-2</v>
      </c>
      <c r="S333" s="87">
        <v>0</v>
      </c>
      <c r="T333" s="88">
        <f>S333*H333</f>
        <v>0</v>
      </c>
      <c r="AR333" s="89" t="s">
        <v>83</v>
      </c>
      <c r="AT333" s="89" t="s">
        <v>65</v>
      </c>
      <c r="AU333" s="89" t="s">
        <v>37</v>
      </c>
      <c r="AY333" s="45" t="s">
        <v>64</v>
      </c>
      <c r="BE333" s="90">
        <f>IF(N333="základní",J333,0)</f>
        <v>0</v>
      </c>
      <c r="BF333" s="90">
        <f>IF(N333="snížená",J333,0)</f>
        <v>0</v>
      </c>
      <c r="BG333" s="90">
        <f>IF(N333="zákl. přenesená",J333,0)</f>
        <v>0</v>
      </c>
      <c r="BH333" s="90">
        <f>IF(N333="sníž. přenesená",J333,0)</f>
        <v>0</v>
      </c>
      <c r="BI333" s="90">
        <f>IF(N333="nulová",J333,0)</f>
        <v>0</v>
      </c>
      <c r="BJ333" s="45" t="s">
        <v>20</v>
      </c>
      <c r="BK333" s="90">
        <f>ROUND(I333*H333,2)</f>
        <v>0</v>
      </c>
      <c r="BL333" s="45" t="s">
        <v>83</v>
      </c>
      <c r="BM333" s="89" t="s">
        <v>1466</v>
      </c>
    </row>
    <row r="334" spans="2:65" s="46" customFormat="1" ht="24.2" customHeight="1">
      <c r="B334" s="79"/>
      <c r="C334" s="80" t="s">
        <v>153</v>
      </c>
      <c r="D334" s="80" t="s">
        <v>65</v>
      </c>
      <c r="E334" s="81" t="s">
        <v>1467</v>
      </c>
      <c r="F334" s="82" t="s">
        <v>1468</v>
      </c>
      <c r="G334" s="83" t="s">
        <v>7</v>
      </c>
      <c r="H334" s="84">
        <v>34</v>
      </c>
      <c r="I334" s="295"/>
      <c r="J334" s="85">
        <f>ROUND(I334*H334,2)</f>
        <v>0</v>
      </c>
      <c r="K334" s="128"/>
      <c r="L334" s="47"/>
      <c r="M334" s="296" t="s">
        <v>40</v>
      </c>
      <c r="N334" s="86" t="s">
        <v>45</v>
      </c>
      <c r="P334" s="87">
        <f>O334*H334</f>
        <v>0</v>
      </c>
      <c r="Q334" s="87">
        <v>4.2999999999999999E-4</v>
      </c>
      <c r="R334" s="87">
        <f>Q334*H334</f>
        <v>1.4619999999999999E-2</v>
      </c>
      <c r="S334" s="87">
        <v>0</v>
      </c>
      <c r="T334" s="88">
        <f>S334*H334</f>
        <v>0</v>
      </c>
      <c r="AR334" s="89" t="s">
        <v>83</v>
      </c>
      <c r="AT334" s="89" t="s">
        <v>65</v>
      </c>
      <c r="AU334" s="89" t="s">
        <v>37</v>
      </c>
      <c r="AY334" s="45" t="s">
        <v>64</v>
      </c>
      <c r="BE334" s="90">
        <f>IF(N334="základní",J334,0)</f>
        <v>0</v>
      </c>
      <c r="BF334" s="90">
        <f>IF(N334="snížená",J334,0)</f>
        <v>0</v>
      </c>
      <c r="BG334" s="90">
        <f>IF(N334="zákl. přenesená",J334,0)</f>
        <v>0</v>
      </c>
      <c r="BH334" s="90">
        <f>IF(N334="sníž. přenesená",J334,0)</f>
        <v>0</v>
      </c>
      <c r="BI334" s="90">
        <f>IF(N334="nulová",J334,0)</f>
        <v>0</v>
      </c>
      <c r="BJ334" s="45" t="s">
        <v>20</v>
      </c>
      <c r="BK334" s="90">
        <f>ROUND(I334*H334,2)</f>
        <v>0</v>
      </c>
      <c r="BL334" s="45" t="s">
        <v>83</v>
      </c>
      <c r="BM334" s="89" t="s">
        <v>1469</v>
      </c>
    </row>
    <row r="335" spans="2:65" s="190" customFormat="1">
      <c r="B335" s="191"/>
      <c r="D335" s="95" t="s">
        <v>67</v>
      </c>
      <c r="E335" s="192" t="s">
        <v>40</v>
      </c>
      <c r="F335" s="193" t="s">
        <v>1470</v>
      </c>
      <c r="H335" s="192" t="s">
        <v>40</v>
      </c>
      <c r="I335" s="299"/>
      <c r="L335" s="191"/>
      <c r="M335" s="194"/>
      <c r="T335" s="195"/>
      <c r="AT335" s="192" t="s">
        <v>67</v>
      </c>
      <c r="AU335" s="192" t="s">
        <v>37</v>
      </c>
      <c r="AV335" s="190" t="s">
        <v>20</v>
      </c>
      <c r="AW335" s="190" t="s">
        <v>68</v>
      </c>
      <c r="AX335" s="190" t="s">
        <v>63</v>
      </c>
      <c r="AY335" s="192" t="s">
        <v>64</v>
      </c>
    </row>
    <row r="336" spans="2:65" s="93" customFormat="1">
      <c r="B336" s="94"/>
      <c r="D336" s="95" t="s">
        <v>67</v>
      </c>
      <c r="E336" s="96" t="s">
        <v>40</v>
      </c>
      <c r="F336" s="97" t="s">
        <v>1471</v>
      </c>
      <c r="H336" s="98">
        <v>34</v>
      </c>
      <c r="I336" s="297"/>
      <c r="L336" s="94"/>
      <c r="M336" s="99"/>
      <c r="T336" s="100"/>
      <c r="AT336" s="96" t="s">
        <v>67</v>
      </c>
      <c r="AU336" s="96" t="s">
        <v>37</v>
      </c>
      <c r="AV336" s="93" t="s">
        <v>37</v>
      </c>
      <c r="AW336" s="93" t="s">
        <v>68</v>
      </c>
      <c r="AX336" s="93" t="s">
        <v>63</v>
      </c>
      <c r="AY336" s="96" t="s">
        <v>64</v>
      </c>
    </row>
    <row r="337" spans="2:65" s="101" customFormat="1">
      <c r="B337" s="102"/>
      <c r="D337" s="95" t="s">
        <v>67</v>
      </c>
      <c r="E337" s="103" t="s">
        <v>40</v>
      </c>
      <c r="F337" s="104" t="s">
        <v>70</v>
      </c>
      <c r="H337" s="105">
        <v>34</v>
      </c>
      <c r="I337" s="298"/>
      <c r="L337" s="102"/>
      <c r="M337" s="106"/>
      <c r="T337" s="107"/>
      <c r="AT337" s="103" t="s">
        <v>67</v>
      </c>
      <c r="AU337" s="103" t="s">
        <v>37</v>
      </c>
      <c r="AV337" s="101" t="s">
        <v>66</v>
      </c>
      <c r="AW337" s="101" t="s">
        <v>68</v>
      </c>
      <c r="AX337" s="101" t="s">
        <v>20</v>
      </c>
      <c r="AY337" s="103" t="s">
        <v>64</v>
      </c>
    </row>
    <row r="338" spans="2:65" s="46" customFormat="1" ht="24.2" customHeight="1">
      <c r="B338" s="79"/>
      <c r="C338" s="108" t="s">
        <v>154</v>
      </c>
      <c r="D338" s="108" t="s">
        <v>75</v>
      </c>
      <c r="E338" s="109" t="s">
        <v>1472</v>
      </c>
      <c r="F338" s="110" t="s">
        <v>1473</v>
      </c>
      <c r="G338" s="111" t="s">
        <v>7</v>
      </c>
      <c r="H338" s="112">
        <v>35.700000000000003</v>
      </c>
      <c r="I338" s="300"/>
      <c r="J338" s="113">
        <f>ROUND(I338*H338,2)</f>
        <v>0</v>
      </c>
      <c r="K338" s="129"/>
      <c r="L338" s="114"/>
      <c r="M338" s="301" t="s">
        <v>40</v>
      </c>
      <c r="N338" s="115" t="s">
        <v>45</v>
      </c>
      <c r="P338" s="87">
        <f>O338*H338</f>
        <v>0</v>
      </c>
      <c r="Q338" s="87">
        <v>1.4499999999999999E-3</v>
      </c>
      <c r="R338" s="87">
        <f>Q338*H338</f>
        <v>5.1764999999999999E-2</v>
      </c>
      <c r="S338" s="87">
        <v>0</v>
      </c>
      <c r="T338" s="88">
        <f>S338*H338</f>
        <v>0</v>
      </c>
      <c r="AR338" s="89" t="s">
        <v>100</v>
      </c>
      <c r="AT338" s="89" t="s">
        <v>75</v>
      </c>
      <c r="AU338" s="89" t="s">
        <v>37</v>
      </c>
      <c r="AY338" s="45" t="s">
        <v>64</v>
      </c>
      <c r="BE338" s="90">
        <f>IF(N338="základní",J338,0)</f>
        <v>0</v>
      </c>
      <c r="BF338" s="90">
        <f>IF(N338="snížená",J338,0)</f>
        <v>0</v>
      </c>
      <c r="BG338" s="90">
        <f>IF(N338="zákl. přenesená",J338,0)</f>
        <v>0</v>
      </c>
      <c r="BH338" s="90">
        <f>IF(N338="sníž. přenesená",J338,0)</f>
        <v>0</v>
      </c>
      <c r="BI338" s="90">
        <f>IF(N338="nulová",J338,0)</f>
        <v>0</v>
      </c>
      <c r="BJ338" s="45" t="s">
        <v>20</v>
      </c>
      <c r="BK338" s="90">
        <f>ROUND(I338*H338,2)</f>
        <v>0</v>
      </c>
      <c r="BL338" s="45" t="s">
        <v>83</v>
      </c>
      <c r="BM338" s="89" t="s">
        <v>1474</v>
      </c>
    </row>
    <row r="339" spans="2:65" s="93" customFormat="1">
      <c r="B339" s="94"/>
      <c r="D339" s="95" t="s">
        <v>67</v>
      </c>
      <c r="E339" s="96" t="s">
        <v>40</v>
      </c>
      <c r="F339" s="97" t="s">
        <v>1471</v>
      </c>
      <c r="H339" s="98">
        <v>34</v>
      </c>
      <c r="I339" s="297"/>
      <c r="L339" s="94"/>
      <c r="M339" s="99"/>
      <c r="T339" s="100"/>
      <c r="AT339" s="96" t="s">
        <v>67</v>
      </c>
      <c r="AU339" s="96" t="s">
        <v>37</v>
      </c>
      <c r="AV339" s="93" t="s">
        <v>37</v>
      </c>
      <c r="AW339" s="93" t="s">
        <v>68</v>
      </c>
      <c r="AX339" s="93" t="s">
        <v>63</v>
      </c>
      <c r="AY339" s="96" t="s">
        <v>64</v>
      </c>
    </row>
    <row r="340" spans="2:65" s="101" customFormat="1">
      <c r="B340" s="102"/>
      <c r="D340" s="95" t="s">
        <v>67</v>
      </c>
      <c r="E340" s="103" t="s">
        <v>40</v>
      </c>
      <c r="F340" s="104" t="s">
        <v>70</v>
      </c>
      <c r="H340" s="105">
        <v>34</v>
      </c>
      <c r="I340" s="298"/>
      <c r="L340" s="102"/>
      <c r="M340" s="106"/>
      <c r="T340" s="107"/>
      <c r="AT340" s="103" t="s">
        <v>67</v>
      </c>
      <c r="AU340" s="103" t="s">
        <v>37</v>
      </c>
      <c r="AV340" s="101" t="s">
        <v>66</v>
      </c>
      <c r="AW340" s="101" t="s">
        <v>68</v>
      </c>
      <c r="AX340" s="101" t="s">
        <v>20</v>
      </c>
      <c r="AY340" s="103" t="s">
        <v>64</v>
      </c>
    </row>
    <row r="341" spans="2:65" s="93" customFormat="1">
      <c r="B341" s="94"/>
      <c r="D341" s="95" t="s">
        <v>67</v>
      </c>
      <c r="F341" s="97" t="s">
        <v>1475</v>
      </c>
      <c r="H341" s="98">
        <v>35.700000000000003</v>
      </c>
      <c r="I341" s="297"/>
      <c r="L341" s="94"/>
      <c r="M341" s="99"/>
      <c r="T341" s="100"/>
      <c r="AT341" s="96" t="s">
        <v>67</v>
      </c>
      <c r="AU341" s="96" t="s">
        <v>37</v>
      </c>
      <c r="AV341" s="93" t="s">
        <v>37</v>
      </c>
      <c r="AW341" s="93" t="s">
        <v>38</v>
      </c>
      <c r="AX341" s="93" t="s">
        <v>20</v>
      </c>
      <c r="AY341" s="96" t="s">
        <v>64</v>
      </c>
    </row>
    <row r="342" spans="2:65" s="46" customFormat="1" ht="24.2" customHeight="1">
      <c r="B342" s="79"/>
      <c r="C342" s="80" t="s">
        <v>148</v>
      </c>
      <c r="D342" s="80" t="s">
        <v>65</v>
      </c>
      <c r="E342" s="81" t="s">
        <v>1476</v>
      </c>
      <c r="F342" s="82" t="s">
        <v>1477</v>
      </c>
      <c r="G342" s="83" t="s">
        <v>14</v>
      </c>
      <c r="H342" s="84">
        <v>22</v>
      </c>
      <c r="I342" s="295"/>
      <c r="J342" s="85">
        <f>ROUND(I342*H342,2)</f>
        <v>0</v>
      </c>
      <c r="K342" s="128"/>
      <c r="L342" s="47"/>
      <c r="M342" s="296" t="s">
        <v>40</v>
      </c>
      <c r="N342" s="86" t="s">
        <v>45</v>
      </c>
      <c r="P342" s="87">
        <f>O342*H342</f>
        <v>0</v>
      </c>
      <c r="Q342" s="87">
        <v>5.4000000000000003E-3</v>
      </c>
      <c r="R342" s="87">
        <f>Q342*H342</f>
        <v>0.1188</v>
      </c>
      <c r="S342" s="87">
        <v>0</v>
      </c>
      <c r="T342" s="88">
        <f>S342*H342</f>
        <v>0</v>
      </c>
      <c r="AR342" s="89" t="s">
        <v>83</v>
      </c>
      <c r="AT342" s="89" t="s">
        <v>65</v>
      </c>
      <c r="AU342" s="89" t="s">
        <v>37</v>
      </c>
      <c r="AY342" s="45" t="s">
        <v>64</v>
      </c>
      <c r="BE342" s="90">
        <f>IF(N342="základní",J342,0)</f>
        <v>0</v>
      </c>
      <c r="BF342" s="90">
        <f>IF(N342="snížená",J342,0)</f>
        <v>0</v>
      </c>
      <c r="BG342" s="90">
        <f>IF(N342="zákl. přenesená",J342,0)</f>
        <v>0</v>
      </c>
      <c r="BH342" s="90">
        <f>IF(N342="sníž. přenesená",J342,0)</f>
        <v>0</v>
      </c>
      <c r="BI342" s="90">
        <f>IF(N342="nulová",J342,0)</f>
        <v>0</v>
      </c>
      <c r="BJ342" s="45" t="s">
        <v>20</v>
      </c>
      <c r="BK342" s="90">
        <f>ROUND(I342*H342,2)</f>
        <v>0</v>
      </c>
      <c r="BL342" s="45" t="s">
        <v>83</v>
      </c>
      <c r="BM342" s="89" t="s">
        <v>1478</v>
      </c>
    </row>
    <row r="343" spans="2:65" s="190" customFormat="1" ht="22.5">
      <c r="B343" s="191"/>
      <c r="D343" s="95" t="s">
        <v>67</v>
      </c>
      <c r="E343" s="192" t="s">
        <v>40</v>
      </c>
      <c r="F343" s="193" t="s">
        <v>1479</v>
      </c>
      <c r="H343" s="192" t="s">
        <v>40</v>
      </c>
      <c r="I343" s="299"/>
      <c r="L343" s="191"/>
      <c r="M343" s="194"/>
      <c r="T343" s="195"/>
      <c r="AT343" s="192" t="s">
        <v>67</v>
      </c>
      <c r="AU343" s="192" t="s">
        <v>37</v>
      </c>
      <c r="AV343" s="190" t="s">
        <v>20</v>
      </c>
      <c r="AW343" s="190" t="s">
        <v>68</v>
      </c>
      <c r="AX343" s="190" t="s">
        <v>63</v>
      </c>
      <c r="AY343" s="192" t="s">
        <v>64</v>
      </c>
    </row>
    <row r="344" spans="2:65" s="93" customFormat="1">
      <c r="B344" s="94"/>
      <c r="D344" s="95" t="s">
        <v>67</v>
      </c>
      <c r="E344" s="96" t="s">
        <v>40</v>
      </c>
      <c r="F344" s="97" t="s">
        <v>1464</v>
      </c>
      <c r="H344" s="98">
        <v>22</v>
      </c>
      <c r="I344" s="297"/>
      <c r="L344" s="94"/>
      <c r="M344" s="99"/>
      <c r="T344" s="100"/>
      <c r="AT344" s="96" t="s">
        <v>67</v>
      </c>
      <c r="AU344" s="96" t="s">
        <v>37</v>
      </c>
      <c r="AV344" s="93" t="s">
        <v>37</v>
      </c>
      <c r="AW344" s="93" t="s">
        <v>68</v>
      </c>
      <c r="AX344" s="93" t="s">
        <v>63</v>
      </c>
      <c r="AY344" s="96" t="s">
        <v>64</v>
      </c>
    </row>
    <row r="345" spans="2:65" s="101" customFormat="1">
      <c r="B345" s="102"/>
      <c r="D345" s="95" t="s">
        <v>67</v>
      </c>
      <c r="E345" s="103" t="s">
        <v>40</v>
      </c>
      <c r="F345" s="104" t="s">
        <v>70</v>
      </c>
      <c r="H345" s="105">
        <v>22</v>
      </c>
      <c r="I345" s="298"/>
      <c r="L345" s="102"/>
      <c r="M345" s="106"/>
      <c r="T345" s="107"/>
      <c r="AT345" s="103" t="s">
        <v>67</v>
      </c>
      <c r="AU345" s="103" t="s">
        <v>37</v>
      </c>
      <c r="AV345" s="101" t="s">
        <v>66</v>
      </c>
      <c r="AW345" s="101" t="s">
        <v>68</v>
      </c>
      <c r="AX345" s="101" t="s">
        <v>20</v>
      </c>
      <c r="AY345" s="103" t="s">
        <v>64</v>
      </c>
    </row>
    <row r="346" spans="2:65" s="46" customFormat="1" ht="24.2" customHeight="1">
      <c r="B346" s="79"/>
      <c r="C346" s="108" t="s">
        <v>149</v>
      </c>
      <c r="D346" s="108" t="s">
        <v>75</v>
      </c>
      <c r="E346" s="109" t="s">
        <v>1480</v>
      </c>
      <c r="F346" s="110" t="s">
        <v>1481</v>
      </c>
      <c r="G346" s="111" t="s">
        <v>14</v>
      </c>
      <c r="H346" s="112">
        <v>24.2</v>
      </c>
      <c r="I346" s="300"/>
      <c r="J346" s="113">
        <f>ROUND(I346*H346,2)</f>
        <v>0</v>
      </c>
      <c r="K346" s="129"/>
      <c r="L346" s="114"/>
      <c r="M346" s="301" t="s">
        <v>40</v>
      </c>
      <c r="N346" s="115" t="s">
        <v>45</v>
      </c>
      <c r="P346" s="87">
        <f>O346*H346</f>
        <v>0</v>
      </c>
      <c r="Q346" s="87">
        <v>1.6E-2</v>
      </c>
      <c r="R346" s="87">
        <f>Q346*H346</f>
        <v>0.38719999999999999</v>
      </c>
      <c r="S346" s="87">
        <v>0</v>
      </c>
      <c r="T346" s="88">
        <f>S346*H346</f>
        <v>0</v>
      </c>
      <c r="AR346" s="89" t="s">
        <v>100</v>
      </c>
      <c r="AT346" s="89" t="s">
        <v>75</v>
      </c>
      <c r="AU346" s="89" t="s">
        <v>37</v>
      </c>
      <c r="AY346" s="45" t="s">
        <v>64</v>
      </c>
      <c r="BE346" s="90">
        <f>IF(N346="základní",J346,0)</f>
        <v>0</v>
      </c>
      <c r="BF346" s="90">
        <f>IF(N346="snížená",J346,0)</f>
        <v>0</v>
      </c>
      <c r="BG346" s="90">
        <f>IF(N346="zákl. přenesená",J346,0)</f>
        <v>0</v>
      </c>
      <c r="BH346" s="90">
        <f>IF(N346="sníž. přenesená",J346,0)</f>
        <v>0</v>
      </c>
      <c r="BI346" s="90">
        <f>IF(N346="nulová",J346,0)</f>
        <v>0</v>
      </c>
      <c r="BJ346" s="45" t="s">
        <v>20</v>
      </c>
      <c r="BK346" s="90">
        <f>ROUND(I346*H346,2)</f>
        <v>0</v>
      </c>
      <c r="BL346" s="45" t="s">
        <v>83</v>
      </c>
      <c r="BM346" s="89" t="s">
        <v>1482</v>
      </c>
    </row>
    <row r="347" spans="2:65" s="93" customFormat="1">
      <c r="B347" s="94"/>
      <c r="D347" s="95" t="s">
        <v>67</v>
      </c>
      <c r="F347" s="97" t="s">
        <v>1483</v>
      </c>
      <c r="H347" s="98">
        <v>24.2</v>
      </c>
      <c r="I347" s="297"/>
      <c r="L347" s="94"/>
      <c r="M347" s="99"/>
      <c r="T347" s="100"/>
      <c r="AT347" s="96" t="s">
        <v>67</v>
      </c>
      <c r="AU347" s="96" t="s">
        <v>37</v>
      </c>
      <c r="AV347" s="93" t="s">
        <v>37</v>
      </c>
      <c r="AW347" s="93" t="s">
        <v>38</v>
      </c>
      <c r="AX347" s="93" t="s">
        <v>20</v>
      </c>
      <c r="AY347" s="96" t="s">
        <v>64</v>
      </c>
    </row>
    <row r="348" spans="2:65" s="46" customFormat="1" ht="24.2" customHeight="1">
      <c r="B348" s="79"/>
      <c r="C348" s="80" t="s">
        <v>147</v>
      </c>
      <c r="D348" s="80" t="s">
        <v>65</v>
      </c>
      <c r="E348" s="81" t="s">
        <v>24</v>
      </c>
      <c r="F348" s="82" t="s">
        <v>775</v>
      </c>
      <c r="G348" s="83" t="s">
        <v>14</v>
      </c>
      <c r="H348" s="84">
        <v>22</v>
      </c>
      <c r="I348" s="295"/>
      <c r="J348" s="85">
        <f>ROUND(I348*H348,2)</f>
        <v>0</v>
      </c>
      <c r="K348" s="128"/>
      <c r="L348" s="47"/>
      <c r="M348" s="296" t="s">
        <v>40</v>
      </c>
      <c r="N348" s="86" t="s">
        <v>45</v>
      </c>
      <c r="P348" s="87">
        <f>O348*H348</f>
        <v>0</v>
      </c>
      <c r="Q348" s="87">
        <v>0</v>
      </c>
      <c r="R348" s="87">
        <f>Q348*H348</f>
        <v>0</v>
      </c>
      <c r="S348" s="87">
        <v>0</v>
      </c>
      <c r="T348" s="88">
        <f>S348*H348</f>
        <v>0</v>
      </c>
      <c r="AR348" s="89" t="s">
        <v>83</v>
      </c>
      <c r="AT348" s="89" t="s">
        <v>65</v>
      </c>
      <c r="AU348" s="89" t="s">
        <v>37</v>
      </c>
      <c r="AY348" s="45" t="s">
        <v>64</v>
      </c>
      <c r="BE348" s="90">
        <f>IF(N348="základní",J348,0)</f>
        <v>0</v>
      </c>
      <c r="BF348" s="90">
        <f>IF(N348="snížená",J348,0)</f>
        <v>0</v>
      </c>
      <c r="BG348" s="90">
        <f>IF(N348="zákl. přenesená",J348,0)</f>
        <v>0</v>
      </c>
      <c r="BH348" s="90">
        <f>IF(N348="sníž. přenesená",J348,0)</f>
        <v>0</v>
      </c>
      <c r="BI348" s="90">
        <f>IF(N348="nulová",J348,0)</f>
        <v>0</v>
      </c>
      <c r="BJ348" s="45" t="s">
        <v>20</v>
      </c>
      <c r="BK348" s="90">
        <f>ROUND(I348*H348,2)</f>
        <v>0</v>
      </c>
      <c r="BL348" s="45" t="s">
        <v>83</v>
      </c>
      <c r="BM348" s="89" t="s">
        <v>1484</v>
      </c>
    </row>
    <row r="349" spans="2:65" s="46" customFormat="1" ht="24.2" customHeight="1">
      <c r="B349" s="79"/>
      <c r="C349" s="80" t="s">
        <v>155</v>
      </c>
      <c r="D349" s="80" t="s">
        <v>65</v>
      </c>
      <c r="E349" s="81" t="s">
        <v>804</v>
      </c>
      <c r="F349" s="82" t="s">
        <v>805</v>
      </c>
      <c r="G349" s="83" t="s">
        <v>8</v>
      </c>
      <c r="H349" s="302"/>
      <c r="I349" s="295"/>
      <c r="J349" s="85">
        <f>ROUND(I349*H349,2)</f>
        <v>0</v>
      </c>
      <c r="K349" s="128"/>
      <c r="L349" s="47"/>
      <c r="M349" s="296" t="s">
        <v>40</v>
      </c>
      <c r="N349" s="86" t="s">
        <v>45</v>
      </c>
      <c r="P349" s="87">
        <f>O349*H349</f>
        <v>0</v>
      </c>
      <c r="Q349" s="87">
        <v>0</v>
      </c>
      <c r="R349" s="87">
        <f>Q349*H349</f>
        <v>0</v>
      </c>
      <c r="S349" s="87">
        <v>0</v>
      </c>
      <c r="T349" s="88">
        <f>S349*H349</f>
        <v>0</v>
      </c>
      <c r="AR349" s="89" t="s">
        <v>83</v>
      </c>
      <c r="AT349" s="89" t="s">
        <v>65</v>
      </c>
      <c r="AU349" s="89" t="s">
        <v>37</v>
      </c>
      <c r="AY349" s="45" t="s">
        <v>64</v>
      </c>
      <c r="BE349" s="90">
        <f>IF(N349="základní",J349,0)</f>
        <v>0</v>
      </c>
      <c r="BF349" s="90">
        <f>IF(N349="snížená",J349,0)</f>
        <v>0</v>
      </c>
      <c r="BG349" s="90">
        <f>IF(N349="zákl. přenesená",J349,0)</f>
        <v>0</v>
      </c>
      <c r="BH349" s="90">
        <f>IF(N349="sníž. přenesená",J349,0)</f>
        <v>0</v>
      </c>
      <c r="BI349" s="90">
        <f>IF(N349="nulová",J349,0)</f>
        <v>0</v>
      </c>
      <c r="BJ349" s="45" t="s">
        <v>20</v>
      </c>
      <c r="BK349" s="90">
        <f>ROUND(I349*H349,2)</f>
        <v>0</v>
      </c>
      <c r="BL349" s="45" t="s">
        <v>83</v>
      </c>
      <c r="BM349" s="89" t="s">
        <v>1485</v>
      </c>
    </row>
    <row r="350" spans="2:65" s="67" customFormat="1" ht="22.9" customHeight="1">
      <c r="B350" s="68"/>
      <c r="D350" s="69" t="s">
        <v>60</v>
      </c>
      <c r="E350" s="77" t="s">
        <v>239</v>
      </c>
      <c r="F350" s="77" t="s">
        <v>240</v>
      </c>
      <c r="I350" s="294"/>
      <c r="J350" s="78">
        <f>BK350</f>
        <v>0</v>
      </c>
      <c r="L350" s="68"/>
      <c r="M350" s="72"/>
      <c r="P350" s="73">
        <f>SUM(P351:P355)</f>
        <v>0</v>
      </c>
      <c r="R350" s="73">
        <f>SUM(R351:R355)</f>
        <v>0.3</v>
      </c>
      <c r="T350" s="74">
        <f>SUM(T351:T355)</f>
        <v>0</v>
      </c>
      <c r="AR350" s="69" t="s">
        <v>37</v>
      </c>
      <c r="AT350" s="75" t="s">
        <v>60</v>
      </c>
      <c r="AU350" s="75" t="s">
        <v>20</v>
      </c>
      <c r="AY350" s="69" t="s">
        <v>64</v>
      </c>
      <c r="BK350" s="76">
        <f>SUM(BK351:BK355)</f>
        <v>0</v>
      </c>
    </row>
    <row r="351" spans="2:65" s="46" customFormat="1" ht="21.75" customHeight="1">
      <c r="B351" s="79"/>
      <c r="C351" s="80" t="s">
        <v>156</v>
      </c>
      <c r="D351" s="80" t="s">
        <v>65</v>
      </c>
      <c r="E351" s="81" t="s">
        <v>883</v>
      </c>
      <c r="F351" s="82" t="s">
        <v>884</v>
      </c>
      <c r="G351" s="83" t="s">
        <v>14</v>
      </c>
      <c r="H351" s="84">
        <v>600</v>
      </c>
      <c r="I351" s="295"/>
      <c r="J351" s="85">
        <f>ROUND(I351*H351,2)</f>
        <v>0</v>
      </c>
      <c r="K351" s="128"/>
      <c r="L351" s="47"/>
      <c r="M351" s="296" t="s">
        <v>40</v>
      </c>
      <c r="N351" s="86" t="s">
        <v>45</v>
      </c>
      <c r="P351" s="87">
        <f>O351*H351</f>
        <v>0</v>
      </c>
      <c r="Q351" s="87">
        <v>2.1000000000000001E-4</v>
      </c>
      <c r="R351" s="87">
        <f>Q351*H351</f>
        <v>0.126</v>
      </c>
      <c r="S351" s="87">
        <v>0</v>
      </c>
      <c r="T351" s="88">
        <f>S351*H351</f>
        <v>0</v>
      </c>
      <c r="AR351" s="89" t="s">
        <v>83</v>
      </c>
      <c r="AT351" s="89" t="s">
        <v>65</v>
      </c>
      <c r="AU351" s="89" t="s">
        <v>37</v>
      </c>
      <c r="AY351" s="45" t="s">
        <v>64</v>
      </c>
      <c r="BE351" s="90">
        <f>IF(N351="základní",J351,0)</f>
        <v>0</v>
      </c>
      <c r="BF351" s="90">
        <f>IF(N351="snížená",J351,0)</f>
        <v>0</v>
      </c>
      <c r="BG351" s="90">
        <f>IF(N351="zákl. přenesená",J351,0)</f>
        <v>0</v>
      </c>
      <c r="BH351" s="90">
        <f>IF(N351="sníž. přenesená",J351,0)</f>
        <v>0</v>
      </c>
      <c r="BI351" s="90">
        <f>IF(N351="nulová",J351,0)</f>
        <v>0</v>
      </c>
      <c r="BJ351" s="45" t="s">
        <v>20</v>
      </c>
      <c r="BK351" s="90">
        <f>ROUND(I351*H351,2)</f>
        <v>0</v>
      </c>
      <c r="BL351" s="45" t="s">
        <v>83</v>
      </c>
      <c r="BM351" s="89" t="s">
        <v>1486</v>
      </c>
    </row>
    <row r="352" spans="2:65" s="190" customFormat="1">
      <c r="B352" s="191"/>
      <c r="D352" s="95" t="s">
        <v>67</v>
      </c>
      <c r="E352" s="192" t="s">
        <v>40</v>
      </c>
      <c r="F352" s="193" t="s">
        <v>886</v>
      </c>
      <c r="H352" s="192" t="s">
        <v>40</v>
      </c>
      <c r="I352" s="299"/>
      <c r="L352" s="191"/>
      <c r="M352" s="194"/>
      <c r="T352" s="195"/>
      <c r="AT352" s="192" t="s">
        <v>67</v>
      </c>
      <c r="AU352" s="192" t="s">
        <v>37</v>
      </c>
      <c r="AV352" s="190" t="s">
        <v>20</v>
      </c>
      <c r="AW352" s="190" t="s">
        <v>68</v>
      </c>
      <c r="AX352" s="190" t="s">
        <v>63</v>
      </c>
      <c r="AY352" s="192" t="s">
        <v>64</v>
      </c>
    </row>
    <row r="353" spans="2:65" s="93" customFormat="1">
      <c r="B353" s="94"/>
      <c r="D353" s="95" t="s">
        <v>67</v>
      </c>
      <c r="E353" s="96" t="s">
        <v>40</v>
      </c>
      <c r="F353" s="97" t="s">
        <v>1487</v>
      </c>
      <c r="H353" s="98">
        <v>600</v>
      </c>
      <c r="I353" s="297"/>
      <c r="L353" s="94"/>
      <c r="M353" s="99"/>
      <c r="T353" s="100"/>
      <c r="AT353" s="96" t="s">
        <v>67</v>
      </c>
      <c r="AU353" s="96" t="s">
        <v>37</v>
      </c>
      <c r="AV353" s="93" t="s">
        <v>37</v>
      </c>
      <c r="AW353" s="93" t="s">
        <v>68</v>
      </c>
      <c r="AX353" s="93" t="s">
        <v>63</v>
      </c>
      <c r="AY353" s="96" t="s">
        <v>64</v>
      </c>
    </row>
    <row r="354" spans="2:65" s="101" customFormat="1">
      <c r="B354" s="102"/>
      <c r="D354" s="95" t="s">
        <v>67</v>
      </c>
      <c r="E354" s="103" t="s">
        <v>40</v>
      </c>
      <c r="F354" s="104" t="s">
        <v>70</v>
      </c>
      <c r="H354" s="105">
        <v>600</v>
      </c>
      <c r="I354" s="298"/>
      <c r="L354" s="102"/>
      <c r="M354" s="106"/>
      <c r="T354" s="107"/>
      <c r="AT354" s="103" t="s">
        <v>67</v>
      </c>
      <c r="AU354" s="103" t="s">
        <v>37</v>
      </c>
      <c r="AV354" s="101" t="s">
        <v>66</v>
      </c>
      <c r="AW354" s="101" t="s">
        <v>68</v>
      </c>
      <c r="AX354" s="101" t="s">
        <v>20</v>
      </c>
      <c r="AY354" s="103" t="s">
        <v>64</v>
      </c>
    </row>
    <row r="355" spans="2:65" s="46" customFormat="1" ht="24.2" customHeight="1">
      <c r="B355" s="79"/>
      <c r="C355" s="80" t="s">
        <v>157</v>
      </c>
      <c r="D355" s="80" t="s">
        <v>65</v>
      </c>
      <c r="E355" s="81" t="s">
        <v>888</v>
      </c>
      <c r="F355" s="82" t="s">
        <v>889</v>
      </c>
      <c r="G355" s="83" t="s">
        <v>14</v>
      </c>
      <c r="H355" s="84">
        <v>600</v>
      </c>
      <c r="I355" s="295"/>
      <c r="J355" s="85">
        <f>ROUND(I355*H355,2)</f>
        <v>0</v>
      </c>
      <c r="K355" s="128"/>
      <c r="L355" s="47"/>
      <c r="M355" s="296" t="s">
        <v>40</v>
      </c>
      <c r="N355" s="86" t="s">
        <v>45</v>
      </c>
      <c r="P355" s="87">
        <f>O355*H355</f>
        <v>0</v>
      </c>
      <c r="Q355" s="87">
        <v>2.9E-4</v>
      </c>
      <c r="R355" s="87">
        <f>Q355*H355</f>
        <v>0.17399999999999999</v>
      </c>
      <c r="S355" s="87">
        <v>0</v>
      </c>
      <c r="T355" s="88">
        <f>S355*H355</f>
        <v>0</v>
      </c>
      <c r="AR355" s="89" t="s">
        <v>83</v>
      </c>
      <c r="AT355" s="89" t="s">
        <v>65</v>
      </c>
      <c r="AU355" s="89" t="s">
        <v>37</v>
      </c>
      <c r="AY355" s="45" t="s">
        <v>64</v>
      </c>
      <c r="BE355" s="90">
        <f>IF(N355="základní",J355,0)</f>
        <v>0</v>
      </c>
      <c r="BF355" s="90">
        <f>IF(N355="snížená",J355,0)</f>
        <v>0</v>
      </c>
      <c r="BG355" s="90">
        <f>IF(N355="zákl. přenesená",J355,0)</f>
        <v>0</v>
      </c>
      <c r="BH355" s="90">
        <f>IF(N355="sníž. přenesená",J355,0)</f>
        <v>0</v>
      </c>
      <c r="BI355" s="90">
        <f>IF(N355="nulová",J355,0)</f>
        <v>0</v>
      </c>
      <c r="BJ355" s="45" t="s">
        <v>20</v>
      </c>
      <c r="BK355" s="90">
        <f>ROUND(I355*H355,2)</f>
        <v>0</v>
      </c>
      <c r="BL355" s="45" t="s">
        <v>83</v>
      </c>
      <c r="BM355" s="89" t="s">
        <v>1488</v>
      </c>
    </row>
    <row r="356" spans="2:65" s="67" customFormat="1" ht="25.9" customHeight="1">
      <c r="B356" s="68"/>
      <c r="D356" s="69" t="s">
        <v>60</v>
      </c>
      <c r="E356" s="70" t="s">
        <v>32</v>
      </c>
      <c r="F356" s="70" t="s">
        <v>241</v>
      </c>
      <c r="I356" s="294"/>
      <c r="J356" s="71">
        <f>BK356</f>
        <v>0</v>
      </c>
      <c r="L356" s="68"/>
      <c r="M356" s="72"/>
      <c r="P356" s="73">
        <f>SUM(P357:P365)</f>
        <v>0</v>
      </c>
      <c r="R356" s="73">
        <f>SUM(R357:R365)</f>
        <v>0</v>
      </c>
      <c r="T356" s="74">
        <f>SUM(T357:T365)</f>
        <v>0</v>
      </c>
      <c r="AR356" s="69" t="s">
        <v>66</v>
      </c>
      <c r="AT356" s="75" t="s">
        <v>60</v>
      </c>
      <c r="AU356" s="75" t="s">
        <v>63</v>
      </c>
      <c r="AY356" s="69" t="s">
        <v>64</v>
      </c>
      <c r="BK356" s="76">
        <f>SUM(BK357:BK365)</f>
        <v>0</v>
      </c>
    </row>
    <row r="357" spans="2:65" s="46" customFormat="1" ht="33" customHeight="1">
      <c r="B357" s="79"/>
      <c r="C357" s="80" t="s">
        <v>83</v>
      </c>
      <c r="D357" s="80" t="s">
        <v>65</v>
      </c>
      <c r="E357" s="81" t="s">
        <v>891</v>
      </c>
      <c r="F357" s="82" t="s">
        <v>892</v>
      </c>
      <c r="G357" s="83" t="s">
        <v>33</v>
      </c>
      <c r="H357" s="84">
        <v>100</v>
      </c>
      <c r="I357" s="295"/>
      <c r="J357" s="85">
        <f>ROUND(I357*H357,2)</f>
        <v>0</v>
      </c>
      <c r="K357" s="128"/>
      <c r="L357" s="47"/>
      <c r="M357" s="296" t="s">
        <v>40</v>
      </c>
      <c r="N357" s="86" t="s">
        <v>45</v>
      </c>
      <c r="P357" s="87">
        <f>O357*H357</f>
        <v>0</v>
      </c>
      <c r="Q357" s="87">
        <v>0</v>
      </c>
      <c r="R357" s="87">
        <f>Q357*H357</f>
        <v>0</v>
      </c>
      <c r="S357" s="87">
        <v>0</v>
      </c>
      <c r="T357" s="88">
        <f>S357*H357</f>
        <v>0</v>
      </c>
      <c r="AR357" s="89" t="s">
        <v>242</v>
      </c>
      <c r="AT357" s="89" t="s">
        <v>65</v>
      </c>
      <c r="AU357" s="89" t="s">
        <v>20</v>
      </c>
      <c r="AY357" s="45" t="s">
        <v>64</v>
      </c>
      <c r="BE357" s="90">
        <f>IF(N357="základní",J357,0)</f>
        <v>0</v>
      </c>
      <c r="BF357" s="90">
        <f>IF(N357="snížená",J357,0)</f>
        <v>0</v>
      </c>
      <c r="BG357" s="90">
        <f>IF(N357="zákl. přenesená",J357,0)</f>
        <v>0</v>
      </c>
      <c r="BH357" s="90">
        <f>IF(N357="sníž. přenesená",J357,0)</f>
        <v>0</v>
      </c>
      <c r="BI357" s="90">
        <f>IF(N357="nulová",J357,0)</f>
        <v>0</v>
      </c>
      <c r="BJ357" s="45" t="s">
        <v>20</v>
      </c>
      <c r="BK357" s="90">
        <f>ROUND(I357*H357,2)</f>
        <v>0</v>
      </c>
      <c r="BL357" s="45" t="s">
        <v>242</v>
      </c>
      <c r="BM357" s="89" t="s">
        <v>1489</v>
      </c>
    </row>
    <row r="358" spans="2:65" s="190" customFormat="1" ht="22.5">
      <c r="B358" s="191"/>
      <c r="D358" s="95" t="s">
        <v>67</v>
      </c>
      <c r="E358" s="192" t="s">
        <v>40</v>
      </c>
      <c r="F358" s="193" t="s">
        <v>1490</v>
      </c>
      <c r="H358" s="192" t="s">
        <v>40</v>
      </c>
      <c r="I358" s="299"/>
      <c r="L358" s="191"/>
      <c r="M358" s="194"/>
      <c r="T358" s="195"/>
      <c r="AT358" s="192" t="s">
        <v>67</v>
      </c>
      <c r="AU358" s="192" t="s">
        <v>20</v>
      </c>
      <c r="AV358" s="190" t="s">
        <v>20</v>
      </c>
      <c r="AW358" s="190" t="s">
        <v>68</v>
      </c>
      <c r="AX358" s="190" t="s">
        <v>63</v>
      </c>
      <c r="AY358" s="192" t="s">
        <v>64</v>
      </c>
    </row>
    <row r="359" spans="2:65" s="190" customFormat="1" ht="22.5">
      <c r="B359" s="191"/>
      <c r="D359" s="95" t="s">
        <v>67</v>
      </c>
      <c r="E359" s="192" t="s">
        <v>40</v>
      </c>
      <c r="F359" s="193" t="s">
        <v>1491</v>
      </c>
      <c r="H359" s="192" t="s">
        <v>40</v>
      </c>
      <c r="I359" s="299"/>
      <c r="L359" s="191"/>
      <c r="M359" s="194"/>
      <c r="T359" s="195"/>
      <c r="AT359" s="192" t="s">
        <v>67</v>
      </c>
      <c r="AU359" s="192" t="s">
        <v>20</v>
      </c>
      <c r="AV359" s="190" t="s">
        <v>20</v>
      </c>
      <c r="AW359" s="190" t="s">
        <v>68</v>
      </c>
      <c r="AX359" s="190" t="s">
        <v>63</v>
      </c>
      <c r="AY359" s="192" t="s">
        <v>64</v>
      </c>
    </row>
    <row r="360" spans="2:65" s="93" customFormat="1">
      <c r="B360" s="94"/>
      <c r="D360" s="95" t="s">
        <v>67</v>
      </c>
      <c r="E360" s="96" t="s">
        <v>40</v>
      </c>
      <c r="F360" s="97" t="s">
        <v>176</v>
      </c>
      <c r="H360" s="98">
        <v>100</v>
      </c>
      <c r="I360" s="297"/>
      <c r="L360" s="94"/>
      <c r="M360" s="99"/>
      <c r="T360" s="100"/>
      <c r="AT360" s="96" t="s">
        <v>67</v>
      </c>
      <c r="AU360" s="96" t="s">
        <v>20</v>
      </c>
      <c r="AV360" s="93" t="s">
        <v>37</v>
      </c>
      <c r="AW360" s="93" t="s">
        <v>68</v>
      </c>
      <c r="AX360" s="93" t="s">
        <v>63</v>
      </c>
      <c r="AY360" s="96" t="s">
        <v>64</v>
      </c>
    </row>
    <row r="361" spans="2:65" s="101" customFormat="1">
      <c r="B361" s="102"/>
      <c r="D361" s="95" t="s">
        <v>67</v>
      </c>
      <c r="E361" s="103" t="s">
        <v>40</v>
      </c>
      <c r="F361" s="104" t="s">
        <v>70</v>
      </c>
      <c r="H361" s="105">
        <v>100</v>
      </c>
      <c r="I361" s="298"/>
      <c r="L361" s="102"/>
      <c r="M361" s="106"/>
      <c r="T361" s="107"/>
      <c r="AT361" s="103" t="s">
        <v>67</v>
      </c>
      <c r="AU361" s="103" t="s">
        <v>20</v>
      </c>
      <c r="AV361" s="101" t="s">
        <v>66</v>
      </c>
      <c r="AW361" s="101" t="s">
        <v>68</v>
      </c>
      <c r="AX361" s="101" t="s">
        <v>20</v>
      </c>
      <c r="AY361" s="103" t="s">
        <v>64</v>
      </c>
    </row>
    <row r="362" spans="2:65" s="46" customFormat="1" ht="24.2" customHeight="1">
      <c r="B362" s="79"/>
      <c r="C362" s="80" t="s">
        <v>126</v>
      </c>
      <c r="D362" s="80" t="s">
        <v>65</v>
      </c>
      <c r="E362" s="81" t="s">
        <v>1492</v>
      </c>
      <c r="F362" s="82" t="s">
        <v>1493</v>
      </c>
      <c r="G362" s="83" t="s">
        <v>33</v>
      </c>
      <c r="H362" s="84">
        <v>50</v>
      </c>
      <c r="I362" s="295"/>
      <c r="J362" s="85">
        <f>ROUND(I362*H362,2)</f>
        <v>0</v>
      </c>
      <c r="K362" s="128"/>
      <c r="L362" s="47"/>
      <c r="M362" s="296" t="s">
        <v>40</v>
      </c>
      <c r="N362" s="86" t="s">
        <v>45</v>
      </c>
      <c r="P362" s="87">
        <f>O362*H362</f>
        <v>0</v>
      </c>
      <c r="Q362" s="87">
        <v>0</v>
      </c>
      <c r="R362" s="87">
        <f>Q362*H362</f>
        <v>0</v>
      </c>
      <c r="S362" s="87">
        <v>0</v>
      </c>
      <c r="T362" s="88">
        <f>S362*H362</f>
        <v>0</v>
      </c>
      <c r="AR362" s="89" t="s">
        <v>242</v>
      </c>
      <c r="AT362" s="89" t="s">
        <v>65</v>
      </c>
      <c r="AU362" s="89" t="s">
        <v>20</v>
      </c>
      <c r="AY362" s="45" t="s">
        <v>64</v>
      </c>
      <c r="BE362" s="90">
        <f>IF(N362="základní",J362,0)</f>
        <v>0</v>
      </c>
      <c r="BF362" s="90">
        <f>IF(N362="snížená",J362,0)</f>
        <v>0</v>
      </c>
      <c r="BG362" s="90">
        <f>IF(N362="zákl. přenesená",J362,0)</f>
        <v>0</v>
      </c>
      <c r="BH362" s="90">
        <f>IF(N362="sníž. přenesená",J362,0)</f>
        <v>0</v>
      </c>
      <c r="BI362" s="90">
        <f>IF(N362="nulová",J362,0)</f>
        <v>0</v>
      </c>
      <c r="BJ362" s="45" t="s">
        <v>20</v>
      </c>
      <c r="BK362" s="90">
        <f>ROUND(I362*H362,2)</f>
        <v>0</v>
      </c>
      <c r="BL362" s="45" t="s">
        <v>242</v>
      </c>
      <c r="BM362" s="89" t="s">
        <v>1494</v>
      </c>
    </row>
    <row r="363" spans="2:65" s="190" customFormat="1" ht="22.5">
      <c r="B363" s="191"/>
      <c r="D363" s="95" t="s">
        <v>67</v>
      </c>
      <c r="E363" s="192" t="s">
        <v>40</v>
      </c>
      <c r="F363" s="193" t="s">
        <v>1495</v>
      </c>
      <c r="H363" s="192" t="s">
        <v>40</v>
      </c>
      <c r="I363" s="299"/>
      <c r="L363" s="191"/>
      <c r="M363" s="194"/>
      <c r="T363" s="195"/>
      <c r="AT363" s="192" t="s">
        <v>67</v>
      </c>
      <c r="AU363" s="192" t="s">
        <v>20</v>
      </c>
      <c r="AV363" s="190" t="s">
        <v>20</v>
      </c>
      <c r="AW363" s="190" t="s">
        <v>68</v>
      </c>
      <c r="AX363" s="190" t="s">
        <v>63</v>
      </c>
      <c r="AY363" s="192" t="s">
        <v>64</v>
      </c>
    </row>
    <row r="364" spans="2:65" s="93" customFormat="1">
      <c r="B364" s="94"/>
      <c r="D364" s="95" t="s">
        <v>67</v>
      </c>
      <c r="E364" s="96" t="s">
        <v>40</v>
      </c>
      <c r="F364" s="97" t="s">
        <v>118</v>
      </c>
      <c r="H364" s="98">
        <v>50</v>
      </c>
      <c r="I364" s="297"/>
      <c r="L364" s="94"/>
      <c r="M364" s="99"/>
      <c r="T364" s="100"/>
      <c r="AT364" s="96" t="s">
        <v>67</v>
      </c>
      <c r="AU364" s="96" t="s">
        <v>20</v>
      </c>
      <c r="AV364" s="93" t="s">
        <v>37</v>
      </c>
      <c r="AW364" s="93" t="s">
        <v>68</v>
      </c>
      <c r="AX364" s="93" t="s">
        <v>63</v>
      </c>
      <c r="AY364" s="96" t="s">
        <v>64</v>
      </c>
    </row>
    <row r="365" spans="2:65" s="101" customFormat="1">
      <c r="B365" s="102"/>
      <c r="D365" s="95" t="s">
        <v>67</v>
      </c>
      <c r="E365" s="103" t="s">
        <v>40</v>
      </c>
      <c r="F365" s="104" t="s">
        <v>70</v>
      </c>
      <c r="H365" s="105">
        <v>50</v>
      </c>
      <c r="I365" s="298"/>
      <c r="L365" s="102"/>
      <c r="M365" s="106"/>
      <c r="T365" s="107"/>
      <c r="AT365" s="103" t="s">
        <v>67</v>
      </c>
      <c r="AU365" s="103" t="s">
        <v>20</v>
      </c>
      <c r="AV365" s="101" t="s">
        <v>66</v>
      </c>
      <c r="AW365" s="101" t="s">
        <v>68</v>
      </c>
      <c r="AX365" s="101" t="s">
        <v>20</v>
      </c>
      <c r="AY365" s="103" t="s">
        <v>64</v>
      </c>
    </row>
    <row r="366" spans="2:65" s="67" customFormat="1" ht="25.9" customHeight="1">
      <c r="B366" s="68"/>
      <c r="D366" s="69" t="s">
        <v>60</v>
      </c>
      <c r="E366" s="70" t="s">
        <v>894</v>
      </c>
      <c r="F366" s="70" t="s">
        <v>895</v>
      </c>
      <c r="I366" s="294"/>
      <c r="J366" s="71">
        <f>BK366</f>
        <v>0</v>
      </c>
      <c r="L366" s="68"/>
      <c r="M366" s="72"/>
      <c r="P366" s="73">
        <f>P367</f>
        <v>0</v>
      </c>
      <c r="R366" s="73">
        <f>R367</f>
        <v>0</v>
      </c>
      <c r="T366" s="74">
        <f>T367</f>
        <v>0</v>
      </c>
      <c r="AR366" s="69" t="s">
        <v>66</v>
      </c>
      <c r="AT366" s="75" t="s">
        <v>60</v>
      </c>
      <c r="AU366" s="75" t="s">
        <v>63</v>
      </c>
      <c r="AY366" s="69" t="s">
        <v>64</v>
      </c>
      <c r="BK366" s="76">
        <f>BK367</f>
        <v>0</v>
      </c>
    </row>
    <row r="367" spans="2:65" s="46" customFormat="1" ht="37.9" customHeight="1">
      <c r="B367" s="79"/>
      <c r="C367" s="80" t="s">
        <v>84</v>
      </c>
      <c r="D367" s="80" t="s">
        <v>65</v>
      </c>
      <c r="E367" s="81" t="s">
        <v>896</v>
      </c>
      <c r="F367" s="82" t="s">
        <v>897</v>
      </c>
      <c r="G367" s="83" t="s">
        <v>717</v>
      </c>
      <c r="H367" s="84">
        <v>0</v>
      </c>
      <c r="I367" s="295"/>
      <c r="J367" s="85">
        <f>ROUND(I367*H367,2)</f>
        <v>0</v>
      </c>
      <c r="K367" s="128"/>
      <c r="L367" s="47"/>
      <c r="M367" s="296" t="s">
        <v>40</v>
      </c>
      <c r="N367" s="86" t="s">
        <v>45</v>
      </c>
      <c r="P367" s="87">
        <f>O367*H367</f>
        <v>0</v>
      </c>
      <c r="Q367" s="87">
        <v>0</v>
      </c>
      <c r="R367" s="87">
        <f>Q367*H367</f>
        <v>0</v>
      </c>
      <c r="S367" s="87">
        <v>0</v>
      </c>
      <c r="T367" s="88">
        <f>S367*H367</f>
        <v>0</v>
      </c>
      <c r="AR367" s="89" t="s">
        <v>66</v>
      </c>
      <c r="AT367" s="89" t="s">
        <v>65</v>
      </c>
      <c r="AU367" s="89" t="s">
        <v>20</v>
      </c>
      <c r="AY367" s="45" t="s">
        <v>64</v>
      </c>
      <c r="BE367" s="90">
        <f>IF(N367="základní",J367,0)</f>
        <v>0</v>
      </c>
      <c r="BF367" s="90">
        <f>IF(N367="snížená",J367,0)</f>
        <v>0</v>
      </c>
      <c r="BG367" s="90">
        <f>IF(N367="zákl. přenesená",J367,0)</f>
        <v>0</v>
      </c>
      <c r="BH367" s="90">
        <f>IF(N367="sníž. přenesená",J367,0)</f>
        <v>0</v>
      </c>
      <c r="BI367" s="90">
        <f>IF(N367="nulová",J367,0)</f>
        <v>0</v>
      </c>
      <c r="BJ367" s="45" t="s">
        <v>20</v>
      </c>
      <c r="BK367" s="90">
        <f>ROUND(I367*H367,2)</f>
        <v>0</v>
      </c>
      <c r="BL367" s="45" t="s">
        <v>66</v>
      </c>
      <c r="BM367" s="89" t="s">
        <v>1496</v>
      </c>
    </row>
    <row r="368" spans="2:65" s="67" customFormat="1" ht="25.9" customHeight="1">
      <c r="B368" s="68"/>
      <c r="D368" s="69" t="s">
        <v>60</v>
      </c>
      <c r="E368" s="70" t="s">
        <v>244</v>
      </c>
      <c r="F368" s="70" t="s">
        <v>899</v>
      </c>
      <c r="I368" s="294"/>
      <c r="J368" s="71">
        <f>BK368</f>
        <v>0</v>
      </c>
      <c r="L368" s="68"/>
      <c r="M368" s="72"/>
      <c r="P368" s="73">
        <f>P369+P373+P375+P378+P382</f>
        <v>0</v>
      </c>
      <c r="R368" s="73">
        <f>R369+R373+R375+R378+R382</f>
        <v>0</v>
      </c>
      <c r="T368" s="74">
        <f>T369+T373+T375+T378+T382</f>
        <v>0</v>
      </c>
      <c r="AR368" s="69" t="s">
        <v>69</v>
      </c>
      <c r="AT368" s="75" t="s">
        <v>60</v>
      </c>
      <c r="AU368" s="75" t="s">
        <v>63</v>
      </c>
      <c r="AY368" s="69" t="s">
        <v>64</v>
      </c>
      <c r="BK368" s="76">
        <f>BK369+BK373+BK375+BK378+BK382</f>
        <v>0</v>
      </c>
    </row>
    <row r="369" spans="2:65" s="67" customFormat="1" ht="22.9" customHeight="1">
      <c r="B369" s="68"/>
      <c r="D369" s="69" t="s">
        <v>60</v>
      </c>
      <c r="E369" s="77" t="s">
        <v>246</v>
      </c>
      <c r="F369" s="77" t="s">
        <v>900</v>
      </c>
      <c r="I369" s="294"/>
      <c r="J369" s="78">
        <f>BK369</f>
        <v>0</v>
      </c>
      <c r="L369" s="68"/>
      <c r="M369" s="72"/>
      <c r="P369" s="73">
        <f>SUM(P370:P372)</f>
        <v>0</v>
      </c>
      <c r="R369" s="73">
        <f>SUM(R370:R372)</f>
        <v>0</v>
      </c>
      <c r="T369" s="74">
        <f>SUM(T370:T372)</f>
        <v>0</v>
      </c>
      <c r="AR369" s="69" t="s">
        <v>69</v>
      </c>
      <c r="AT369" s="75" t="s">
        <v>60</v>
      </c>
      <c r="AU369" s="75" t="s">
        <v>20</v>
      </c>
      <c r="AY369" s="69" t="s">
        <v>64</v>
      </c>
      <c r="BK369" s="76">
        <f>SUM(BK370:BK372)</f>
        <v>0</v>
      </c>
    </row>
    <row r="370" spans="2:65" s="46" customFormat="1" ht="16.5" customHeight="1">
      <c r="B370" s="79"/>
      <c r="C370" s="80" t="s">
        <v>85</v>
      </c>
      <c r="D370" s="80" t="s">
        <v>65</v>
      </c>
      <c r="E370" s="81" t="s">
        <v>334</v>
      </c>
      <c r="F370" s="82" t="s">
        <v>17</v>
      </c>
      <c r="G370" s="83" t="s">
        <v>9</v>
      </c>
      <c r="H370" s="84">
        <v>1</v>
      </c>
      <c r="I370" s="295"/>
      <c r="J370" s="85">
        <f>ROUND(I370*H370,2)</f>
        <v>0</v>
      </c>
      <c r="K370" s="128"/>
      <c r="L370" s="47"/>
      <c r="M370" s="296" t="s">
        <v>40</v>
      </c>
      <c r="N370" s="86" t="s">
        <v>45</v>
      </c>
      <c r="P370" s="87">
        <f>O370*H370</f>
        <v>0</v>
      </c>
      <c r="Q370" s="87">
        <v>0</v>
      </c>
      <c r="R370" s="87">
        <f>Q370*H370</f>
        <v>0</v>
      </c>
      <c r="S370" s="87">
        <v>0</v>
      </c>
      <c r="T370" s="88">
        <f>S370*H370</f>
        <v>0</v>
      </c>
      <c r="AR370" s="89" t="s">
        <v>247</v>
      </c>
      <c r="AT370" s="89" t="s">
        <v>65</v>
      </c>
      <c r="AU370" s="89" t="s">
        <v>37</v>
      </c>
      <c r="AY370" s="45" t="s">
        <v>64</v>
      </c>
      <c r="BE370" s="90">
        <f>IF(N370="základní",J370,0)</f>
        <v>0</v>
      </c>
      <c r="BF370" s="90">
        <f>IF(N370="snížená",J370,0)</f>
        <v>0</v>
      </c>
      <c r="BG370" s="90">
        <f>IF(N370="zákl. přenesená",J370,0)</f>
        <v>0</v>
      </c>
      <c r="BH370" s="90">
        <f>IF(N370="sníž. přenesená",J370,0)</f>
        <v>0</v>
      </c>
      <c r="BI370" s="90">
        <f>IF(N370="nulová",J370,0)</f>
        <v>0</v>
      </c>
      <c r="BJ370" s="45" t="s">
        <v>20</v>
      </c>
      <c r="BK370" s="90">
        <f>ROUND(I370*H370,2)</f>
        <v>0</v>
      </c>
      <c r="BL370" s="45" t="s">
        <v>247</v>
      </c>
      <c r="BM370" s="89" t="s">
        <v>1497</v>
      </c>
    </row>
    <row r="371" spans="2:65" s="46" customFormat="1" ht="24.2" customHeight="1">
      <c r="B371" s="79"/>
      <c r="C371" s="80" t="s">
        <v>86</v>
      </c>
      <c r="D371" s="80" t="s">
        <v>65</v>
      </c>
      <c r="E371" s="81" t="s">
        <v>902</v>
      </c>
      <c r="F371" s="82" t="s">
        <v>903</v>
      </c>
      <c r="G371" s="83" t="s">
        <v>9</v>
      </c>
      <c r="H371" s="84">
        <v>1</v>
      </c>
      <c r="I371" s="295"/>
      <c r="J371" s="85">
        <f>ROUND(I371*H371,2)</f>
        <v>0</v>
      </c>
      <c r="K371" s="128"/>
      <c r="L371" s="47"/>
      <c r="M371" s="296" t="s">
        <v>40</v>
      </c>
      <c r="N371" s="86" t="s">
        <v>45</v>
      </c>
      <c r="P371" s="87">
        <f>O371*H371</f>
        <v>0</v>
      </c>
      <c r="Q371" s="87">
        <v>0</v>
      </c>
      <c r="R371" s="87">
        <f>Q371*H371</f>
        <v>0</v>
      </c>
      <c r="S371" s="87">
        <v>0</v>
      </c>
      <c r="T371" s="88">
        <f>S371*H371</f>
        <v>0</v>
      </c>
      <c r="AR371" s="89" t="s">
        <v>247</v>
      </c>
      <c r="AT371" s="89" t="s">
        <v>65</v>
      </c>
      <c r="AU371" s="89" t="s">
        <v>37</v>
      </c>
      <c r="AY371" s="45" t="s">
        <v>64</v>
      </c>
      <c r="BE371" s="90">
        <f>IF(N371="základní",J371,0)</f>
        <v>0</v>
      </c>
      <c r="BF371" s="90">
        <f>IF(N371="snížená",J371,0)</f>
        <v>0</v>
      </c>
      <c r="BG371" s="90">
        <f>IF(N371="zákl. přenesená",J371,0)</f>
        <v>0</v>
      </c>
      <c r="BH371" s="90">
        <f>IF(N371="sníž. přenesená",J371,0)</f>
        <v>0</v>
      </c>
      <c r="BI371" s="90">
        <f>IF(N371="nulová",J371,0)</f>
        <v>0</v>
      </c>
      <c r="BJ371" s="45" t="s">
        <v>20</v>
      </c>
      <c r="BK371" s="90">
        <f>ROUND(I371*H371,2)</f>
        <v>0</v>
      </c>
      <c r="BL371" s="45" t="s">
        <v>247</v>
      </c>
      <c r="BM371" s="89" t="s">
        <v>1498</v>
      </c>
    </row>
    <row r="372" spans="2:65" s="46" customFormat="1" ht="37.9" customHeight="1">
      <c r="B372" s="79"/>
      <c r="C372" s="80" t="s">
        <v>87</v>
      </c>
      <c r="D372" s="80" t="s">
        <v>65</v>
      </c>
      <c r="E372" s="81" t="s">
        <v>905</v>
      </c>
      <c r="F372" s="82" t="s">
        <v>906</v>
      </c>
      <c r="G372" s="83" t="s">
        <v>9</v>
      </c>
      <c r="H372" s="84">
        <v>1</v>
      </c>
      <c r="I372" s="295"/>
      <c r="J372" s="85">
        <f>ROUND(I372*H372,2)</f>
        <v>0</v>
      </c>
      <c r="K372" s="128"/>
      <c r="L372" s="47"/>
      <c r="M372" s="296" t="s">
        <v>40</v>
      </c>
      <c r="N372" s="86" t="s">
        <v>45</v>
      </c>
      <c r="P372" s="87">
        <f>O372*H372</f>
        <v>0</v>
      </c>
      <c r="Q372" s="87">
        <v>0</v>
      </c>
      <c r="R372" s="87">
        <f>Q372*H372</f>
        <v>0</v>
      </c>
      <c r="S372" s="87">
        <v>0</v>
      </c>
      <c r="T372" s="88">
        <f>S372*H372</f>
        <v>0</v>
      </c>
      <c r="AR372" s="89" t="s">
        <v>247</v>
      </c>
      <c r="AT372" s="89" t="s">
        <v>65</v>
      </c>
      <c r="AU372" s="89" t="s">
        <v>37</v>
      </c>
      <c r="AY372" s="45" t="s">
        <v>64</v>
      </c>
      <c r="BE372" s="90">
        <f>IF(N372="základní",J372,0)</f>
        <v>0</v>
      </c>
      <c r="BF372" s="90">
        <f>IF(N372="snížená",J372,0)</f>
        <v>0</v>
      </c>
      <c r="BG372" s="90">
        <f>IF(N372="zákl. přenesená",J372,0)</f>
        <v>0</v>
      </c>
      <c r="BH372" s="90">
        <f>IF(N372="sníž. přenesená",J372,0)</f>
        <v>0</v>
      </c>
      <c r="BI372" s="90">
        <f>IF(N372="nulová",J372,0)</f>
        <v>0</v>
      </c>
      <c r="BJ372" s="45" t="s">
        <v>20</v>
      </c>
      <c r="BK372" s="90">
        <f>ROUND(I372*H372,2)</f>
        <v>0</v>
      </c>
      <c r="BL372" s="45" t="s">
        <v>247</v>
      </c>
      <c r="BM372" s="89" t="s">
        <v>1499</v>
      </c>
    </row>
    <row r="373" spans="2:65" s="67" customFormat="1" ht="22.9" customHeight="1">
      <c r="B373" s="68"/>
      <c r="D373" s="69" t="s">
        <v>60</v>
      </c>
      <c r="E373" s="77" t="s">
        <v>248</v>
      </c>
      <c r="F373" s="77" t="s">
        <v>249</v>
      </c>
      <c r="I373" s="294"/>
      <c r="J373" s="78">
        <f>BK373</f>
        <v>0</v>
      </c>
      <c r="L373" s="68"/>
      <c r="M373" s="72"/>
      <c r="P373" s="73">
        <f>P374</f>
        <v>0</v>
      </c>
      <c r="R373" s="73">
        <f>R374</f>
        <v>0</v>
      </c>
      <c r="T373" s="74">
        <f>T374</f>
        <v>0</v>
      </c>
      <c r="AR373" s="69" t="s">
        <v>69</v>
      </c>
      <c r="AT373" s="75" t="s">
        <v>60</v>
      </c>
      <c r="AU373" s="75" t="s">
        <v>20</v>
      </c>
      <c r="AY373" s="69" t="s">
        <v>64</v>
      </c>
      <c r="BK373" s="76">
        <f>BK374</f>
        <v>0</v>
      </c>
    </row>
    <row r="374" spans="2:65" s="46" customFormat="1" ht="37.9" customHeight="1">
      <c r="B374" s="79"/>
      <c r="C374" s="80" t="s">
        <v>88</v>
      </c>
      <c r="D374" s="80" t="s">
        <v>65</v>
      </c>
      <c r="E374" s="81" t="s">
        <v>250</v>
      </c>
      <c r="F374" s="82" t="s">
        <v>908</v>
      </c>
      <c r="G374" s="83" t="s">
        <v>9</v>
      </c>
      <c r="H374" s="84">
        <v>1</v>
      </c>
      <c r="I374" s="295"/>
      <c r="J374" s="85">
        <f>ROUND(I374*H374,2)</f>
        <v>0</v>
      </c>
      <c r="K374" s="128"/>
      <c r="L374" s="47"/>
      <c r="M374" s="296" t="s">
        <v>40</v>
      </c>
      <c r="N374" s="86" t="s">
        <v>45</v>
      </c>
      <c r="P374" s="87">
        <f>O374*H374</f>
        <v>0</v>
      </c>
      <c r="Q374" s="87">
        <v>0</v>
      </c>
      <c r="R374" s="87">
        <f>Q374*H374</f>
        <v>0</v>
      </c>
      <c r="S374" s="87">
        <v>0</v>
      </c>
      <c r="T374" s="88">
        <f>S374*H374</f>
        <v>0</v>
      </c>
      <c r="AR374" s="89" t="s">
        <v>247</v>
      </c>
      <c r="AT374" s="89" t="s">
        <v>65</v>
      </c>
      <c r="AU374" s="89" t="s">
        <v>37</v>
      </c>
      <c r="AY374" s="45" t="s">
        <v>64</v>
      </c>
      <c r="BE374" s="90">
        <f>IF(N374="základní",J374,0)</f>
        <v>0</v>
      </c>
      <c r="BF374" s="90">
        <f>IF(N374="snížená",J374,0)</f>
        <v>0</v>
      </c>
      <c r="BG374" s="90">
        <f>IF(N374="zákl. přenesená",J374,0)</f>
        <v>0</v>
      </c>
      <c r="BH374" s="90">
        <f>IF(N374="sníž. přenesená",J374,0)</f>
        <v>0</v>
      </c>
      <c r="BI374" s="90">
        <f>IF(N374="nulová",J374,0)</f>
        <v>0</v>
      </c>
      <c r="BJ374" s="45" t="s">
        <v>20</v>
      </c>
      <c r="BK374" s="90">
        <f>ROUND(I374*H374,2)</f>
        <v>0</v>
      </c>
      <c r="BL374" s="45" t="s">
        <v>247</v>
      </c>
      <c r="BM374" s="89" t="s">
        <v>1500</v>
      </c>
    </row>
    <row r="375" spans="2:65" s="67" customFormat="1" ht="22.9" customHeight="1">
      <c r="B375" s="68"/>
      <c r="D375" s="69" t="s">
        <v>60</v>
      </c>
      <c r="E375" s="77" t="s">
        <v>373</v>
      </c>
      <c r="F375" s="77" t="s">
        <v>374</v>
      </c>
      <c r="I375" s="294"/>
      <c r="J375" s="78">
        <f>BK375</f>
        <v>0</v>
      </c>
      <c r="L375" s="68"/>
      <c r="M375" s="72"/>
      <c r="P375" s="73">
        <f>SUM(P376:P377)</f>
        <v>0</v>
      </c>
      <c r="R375" s="73">
        <f>SUM(R376:R377)</f>
        <v>0</v>
      </c>
      <c r="T375" s="74">
        <f>SUM(T376:T377)</f>
        <v>0</v>
      </c>
      <c r="AR375" s="69" t="s">
        <v>69</v>
      </c>
      <c r="AT375" s="75" t="s">
        <v>60</v>
      </c>
      <c r="AU375" s="75" t="s">
        <v>20</v>
      </c>
      <c r="AY375" s="69" t="s">
        <v>64</v>
      </c>
      <c r="BK375" s="76">
        <f>SUM(BK376:BK377)</f>
        <v>0</v>
      </c>
    </row>
    <row r="376" spans="2:65" s="46" customFormat="1" ht="16.5" customHeight="1">
      <c r="B376" s="79"/>
      <c r="C376" s="80" t="s">
        <v>90</v>
      </c>
      <c r="D376" s="80" t="s">
        <v>65</v>
      </c>
      <c r="E376" s="81" t="s">
        <v>910</v>
      </c>
      <c r="F376" s="82" t="s">
        <v>911</v>
      </c>
      <c r="G376" s="83" t="s">
        <v>9</v>
      </c>
      <c r="H376" s="84">
        <v>1</v>
      </c>
      <c r="I376" s="295"/>
      <c r="J376" s="85">
        <f>ROUND(I376*H376,2)</f>
        <v>0</v>
      </c>
      <c r="K376" s="128"/>
      <c r="L376" s="47"/>
      <c r="M376" s="296" t="s">
        <v>40</v>
      </c>
      <c r="N376" s="86" t="s">
        <v>45</v>
      </c>
      <c r="P376" s="87">
        <f>O376*H376</f>
        <v>0</v>
      </c>
      <c r="Q376" s="87">
        <v>0</v>
      </c>
      <c r="R376" s="87">
        <f>Q376*H376</f>
        <v>0</v>
      </c>
      <c r="S376" s="87">
        <v>0</v>
      </c>
      <c r="T376" s="88">
        <f>S376*H376</f>
        <v>0</v>
      </c>
      <c r="AR376" s="89" t="s">
        <v>247</v>
      </c>
      <c r="AT376" s="89" t="s">
        <v>65</v>
      </c>
      <c r="AU376" s="89" t="s">
        <v>37</v>
      </c>
      <c r="AY376" s="45" t="s">
        <v>64</v>
      </c>
      <c r="BE376" s="90">
        <f>IF(N376="základní",J376,0)</f>
        <v>0</v>
      </c>
      <c r="BF376" s="90">
        <f>IF(N376="snížená",J376,0)</f>
        <v>0</v>
      </c>
      <c r="BG376" s="90">
        <f>IF(N376="zákl. přenesená",J376,0)</f>
        <v>0</v>
      </c>
      <c r="BH376" s="90">
        <f>IF(N376="sníž. přenesená",J376,0)</f>
        <v>0</v>
      </c>
      <c r="BI376" s="90">
        <f>IF(N376="nulová",J376,0)</f>
        <v>0</v>
      </c>
      <c r="BJ376" s="45" t="s">
        <v>20</v>
      </c>
      <c r="BK376" s="90">
        <f>ROUND(I376*H376,2)</f>
        <v>0</v>
      </c>
      <c r="BL376" s="45" t="s">
        <v>247</v>
      </c>
      <c r="BM376" s="89" t="s">
        <v>1501</v>
      </c>
    </row>
    <row r="377" spans="2:65" s="46" customFormat="1" ht="16.5" customHeight="1">
      <c r="B377" s="79"/>
      <c r="C377" s="80" t="s">
        <v>91</v>
      </c>
      <c r="D377" s="80" t="s">
        <v>65</v>
      </c>
      <c r="E377" s="81" t="s">
        <v>18</v>
      </c>
      <c r="F377" s="82" t="s">
        <v>19</v>
      </c>
      <c r="G377" s="83" t="s">
        <v>9</v>
      </c>
      <c r="H377" s="84">
        <v>1</v>
      </c>
      <c r="I377" s="295"/>
      <c r="J377" s="85">
        <f>ROUND(I377*H377,2)</f>
        <v>0</v>
      </c>
      <c r="K377" s="128"/>
      <c r="L377" s="47"/>
      <c r="M377" s="296" t="s">
        <v>40</v>
      </c>
      <c r="N377" s="86" t="s">
        <v>45</v>
      </c>
      <c r="P377" s="87">
        <f>O377*H377</f>
        <v>0</v>
      </c>
      <c r="Q377" s="87">
        <v>0</v>
      </c>
      <c r="R377" s="87">
        <f>Q377*H377</f>
        <v>0</v>
      </c>
      <c r="S377" s="87">
        <v>0</v>
      </c>
      <c r="T377" s="88">
        <f>S377*H377</f>
        <v>0</v>
      </c>
      <c r="AR377" s="89" t="s">
        <v>247</v>
      </c>
      <c r="AT377" s="89" t="s">
        <v>65</v>
      </c>
      <c r="AU377" s="89" t="s">
        <v>37</v>
      </c>
      <c r="AY377" s="45" t="s">
        <v>64</v>
      </c>
      <c r="BE377" s="90">
        <f>IF(N377="základní",J377,0)</f>
        <v>0</v>
      </c>
      <c r="BF377" s="90">
        <f>IF(N377="snížená",J377,0)</f>
        <v>0</v>
      </c>
      <c r="BG377" s="90">
        <f>IF(N377="zákl. přenesená",J377,0)</f>
        <v>0</v>
      </c>
      <c r="BH377" s="90">
        <f>IF(N377="sníž. přenesená",J377,0)</f>
        <v>0</v>
      </c>
      <c r="BI377" s="90">
        <f>IF(N377="nulová",J377,0)</f>
        <v>0</v>
      </c>
      <c r="BJ377" s="45" t="s">
        <v>20</v>
      </c>
      <c r="BK377" s="90">
        <f>ROUND(I377*H377,2)</f>
        <v>0</v>
      </c>
      <c r="BL377" s="45" t="s">
        <v>247</v>
      </c>
      <c r="BM377" s="89" t="s">
        <v>1502</v>
      </c>
    </row>
    <row r="378" spans="2:65" s="67" customFormat="1" ht="22.9" customHeight="1">
      <c r="B378" s="68"/>
      <c r="D378" s="69" t="s">
        <v>60</v>
      </c>
      <c r="E378" s="77" t="s">
        <v>914</v>
      </c>
      <c r="F378" s="77" t="s">
        <v>915</v>
      </c>
      <c r="I378" s="294"/>
      <c r="J378" s="78">
        <f>BK378</f>
        <v>0</v>
      </c>
      <c r="L378" s="68"/>
      <c r="M378" s="72"/>
      <c r="P378" s="73">
        <f>SUM(P379:P381)</f>
        <v>0</v>
      </c>
      <c r="R378" s="73">
        <f>SUM(R379:R381)</f>
        <v>0</v>
      </c>
      <c r="T378" s="74">
        <f>SUM(T379:T381)</f>
        <v>0</v>
      </c>
      <c r="AR378" s="69" t="s">
        <v>69</v>
      </c>
      <c r="AT378" s="75" t="s">
        <v>60</v>
      </c>
      <c r="AU378" s="75" t="s">
        <v>20</v>
      </c>
      <c r="AY378" s="69" t="s">
        <v>64</v>
      </c>
      <c r="BK378" s="76">
        <f>SUM(BK379:BK381)</f>
        <v>0</v>
      </c>
    </row>
    <row r="379" spans="2:65" s="46" customFormat="1" ht="16.5" customHeight="1">
      <c r="B379" s="79"/>
      <c r="C379" s="80" t="s">
        <v>92</v>
      </c>
      <c r="D379" s="80" t="s">
        <v>65</v>
      </c>
      <c r="E379" s="81" t="s">
        <v>916</v>
      </c>
      <c r="F379" s="82" t="s">
        <v>917</v>
      </c>
      <c r="G379" s="83" t="s">
        <v>9</v>
      </c>
      <c r="H379" s="84">
        <v>1</v>
      </c>
      <c r="I379" s="295"/>
      <c r="J379" s="85">
        <f>ROUND(I379*H379,2)</f>
        <v>0</v>
      </c>
      <c r="K379" s="128"/>
      <c r="L379" s="47"/>
      <c r="M379" s="296" t="s">
        <v>40</v>
      </c>
      <c r="N379" s="86" t="s">
        <v>45</v>
      </c>
      <c r="P379" s="87">
        <f>O379*H379</f>
        <v>0</v>
      </c>
      <c r="Q379" s="87">
        <v>0</v>
      </c>
      <c r="R379" s="87">
        <f>Q379*H379</f>
        <v>0</v>
      </c>
      <c r="S379" s="87">
        <v>0</v>
      </c>
      <c r="T379" s="88">
        <f>S379*H379</f>
        <v>0</v>
      </c>
      <c r="AR379" s="89" t="s">
        <v>247</v>
      </c>
      <c r="AT379" s="89" t="s">
        <v>65</v>
      </c>
      <c r="AU379" s="89" t="s">
        <v>37</v>
      </c>
      <c r="AY379" s="45" t="s">
        <v>64</v>
      </c>
      <c r="BE379" s="90">
        <f>IF(N379="základní",J379,0)</f>
        <v>0</v>
      </c>
      <c r="BF379" s="90">
        <f>IF(N379="snížená",J379,0)</f>
        <v>0</v>
      </c>
      <c r="BG379" s="90">
        <f>IF(N379="zákl. přenesená",J379,0)</f>
        <v>0</v>
      </c>
      <c r="BH379" s="90">
        <f>IF(N379="sníž. přenesená",J379,0)</f>
        <v>0</v>
      </c>
      <c r="BI379" s="90">
        <f>IF(N379="nulová",J379,0)</f>
        <v>0</v>
      </c>
      <c r="BJ379" s="45" t="s">
        <v>20</v>
      </c>
      <c r="BK379" s="90">
        <f>ROUND(I379*H379,2)</f>
        <v>0</v>
      </c>
      <c r="BL379" s="45" t="s">
        <v>247</v>
      </c>
      <c r="BM379" s="89" t="s">
        <v>1503</v>
      </c>
    </row>
    <row r="380" spans="2:65" s="46" customFormat="1" ht="16.5" customHeight="1">
      <c r="B380" s="79"/>
      <c r="C380" s="80" t="s">
        <v>93</v>
      </c>
      <c r="D380" s="80" t="s">
        <v>65</v>
      </c>
      <c r="E380" s="81" t="s">
        <v>919</v>
      </c>
      <c r="F380" s="82" t="s">
        <v>920</v>
      </c>
      <c r="G380" s="83" t="s">
        <v>9</v>
      </c>
      <c r="H380" s="84">
        <v>1</v>
      </c>
      <c r="I380" s="295"/>
      <c r="J380" s="85">
        <f>ROUND(I380*H380,2)</f>
        <v>0</v>
      </c>
      <c r="K380" s="128"/>
      <c r="L380" s="47"/>
      <c r="M380" s="296" t="s">
        <v>40</v>
      </c>
      <c r="N380" s="86" t="s">
        <v>45</v>
      </c>
      <c r="P380" s="87">
        <f>O380*H380</f>
        <v>0</v>
      </c>
      <c r="Q380" s="87">
        <v>0</v>
      </c>
      <c r="R380" s="87">
        <f>Q380*H380</f>
        <v>0</v>
      </c>
      <c r="S380" s="87">
        <v>0</v>
      </c>
      <c r="T380" s="88">
        <f>S380*H380</f>
        <v>0</v>
      </c>
      <c r="AR380" s="89" t="s">
        <v>247</v>
      </c>
      <c r="AT380" s="89" t="s">
        <v>65</v>
      </c>
      <c r="AU380" s="89" t="s">
        <v>37</v>
      </c>
      <c r="AY380" s="45" t="s">
        <v>64</v>
      </c>
      <c r="BE380" s="90">
        <f>IF(N380="základní",J380,0)</f>
        <v>0</v>
      </c>
      <c r="BF380" s="90">
        <f>IF(N380="snížená",J380,0)</f>
        <v>0</v>
      </c>
      <c r="BG380" s="90">
        <f>IF(N380="zákl. přenesená",J380,0)</f>
        <v>0</v>
      </c>
      <c r="BH380" s="90">
        <f>IF(N380="sníž. přenesená",J380,0)</f>
        <v>0</v>
      </c>
      <c r="BI380" s="90">
        <f>IF(N380="nulová",J380,0)</f>
        <v>0</v>
      </c>
      <c r="BJ380" s="45" t="s">
        <v>20</v>
      </c>
      <c r="BK380" s="90">
        <f>ROUND(I380*H380,2)</f>
        <v>0</v>
      </c>
      <c r="BL380" s="45" t="s">
        <v>247</v>
      </c>
      <c r="BM380" s="89" t="s">
        <v>1504</v>
      </c>
    </row>
    <row r="381" spans="2:65" s="46" customFormat="1" ht="16.5" customHeight="1">
      <c r="B381" s="79"/>
      <c r="C381" s="80" t="s">
        <v>94</v>
      </c>
      <c r="D381" s="80" t="s">
        <v>65</v>
      </c>
      <c r="E381" s="81" t="s">
        <v>922</v>
      </c>
      <c r="F381" s="82" t="s">
        <v>923</v>
      </c>
      <c r="G381" s="83" t="s">
        <v>9</v>
      </c>
      <c r="H381" s="84">
        <v>1</v>
      </c>
      <c r="I381" s="295"/>
      <c r="J381" s="85">
        <f>ROUND(I381*H381,2)</f>
        <v>0</v>
      </c>
      <c r="K381" s="128"/>
      <c r="L381" s="47"/>
      <c r="M381" s="296" t="s">
        <v>40</v>
      </c>
      <c r="N381" s="86" t="s">
        <v>45</v>
      </c>
      <c r="P381" s="87">
        <f>O381*H381</f>
        <v>0</v>
      </c>
      <c r="Q381" s="87">
        <v>0</v>
      </c>
      <c r="R381" s="87">
        <f>Q381*H381</f>
        <v>0</v>
      </c>
      <c r="S381" s="87">
        <v>0</v>
      </c>
      <c r="T381" s="88">
        <f>S381*H381</f>
        <v>0</v>
      </c>
      <c r="AR381" s="89" t="s">
        <v>247</v>
      </c>
      <c r="AT381" s="89" t="s">
        <v>65</v>
      </c>
      <c r="AU381" s="89" t="s">
        <v>37</v>
      </c>
      <c r="AY381" s="45" t="s">
        <v>64</v>
      </c>
      <c r="BE381" s="90">
        <f>IF(N381="základní",J381,0)</f>
        <v>0</v>
      </c>
      <c r="BF381" s="90">
        <f>IF(N381="snížená",J381,0)</f>
        <v>0</v>
      </c>
      <c r="BG381" s="90">
        <f>IF(N381="zákl. přenesená",J381,0)</f>
        <v>0</v>
      </c>
      <c r="BH381" s="90">
        <f>IF(N381="sníž. přenesená",J381,0)</f>
        <v>0</v>
      </c>
      <c r="BI381" s="90">
        <f>IF(N381="nulová",J381,0)</f>
        <v>0</v>
      </c>
      <c r="BJ381" s="45" t="s">
        <v>20</v>
      </c>
      <c r="BK381" s="90">
        <f>ROUND(I381*H381,2)</f>
        <v>0</v>
      </c>
      <c r="BL381" s="45" t="s">
        <v>247</v>
      </c>
      <c r="BM381" s="89" t="s">
        <v>1505</v>
      </c>
    </row>
    <row r="382" spans="2:65" s="67" customFormat="1" ht="22.9" customHeight="1">
      <c r="B382" s="68"/>
      <c r="D382" s="69" t="s">
        <v>60</v>
      </c>
      <c r="E382" s="77" t="s">
        <v>925</v>
      </c>
      <c r="F382" s="77" t="s">
        <v>926</v>
      </c>
      <c r="I382" s="294"/>
      <c r="J382" s="78">
        <f>BK382</f>
        <v>0</v>
      </c>
      <c r="L382" s="68"/>
      <c r="M382" s="72"/>
      <c r="P382" s="73">
        <f>P383</f>
        <v>0</v>
      </c>
      <c r="R382" s="73">
        <f>R383</f>
        <v>0</v>
      </c>
      <c r="T382" s="74">
        <f>T383</f>
        <v>0</v>
      </c>
      <c r="AR382" s="69" t="s">
        <v>69</v>
      </c>
      <c r="AT382" s="75" t="s">
        <v>60</v>
      </c>
      <c r="AU382" s="75" t="s">
        <v>20</v>
      </c>
      <c r="AY382" s="69" t="s">
        <v>64</v>
      </c>
      <c r="BK382" s="76">
        <f>BK383</f>
        <v>0</v>
      </c>
    </row>
    <row r="383" spans="2:65" s="46" customFormat="1" ht="33" customHeight="1">
      <c r="B383" s="79"/>
      <c r="C383" s="80" t="s">
        <v>95</v>
      </c>
      <c r="D383" s="80" t="s">
        <v>65</v>
      </c>
      <c r="E383" s="81" t="s">
        <v>927</v>
      </c>
      <c r="F383" s="82" t="s">
        <v>928</v>
      </c>
      <c r="G383" s="83" t="s">
        <v>9</v>
      </c>
      <c r="H383" s="84">
        <v>1</v>
      </c>
      <c r="I383" s="295"/>
      <c r="J383" s="85">
        <f>ROUND(I383*H383,2)</f>
        <v>0</v>
      </c>
      <c r="K383" s="128"/>
      <c r="L383" s="47"/>
      <c r="M383" s="305" t="s">
        <v>40</v>
      </c>
      <c r="N383" s="124" t="s">
        <v>45</v>
      </c>
      <c r="O383" s="306"/>
      <c r="P383" s="125">
        <f>O383*H383</f>
        <v>0</v>
      </c>
      <c r="Q383" s="125">
        <v>0</v>
      </c>
      <c r="R383" s="125">
        <f>Q383*H383</f>
        <v>0</v>
      </c>
      <c r="S383" s="125">
        <v>0</v>
      </c>
      <c r="T383" s="126">
        <f>S383*H383</f>
        <v>0</v>
      </c>
      <c r="AR383" s="89" t="s">
        <v>247</v>
      </c>
      <c r="AT383" s="89" t="s">
        <v>65</v>
      </c>
      <c r="AU383" s="89" t="s">
        <v>37</v>
      </c>
      <c r="AY383" s="45" t="s">
        <v>64</v>
      </c>
      <c r="BE383" s="90">
        <f>IF(N383="základní",J383,0)</f>
        <v>0</v>
      </c>
      <c r="BF383" s="90">
        <f>IF(N383="snížená",J383,0)</f>
        <v>0</v>
      </c>
      <c r="BG383" s="90">
        <f>IF(N383="zákl. přenesená",J383,0)</f>
        <v>0</v>
      </c>
      <c r="BH383" s="90">
        <f>IF(N383="sníž. přenesená",J383,0)</f>
        <v>0</v>
      </c>
      <c r="BI383" s="90">
        <f>IF(N383="nulová",J383,0)</f>
        <v>0</v>
      </c>
      <c r="BJ383" s="45" t="s">
        <v>20</v>
      </c>
      <c r="BK383" s="90">
        <f>ROUND(I383*H383,2)</f>
        <v>0</v>
      </c>
      <c r="BL383" s="45" t="s">
        <v>247</v>
      </c>
      <c r="BM383" s="89" t="s">
        <v>1506</v>
      </c>
    </row>
    <row r="384" spans="2:65" s="46" customFormat="1" ht="6.95" customHeight="1">
      <c r="B384" s="49"/>
      <c r="C384" s="50"/>
      <c r="D384" s="50"/>
      <c r="E384" s="50"/>
      <c r="F384" s="50"/>
      <c r="G384" s="50"/>
      <c r="H384" s="50"/>
      <c r="I384" s="50"/>
      <c r="J384" s="50"/>
      <c r="K384" s="50"/>
      <c r="L384" s="47"/>
    </row>
  </sheetData>
  <autoFilter ref="C137:K383" xr:uid="{00000000-0009-0000-0000-000001000000}"/>
  <mergeCells count="9">
    <mergeCell ref="E87:H87"/>
    <mergeCell ref="E128:H128"/>
    <mergeCell ref="E130:H13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7AFB6-3067-45E2-A39C-394AE1513308}">
  <sheetPr>
    <tabColor theme="6" tint="0.59999389629810485"/>
    <pageSetUpPr fitToPage="1"/>
  </sheetPr>
  <dimension ref="A1:J57"/>
  <sheetViews>
    <sheetView view="pageBreakPreview" zoomScale="85" zoomScaleNormal="140" zoomScaleSheetLayoutView="85" zoomScalePageLayoutView="110" workbookViewId="0">
      <pane ySplit="4" topLeftCell="A5" activePane="bottomLeft" state="frozen"/>
      <selection pane="bottomLeft" activeCell="H43" sqref="H43"/>
    </sheetView>
  </sheetViews>
  <sheetFormatPr defaultRowHeight="14.1" customHeight="1"/>
  <cols>
    <col min="1" max="1" width="6.28515625" style="217" customWidth="1"/>
    <col min="2" max="2" width="7.140625" style="208" customWidth="1"/>
    <col min="3" max="3" width="75.85546875" style="196" customWidth="1"/>
    <col min="4" max="4" width="5.7109375" style="208" customWidth="1"/>
    <col min="5" max="5" width="11.7109375" style="196" customWidth="1"/>
    <col min="6" max="6" width="13.28515625" style="218" bestFit="1" customWidth="1"/>
    <col min="7" max="7" width="15.85546875" style="219" bestFit="1" customWidth="1"/>
    <col min="8" max="8" width="17.5703125" style="218" customWidth="1"/>
    <col min="9" max="10" width="9.140625" style="196" hidden="1" customWidth="1"/>
    <col min="11" max="11" width="8.85546875" style="196"/>
    <col min="12" max="12" width="20.42578125" style="196" customWidth="1"/>
    <col min="13" max="256" width="8.85546875" style="196"/>
    <col min="257" max="257" width="6.28515625" style="196" customWidth="1"/>
    <col min="258" max="258" width="7.140625" style="196" customWidth="1"/>
    <col min="259" max="259" width="75.85546875" style="196" customWidth="1"/>
    <col min="260" max="260" width="5.7109375" style="196" customWidth="1"/>
    <col min="261" max="261" width="11.7109375" style="196" customWidth="1"/>
    <col min="262" max="262" width="13.28515625" style="196" bestFit="1" customWidth="1"/>
    <col min="263" max="263" width="15.85546875" style="196" bestFit="1" customWidth="1"/>
    <col min="264" max="264" width="17.5703125" style="196" customWidth="1"/>
    <col min="265" max="266" width="0" style="196" hidden="1" customWidth="1"/>
    <col min="267" max="267" width="8.85546875" style="196"/>
    <col min="268" max="268" width="20.42578125" style="196" customWidth="1"/>
    <col min="269" max="512" width="8.85546875" style="196"/>
    <col min="513" max="513" width="6.28515625" style="196" customWidth="1"/>
    <col min="514" max="514" width="7.140625" style="196" customWidth="1"/>
    <col min="515" max="515" width="75.85546875" style="196" customWidth="1"/>
    <col min="516" max="516" width="5.7109375" style="196" customWidth="1"/>
    <col min="517" max="517" width="11.7109375" style="196" customWidth="1"/>
    <col min="518" max="518" width="13.28515625" style="196" bestFit="1" customWidth="1"/>
    <col min="519" max="519" width="15.85546875" style="196" bestFit="1" customWidth="1"/>
    <col min="520" max="520" width="17.5703125" style="196" customWidth="1"/>
    <col min="521" max="522" width="0" style="196" hidden="1" customWidth="1"/>
    <col min="523" max="523" width="8.85546875" style="196"/>
    <col min="524" max="524" width="20.42578125" style="196" customWidth="1"/>
    <col min="525" max="768" width="8.85546875" style="196"/>
    <col min="769" max="769" width="6.28515625" style="196" customWidth="1"/>
    <col min="770" max="770" width="7.140625" style="196" customWidth="1"/>
    <col min="771" max="771" width="75.85546875" style="196" customWidth="1"/>
    <col min="772" max="772" width="5.7109375" style="196" customWidth="1"/>
    <col min="773" max="773" width="11.7109375" style="196" customWidth="1"/>
    <col min="774" max="774" width="13.28515625" style="196" bestFit="1" customWidth="1"/>
    <col min="775" max="775" width="15.85546875" style="196" bestFit="1" customWidth="1"/>
    <col min="776" max="776" width="17.5703125" style="196" customWidth="1"/>
    <col min="777" max="778" width="0" style="196" hidden="1" customWidth="1"/>
    <col min="779" max="779" width="8.85546875" style="196"/>
    <col min="780" max="780" width="20.42578125" style="196" customWidth="1"/>
    <col min="781" max="1024" width="8.85546875" style="196"/>
    <col min="1025" max="1025" width="6.28515625" style="196" customWidth="1"/>
    <col min="1026" max="1026" width="7.140625" style="196" customWidth="1"/>
    <col min="1027" max="1027" width="75.85546875" style="196" customWidth="1"/>
    <col min="1028" max="1028" width="5.7109375" style="196" customWidth="1"/>
    <col min="1029" max="1029" width="11.7109375" style="196" customWidth="1"/>
    <col min="1030" max="1030" width="13.28515625" style="196" bestFit="1" customWidth="1"/>
    <col min="1031" max="1031" width="15.85546875" style="196" bestFit="1" customWidth="1"/>
    <col min="1032" max="1032" width="17.5703125" style="196" customWidth="1"/>
    <col min="1033" max="1034" width="0" style="196" hidden="1" customWidth="1"/>
    <col min="1035" max="1035" width="8.85546875" style="196"/>
    <col min="1036" max="1036" width="20.42578125" style="196" customWidth="1"/>
    <col min="1037" max="1280" width="8.85546875" style="196"/>
    <col min="1281" max="1281" width="6.28515625" style="196" customWidth="1"/>
    <col min="1282" max="1282" width="7.140625" style="196" customWidth="1"/>
    <col min="1283" max="1283" width="75.85546875" style="196" customWidth="1"/>
    <col min="1284" max="1284" width="5.7109375" style="196" customWidth="1"/>
    <col min="1285" max="1285" width="11.7109375" style="196" customWidth="1"/>
    <col min="1286" max="1286" width="13.28515625" style="196" bestFit="1" customWidth="1"/>
    <col min="1287" max="1287" width="15.85546875" style="196" bestFit="1" customWidth="1"/>
    <col min="1288" max="1288" width="17.5703125" style="196" customWidth="1"/>
    <col min="1289" max="1290" width="0" style="196" hidden="1" customWidth="1"/>
    <col min="1291" max="1291" width="8.85546875" style="196"/>
    <col min="1292" max="1292" width="20.42578125" style="196" customWidth="1"/>
    <col min="1293" max="1536" width="8.85546875" style="196"/>
    <col min="1537" max="1537" width="6.28515625" style="196" customWidth="1"/>
    <col min="1538" max="1538" width="7.140625" style="196" customWidth="1"/>
    <col min="1539" max="1539" width="75.85546875" style="196" customWidth="1"/>
    <col min="1540" max="1540" width="5.7109375" style="196" customWidth="1"/>
    <col min="1541" max="1541" width="11.7109375" style="196" customWidth="1"/>
    <col min="1542" max="1542" width="13.28515625" style="196" bestFit="1" customWidth="1"/>
    <col min="1543" max="1543" width="15.85546875" style="196" bestFit="1" customWidth="1"/>
    <col min="1544" max="1544" width="17.5703125" style="196" customWidth="1"/>
    <col min="1545" max="1546" width="0" style="196" hidden="1" customWidth="1"/>
    <col min="1547" max="1547" width="8.85546875" style="196"/>
    <col min="1548" max="1548" width="20.42578125" style="196" customWidth="1"/>
    <col min="1549" max="1792" width="8.85546875" style="196"/>
    <col min="1793" max="1793" width="6.28515625" style="196" customWidth="1"/>
    <col min="1794" max="1794" width="7.140625" style="196" customWidth="1"/>
    <col min="1795" max="1795" width="75.85546875" style="196" customWidth="1"/>
    <col min="1796" max="1796" width="5.7109375" style="196" customWidth="1"/>
    <col min="1797" max="1797" width="11.7109375" style="196" customWidth="1"/>
    <col min="1798" max="1798" width="13.28515625" style="196" bestFit="1" customWidth="1"/>
    <col min="1799" max="1799" width="15.85546875" style="196" bestFit="1" customWidth="1"/>
    <col min="1800" max="1800" width="17.5703125" style="196" customWidth="1"/>
    <col min="1801" max="1802" width="0" style="196" hidden="1" customWidth="1"/>
    <col min="1803" max="1803" width="8.85546875" style="196"/>
    <col min="1804" max="1804" width="20.42578125" style="196" customWidth="1"/>
    <col min="1805" max="2048" width="8.85546875" style="196"/>
    <col min="2049" max="2049" width="6.28515625" style="196" customWidth="1"/>
    <col min="2050" max="2050" width="7.140625" style="196" customWidth="1"/>
    <col min="2051" max="2051" width="75.85546875" style="196" customWidth="1"/>
    <col min="2052" max="2052" width="5.7109375" style="196" customWidth="1"/>
    <col min="2053" max="2053" width="11.7109375" style="196" customWidth="1"/>
    <col min="2054" max="2054" width="13.28515625" style="196" bestFit="1" customWidth="1"/>
    <col min="2055" max="2055" width="15.85546875" style="196" bestFit="1" customWidth="1"/>
    <col min="2056" max="2056" width="17.5703125" style="196" customWidth="1"/>
    <col min="2057" max="2058" width="0" style="196" hidden="1" customWidth="1"/>
    <col min="2059" max="2059" width="8.85546875" style="196"/>
    <col min="2060" max="2060" width="20.42578125" style="196" customWidth="1"/>
    <col min="2061" max="2304" width="8.85546875" style="196"/>
    <col min="2305" max="2305" width="6.28515625" style="196" customWidth="1"/>
    <col min="2306" max="2306" width="7.140625" style="196" customWidth="1"/>
    <col min="2307" max="2307" width="75.85546875" style="196" customWidth="1"/>
    <col min="2308" max="2308" width="5.7109375" style="196" customWidth="1"/>
    <col min="2309" max="2309" width="11.7109375" style="196" customWidth="1"/>
    <col min="2310" max="2310" width="13.28515625" style="196" bestFit="1" customWidth="1"/>
    <col min="2311" max="2311" width="15.85546875" style="196" bestFit="1" customWidth="1"/>
    <col min="2312" max="2312" width="17.5703125" style="196" customWidth="1"/>
    <col min="2313" max="2314" width="0" style="196" hidden="1" customWidth="1"/>
    <col min="2315" max="2315" width="8.85546875" style="196"/>
    <col min="2316" max="2316" width="20.42578125" style="196" customWidth="1"/>
    <col min="2317" max="2560" width="8.85546875" style="196"/>
    <col min="2561" max="2561" width="6.28515625" style="196" customWidth="1"/>
    <col min="2562" max="2562" width="7.140625" style="196" customWidth="1"/>
    <col min="2563" max="2563" width="75.85546875" style="196" customWidth="1"/>
    <col min="2564" max="2564" width="5.7109375" style="196" customWidth="1"/>
    <col min="2565" max="2565" width="11.7109375" style="196" customWidth="1"/>
    <col min="2566" max="2566" width="13.28515625" style="196" bestFit="1" customWidth="1"/>
    <col min="2567" max="2567" width="15.85546875" style="196" bestFit="1" customWidth="1"/>
    <col min="2568" max="2568" width="17.5703125" style="196" customWidth="1"/>
    <col min="2569" max="2570" width="0" style="196" hidden="1" customWidth="1"/>
    <col min="2571" max="2571" width="8.85546875" style="196"/>
    <col min="2572" max="2572" width="20.42578125" style="196" customWidth="1"/>
    <col min="2573" max="2816" width="8.85546875" style="196"/>
    <col min="2817" max="2817" width="6.28515625" style="196" customWidth="1"/>
    <col min="2818" max="2818" width="7.140625" style="196" customWidth="1"/>
    <col min="2819" max="2819" width="75.85546875" style="196" customWidth="1"/>
    <col min="2820" max="2820" width="5.7109375" style="196" customWidth="1"/>
    <col min="2821" max="2821" width="11.7109375" style="196" customWidth="1"/>
    <col min="2822" max="2822" width="13.28515625" style="196" bestFit="1" customWidth="1"/>
    <col min="2823" max="2823" width="15.85546875" style="196" bestFit="1" customWidth="1"/>
    <col min="2824" max="2824" width="17.5703125" style="196" customWidth="1"/>
    <col min="2825" max="2826" width="0" style="196" hidden="1" customWidth="1"/>
    <col min="2827" max="2827" width="8.85546875" style="196"/>
    <col min="2828" max="2828" width="20.42578125" style="196" customWidth="1"/>
    <col min="2829" max="3072" width="8.85546875" style="196"/>
    <col min="3073" max="3073" width="6.28515625" style="196" customWidth="1"/>
    <col min="3074" max="3074" width="7.140625" style="196" customWidth="1"/>
    <col min="3075" max="3075" width="75.85546875" style="196" customWidth="1"/>
    <col min="3076" max="3076" width="5.7109375" style="196" customWidth="1"/>
    <col min="3077" max="3077" width="11.7109375" style="196" customWidth="1"/>
    <col min="3078" max="3078" width="13.28515625" style="196" bestFit="1" customWidth="1"/>
    <col min="3079" max="3079" width="15.85546875" style="196" bestFit="1" customWidth="1"/>
    <col min="3080" max="3080" width="17.5703125" style="196" customWidth="1"/>
    <col min="3081" max="3082" width="0" style="196" hidden="1" customWidth="1"/>
    <col min="3083" max="3083" width="8.85546875" style="196"/>
    <col min="3084" max="3084" width="20.42578125" style="196" customWidth="1"/>
    <col min="3085" max="3328" width="8.85546875" style="196"/>
    <col min="3329" max="3329" width="6.28515625" style="196" customWidth="1"/>
    <col min="3330" max="3330" width="7.140625" style="196" customWidth="1"/>
    <col min="3331" max="3331" width="75.85546875" style="196" customWidth="1"/>
    <col min="3332" max="3332" width="5.7109375" style="196" customWidth="1"/>
    <col min="3333" max="3333" width="11.7109375" style="196" customWidth="1"/>
    <col min="3334" max="3334" width="13.28515625" style="196" bestFit="1" customWidth="1"/>
    <col min="3335" max="3335" width="15.85546875" style="196" bestFit="1" customWidth="1"/>
    <col min="3336" max="3336" width="17.5703125" style="196" customWidth="1"/>
    <col min="3337" max="3338" width="0" style="196" hidden="1" customWidth="1"/>
    <col min="3339" max="3339" width="8.85546875" style="196"/>
    <col min="3340" max="3340" width="20.42578125" style="196" customWidth="1"/>
    <col min="3341" max="3584" width="8.85546875" style="196"/>
    <col min="3585" max="3585" width="6.28515625" style="196" customWidth="1"/>
    <col min="3586" max="3586" width="7.140625" style="196" customWidth="1"/>
    <col min="3587" max="3587" width="75.85546875" style="196" customWidth="1"/>
    <col min="3588" max="3588" width="5.7109375" style="196" customWidth="1"/>
    <col min="3589" max="3589" width="11.7109375" style="196" customWidth="1"/>
    <col min="3590" max="3590" width="13.28515625" style="196" bestFit="1" customWidth="1"/>
    <col min="3591" max="3591" width="15.85546875" style="196" bestFit="1" customWidth="1"/>
    <col min="3592" max="3592" width="17.5703125" style="196" customWidth="1"/>
    <col min="3593" max="3594" width="0" style="196" hidden="1" customWidth="1"/>
    <col min="3595" max="3595" width="8.85546875" style="196"/>
    <col min="3596" max="3596" width="20.42578125" style="196" customWidth="1"/>
    <col min="3597" max="3840" width="8.85546875" style="196"/>
    <col min="3841" max="3841" width="6.28515625" style="196" customWidth="1"/>
    <col min="3842" max="3842" width="7.140625" style="196" customWidth="1"/>
    <col min="3843" max="3843" width="75.85546875" style="196" customWidth="1"/>
    <col min="3844" max="3844" width="5.7109375" style="196" customWidth="1"/>
    <col min="3845" max="3845" width="11.7109375" style="196" customWidth="1"/>
    <col min="3846" max="3846" width="13.28515625" style="196" bestFit="1" customWidth="1"/>
    <col min="3847" max="3847" width="15.85546875" style="196" bestFit="1" customWidth="1"/>
    <col min="3848" max="3848" width="17.5703125" style="196" customWidth="1"/>
    <col min="3849" max="3850" width="0" style="196" hidden="1" customWidth="1"/>
    <col min="3851" max="3851" width="8.85546875" style="196"/>
    <col min="3852" max="3852" width="20.42578125" style="196" customWidth="1"/>
    <col min="3853" max="4096" width="8.85546875" style="196"/>
    <col min="4097" max="4097" width="6.28515625" style="196" customWidth="1"/>
    <col min="4098" max="4098" width="7.140625" style="196" customWidth="1"/>
    <col min="4099" max="4099" width="75.85546875" style="196" customWidth="1"/>
    <col min="4100" max="4100" width="5.7109375" style="196" customWidth="1"/>
    <col min="4101" max="4101" width="11.7109375" style="196" customWidth="1"/>
    <col min="4102" max="4102" width="13.28515625" style="196" bestFit="1" customWidth="1"/>
    <col min="4103" max="4103" width="15.85546875" style="196" bestFit="1" customWidth="1"/>
    <col min="4104" max="4104" width="17.5703125" style="196" customWidth="1"/>
    <col min="4105" max="4106" width="0" style="196" hidden="1" customWidth="1"/>
    <col min="4107" max="4107" width="8.85546875" style="196"/>
    <col min="4108" max="4108" width="20.42578125" style="196" customWidth="1"/>
    <col min="4109" max="4352" width="8.85546875" style="196"/>
    <col min="4353" max="4353" width="6.28515625" style="196" customWidth="1"/>
    <col min="4354" max="4354" width="7.140625" style="196" customWidth="1"/>
    <col min="4355" max="4355" width="75.85546875" style="196" customWidth="1"/>
    <col min="4356" max="4356" width="5.7109375" style="196" customWidth="1"/>
    <col min="4357" max="4357" width="11.7109375" style="196" customWidth="1"/>
    <col min="4358" max="4358" width="13.28515625" style="196" bestFit="1" customWidth="1"/>
    <col min="4359" max="4359" width="15.85546875" style="196" bestFit="1" customWidth="1"/>
    <col min="4360" max="4360" width="17.5703125" style="196" customWidth="1"/>
    <col min="4361" max="4362" width="0" style="196" hidden="1" customWidth="1"/>
    <col min="4363" max="4363" width="8.85546875" style="196"/>
    <col min="4364" max="4364" width="20.42578125" style="196" customWidth="1"/>
    <col min="4365" max="4608" width="8.85546875" style="196"/>
    <col min="4609" max="4609" width="6.28515625" style="196" customWidth="1"/>
    <col min="4610" max="4610" width="7.140625" style="196" customWidth="1"/>
    <col min="4611" max="4611" width="75.85546875" style="196" customWidth="1"/>
    <col min="4612" max="4612" width="5.7109375" style="196" customWidth="1"/>
    <col min="4613" max="4613" width="11.7109375" style="196" customWidth="1"/>
    <col min="4614" max="4614" width="13.28515625" style="196" bestFit="1" customWidth="1"/>
    <col min="4615" max="4615" width="15.85546875" style="196" bestFit="1" customWidth="1"/>
    <col min="4616" max="4616" width="17.5703125" style="196" customWidth="1"/>
    <col min="4617" max="4618" width="0" style="196" hidden="1" customWidth="1"/>
    <col min="4619" max="4619" width="8.85546875" style="196"/>
    <col min="4620" max="4620" width="20.42578125" style="196" customWidth="1"/>
    <col min="4621" max="4864" width="8.85546875" style="196"/>
    <col min="4865" max="4865" width="6.28515625" style="196" customWidth="1"/>
    <col min="4866" max="4866" width="7.140625" style="196" customWidth="1"/>
    <col min="4867" max="4867" width="75.85546875" style="196" customWidth="1"/>
    <col min="4868" max="4868" width="5.7109375" style="196" customWidth="1"/>
    <col min="4869" max="4869" width="11.7109375" style="196" customWidth="1"/>
    <col min="4870" max="4870" width="13.28515625" style="196" bestFit="1" customWidth="1"/>
    <col min="4871" max="4871" width="15.85546875" style="196" bestFit="1" customWidth="1"/>
    <col min="4872" max="4872" width="17.5703125" style="196" customWidth="1"/>
    <col min="4873" max="4874" width="0" style="196" hidden="1" customWidth="1"/>
    <col min="4875" max="4875" width="8.85546875" style="196"/>
    <col min="4876" max="4876" width="20.42578125" style="196" customWidth="1"/>
    <col min="4877" max="5120" width="8.85546875" style="196"/>
    <col min="5121" max="5121" width="6.28515625" style="196" customWidth="1"/>
    <col min="5122" max="5122" width="7.140625" style="196" customWidth="1"/>
    <col min="5123" max="5123" width="75.85546875" style="196" customWidth="1"/>
    <col min="5124" max="5124" width="5.7109375" style="196" customWidth="1"/>
    <col min="5125" max="5125" width="11.7109375" style="196" customWidth="1"/>
    <col min="5126" max="5126" width="13.28515625" style="196" bestFit="1" customWidth="1"/>
    <col min="5127" max="5127" width="15.85546875" style="196" bestFit="1" customWidth="1"/>
    <col min="5128" max="5128" width="17.5703125" style="196" customWidth="1"/>
    <col min="5129" max="5130" width="0" style="196" hidden="1" customWidth="1"/>
    <col min="5131" max="5131" width="8.85546875" style="196"/>
    <col min="5132" max="5132" width="20.42578125" style="196" customWidth="1"/>
    <col min="5133" max="5376" width="8.85546875" style="196"/>
    <col min="5377" max="5377" width="6.28515625" style="196" customWidth="1"/>
    <col min="5378" max="5378" width="7.140625" style="196" customWidth="1"/>
    <col min="5379" max="5379" width="75.85546875" style="196" customWidth="1"/>
    <col min="5380" max="5380" width="5.7109375" style="196" customWidth="1"/>
    <col min="5381" max="5381" width="11.7109375" style="196" customWidth="1"/>
    <col min="5382" max="5382" width="13.28515625" style="196" bestFit="1" customWidth="1"/>
    <col min="5383" max="5383" width="15.85546875" style="196" bestFit="1" customWidth="1"/>
    <col min="5384" max="5384" width="17.5703125" style="196" customWidth="1"/>
    <col min="5385" max="5386" width="0" style="196" hidden="1" customWidth="1"/>
    <col min="5387" max="5387" width="8.85546875" style="196"/>
    <col min="5388" max="5388" width="20.42578125" style="196" customWidth="1"/>
    <col min="5389" max="5632" width="8.85546875" style="196"/>
    <col min="5633" max="5633" width="6.28515625" style="196" customWidth="1"/>
    <col min="5634" max="5634" width="7.140625" style="196" customWidth="1"/>
    <col min="5635" max="5635" width="75.85546875" style="196" customWidth="1"/>
    <col min="5636" max="5636" width="5.7109375" style="196" customWidth="1"/>
    <col min="5637" max="5637" width="11.7109375" style="196" customWidth="1"/>
    <col min="5638" max="5638" width="13.28515625" style="196" bestFit="1" customWidth="1"/>
    <col min="5639" max="5639" width="15.85546875" style="196" bestFit="1" customWidth="1"/>
    <col min="5640" max="5640" width="17.5703125" style="196" customWidth="1"/>
    <col min="5641" max="5642" width="0" style="196" hidden="1" customWidth="1"/>
    <col min="5643" max="5643" width="8.85546875" style="196"/>
    <col min="5644" max="5644" width="20.42578125" style="196" customWidth="1"/>
    <col min="5645" max="5888" width="8.85546875" style="196"/>
    <col min="5889" max="5889" width="6.28515625" style="196" customWidth="1"/>
    <col min="5890" max="5890" width="7.140625" style="196" customWidth="1"/>
    <col min="5891" max="5891" width="75.85546875" style="196" customWidth="1"/>
    <col min="5892" max="5892" width="5.7109375" style="196" customWidth="1"/>
    <col min="5893" max="5893" width="11.7109375" style="196" customWidth="1"/>
    <col min="5894" max="5894" width="13.28515625" style="196" bestFit="1" customWidth="1"/>
    <col min="5895" max="5895" width="15.85546875" style="196" bestFit="1" customWidth="1"/>
    <col min="5896" max="5896" width="17.5703125" style="196" customWidth="1"/>
    <col min="5897" max="5898" width="0" style="196" hidden="1" customWidth="1"/>
    <col min="5899" max="5899" width="8.85546875" style="196"/>
    <col min="5900" max="5900" width="20.42578125" style="196" customWidth="1"/>
    <col min="5901" max="6144" width="8.85546875" style="196"/>
    <col min="6145" max="6145" width="6.28515625" style="196" customWidth="1"/>
    <col min="6146" max="6146" width="7.140625" style="196" customWidth="1"/>
    <col min="6147" max="6147" width="75.85546875" style="196" customWidth="1"/>
    <col min="6148" max="6148" width="5.7109375" style="196" customWidth="1"/>
    <col min="6149" max="6149" width="11.7109375" style="196" customWidth="1"/>
    <col min="6150" max="6150" width="13.28515625" style="196" bestFit="1" customWidth="1"/>
    <col min="6151" max="6151" width="15.85546875" style="196" bestFit="1" customWidth="1"/>
    <col min="6152" max="6152" width="17.5703125" style="196" customWidth="1"/>
    <col min="6153" max="6154" width="0" style="196" hidden="1" customWidth="1"/>
    <col min="6155" max="6155" width="8.85546875" style="196"/>
    <col min="6156" max="6156" width="20.42578125" style="196" customWidth="1"/>
    <col min="6157" max="6400" width="8.85546875" style="196"/>
    <col min="6401" max="6401" width="6.28515625" style="196" customWidth="1"/>
    <col min="6402" max="6402" width="7.140625" style="196" customWidth="1"/>
    <col min="6403" max="6403" width="75.85546875" style="196" customWidth="1"/>
    <col min="6404" max="6404" width="5.7109375" style="196" customWidth="1"/>
    <col min="6405" max="6405" width="11.7109375" style="196" customWidth="1"/>
    <col min="6406" max="6406" width="13.28515625" style="196" bestFit="1" customWidth="1"/>
    <col min="6407" max="6407" width="15.85546875" style="196" bestFit="1" customWidth="1"/>
    <col min="6408" max="6408" width="17.5703125" style="196" customWidth="1"/>
    <col min="6409" max="6410" width="0" style="196" hidden="1" customWidth="1"/>
    <col min="6411" max="6411" width="8.85546875" style="196"/>
    <col min="6412" max="6412" width="20.42578125" style="196" customWidth="1"/>
    <col min="6413" max="6656" width="8.85546875" style="196"/>
    <col min="6657" max="6657" width="6.28515625" style="196" customWidth="1"/>
    <col min="6658" max="6658" width="7.140625" style="196" customWidth="1"/>
    <col min="6659" max="6659" width="75.85546875" style="196" customWidth="1"/>
    <col min="6660" max="6660" width="5.7109375" style="196" customWidth="1"/>
    <col min="6661" max="6661" width="11.7109375" style="196" customWidth="1"/>
    <col min="6662" max="6662" width="13.28515625" style="196" bestFit="1" customWidth="1"/>
    <col min="6663" max="6663" width="15.85546875" style="196" bestFit="1" customWidth="1"/>
    <col min="6664" max="6664" width="17.5703125" style="196" customWidth="1"/>
    <col min="6665" max="6666" width="0" style="196" hidden="1" customWidth="1"/>
    <col min="6667" max="6667" width="8.85546875" style="196"/>
    <col min="6668" max="6668" width="20.42578125" style="196" customWidth="1"/>
    <col min="6669" max="6912" width="8.85546875" style="196"/>
    <col min="6913" max="6913" width="6.28515625" style="196" customWidth="1"/>
    <col min="6914" max="6914" width="7.140625" style="196" customWidth="1"/>
    <col min="6915" max="6915" width="75.85546875" style="196" customWidth="1"/>
    <col min="6916" max="6916" width="5.7109375" style="196" customWidth="1"/>
    <col min="6917" max="6917" width="11.7109375" style="196" customWidth="1"/>
    <col min="6918" max="6918" width="13.28515625" style="196" bestFit="1" customWidth="1"/>
    <col min="6919" max="6919" width="15.85546875" style="196" bestFit="1" customWidth="1"/>
    <col min="6920" max="6920" width="17.5703125" style="196" customWidth="1"/>
    <col min="6921" max="6922" width="0" style="196" hidden="1" customWidth="1"/>
    <col min="6923" max="6923" width="8.85546875" style="196"/>
    <col min="6924" max="6924" width="20.42578125" style="196" customWidth="1"/>
    <col min="6925" max="7168" width="8.85546875" style="196"/>
    <col min="7169" max="7169" width="6.28515625" style="196" customWidth="1"/>
    <col min="7170" max="7170" width="7.140625" style="196" customWidth="1"/>
    <col min="7171" max="7171" width="75.85546875" style="196" customWidth="1"/>
    <col min="7172" max="7172" width="5.7109375" style="196" customWidth="1"/>
    <col min="7173" max="7173" width="11.7109375" style="196" customWidth="1"/>
    <col min="7174" max="7174" width="13.28515625" style="196" bestFit="1" customWidth="1"/>
    <col min="7175" max="7175" width="15.85546875" style="196" bestFit="1" customWidth="1"/>
    <col min="7176" max="7176" width="17.5703125" style="196" customWidth="1"/>
    <col min="7177" max="7178" width="0" style="196" hidden="1" customWidth="1"/>
    <col min="7179" max="7179" width="8.85546875" style="196"/>
    <col min="7180" max="7180" width="20.42578125" style="196" customWidth="1"/>
    <col min="7181" max="7424" width="8.85546875" style="196"/>
    <col min="7425" max="7425" width="6.28515625" style="196" customWidth="1"/>
    <col min="7426" max="7426" width="7.140625" style="196" customWidth="1"/>
    <col min="7427" max="7427" width="75.85546875" style="196" customWidth="1"/>
    <col min="7428" max="7428" width="5.7109375" style="196" customWidth="1"/>
    <col min="7429" max="7429" width="11.7109375" style="196" customWidth="1"/>
    <col min="7430" max="7430" width="13.28515625" style="196" bestFit="1" customWidth="1"/>
    <col min="7431" max="7431" width="15.85546875" style="196" bestFit="1" customWidth="1"/>
    <col min="7432" max="7432" width="17.5703125" style="196" customWidth="1"/>
    <col min="7433" max="7434" width="0" style="196" hidden="1" customWidth="1"/>
    <col min="7435" max="7435" width="8.85546875" style="196"/>
    <col min="7436" max="7436" width="20.42578125" style="196" customWidth="1"/>
    <col min="7437" max="7680" width="8.85546875" style="196"/>
    <col min="7681" max="7681" width="6.28515625" style="196" customWidth="1"/>
    <col min="7682" max="7682" width="7.140625" style="196" customWidth="1"/>
    <col min="7683" max="7683" width="75.85546875" style="196" customWidth="1"/>
    <col min="7684" max="7684" width="5.7109375" style="196" customWidth="1"/>
    <col min="7685" max="7685" width="11.7109375" style="196" customWidth="1"/>
    <col min="7686" max="7686" width="13.28515625" style="196" bestFit="1" customWidth="1"/>
    <col min="7687" max="7687" width="15.85546875" style="196" bestFit="1" customWidth="1"/>
    <col min="7688" max="7688" width="17.5703125" style="196" customWidth="1"/>
    <col min="7689" max="7690" width="0" style="196" hidden="1" customWidth="1"/>
    <col min="7691" max="7691" width="8.85546875" style="196"/>
    <col min="7692" max="7692" width="20.42578125" style="196" customWidth="1"/>
    <col min="7693" max="7936" width="8.85546875" style="196"/>
    <col min="7937" max="7937" width="6.28515625" style="196" customWidth="1"/>
    <col min="7938" max="7938" width="7.140625" style="196" customWidth="1"/>
    <col min="7939" max="7939" width="75.85546875" style="196" customWidth="1"/>
    <col min="7940" max="7940" width="5.7109375" style="196" customWidth="1"/>
    <col min="7941" max="7941" width="11.7109375" style="196" customWidth="1"/>
    <col min="7942" max="7942" width="13.28515625" style="196" bestFit="1" customWidth="1"/>
    <col min="7943" max="7943" width="15.85546875" style="196" bestFit="1" customWidth="1"/>
    <col min="7944" max="7944" width="17.5703125" style="196" customWidth="1"/>
    <col min="7945" max="7946" width="0" style="196" hidden="1" customWidth="1"/>
    <col min="7947" max="7947" width="8.85546875" style="196"/>
    <col min="7948" max="7948" width="20.42578125" style="196" customWidth="1"/>
    <col min="7949" max="8192" width="8.85546875" style="196"/>
    <col min="8193" max="8193" width="6.28515625" style="196" customWidth="1"/>
    <col min="8194" max="8194" width="7.140625" style="196" customWidth="1"/>
    <col min="8195" max="8195" width="75.85546875" style="196" customWidth="1"/>
    <col min="8196" max="8196" width="5.7109375" style="196" customWidth="1"/>
    <col min="8197" max="8197" width="11.7109375" style="196" customWidth="1"/>
    <col min="8198" max="8198" width="13.28515625" style="196" bestFit="1" customWidth="1"/>
    <col min="8199" max="8199" width="15.85546875" style="196" bestFit="1" customWidth="1"/>
    <col min="8200" max="8200" width="17.5703125" style="196" customWidth="1"/>
    <col min="8201" max="8202" width="0" style="196" hidden="1" customWidth="1"/>
    <col min="8203" max="8203" width="8.85546875" style="196"/>
    <col min="8204" max="8204" width="20.42578125" style="196" customWidth="1"/>
    <col min="8205" max="8448" width="8.85546875" style="196"/>
    <col min="8449" max="8449" width="6.28515625" style="196" customWidth="1"/>
    <col min="8450" max="8450" width="7.140625" style="196" customWidth="1"/>
    <col min="8451" max="8451" width="75.85546875" style="196" customWidth="1"/>
    <col min="8452" max="8452" width="5.7109375" style="196" customWidth="1"/>
    <col min="8453" max="8453" width="11.7109375" style="196" customWidth="1"/>
    <col min="8454" max="8454" width="13.28515625" style="196" bestFit="1" customWidth="1"/>
    <col min="8455" max="8455" width="15.85546875" style="196" bestFit="1" customWidth="1"/>
    <col min="8456" max="8456" width="17.5703125" style="196" customWidth="1"/>
    <col min="8457" max="8458" width="0" style="196" hidden="1" customWidth="1"/>
    <col min="8459" max="8459" width="8.85546875" style="196"/>
    <col min="8460" max="8460" width="20.42578125" style="196" customWidth="1"/>
    <col min="8461" max="8704" width="8.85546875" style="196"/>
    <col min="8705" max="8705" width="6.28515625" style="196" customWidth="1"/>
    <col min="8706" max="8706" width="7.140625" style="196" customWidth="1"/>
    <col min="8707" max="8707" width="75.85546875" style="196" customWidth="1"/>
    <col min="8708" max="8708" width="5.7109375" style="196" customWidth="1"/>
    <col min="8709" max="8709" width="11.7109375" style="196" customWidth="1"/>
    <col min="8710" max="8710" width="13.28515625" style="196" bestFit="1" customWidth="1"/>
    <col min="8711" max="8711" width="15.85546875" style="196" bestFit="1" customWidth="1"/>
    <col min="8712" max="8712" width="17.5703125" style="196" customWidth="1"/>
    <col min="8713" max="8714" width="0" style="196" hidden="1" customWidth="1"/>
    <col min="8715" max="8715" width="8.85546875" style="196"/>
    <col min="8716" max="8716" width="20.42578125" style="196" customWidth="1"/>
    <col min="8717" max="8960" width="8.85546875" style="196"/>
    <col min="8961" max="8961" width="6.28515625" style="196" customWidth="1"/>
    <col min="8962" max="8962" width="7.140625" style="196" customWidth="1"/>
    <col min="8963" max="8963" width="75.85546875" style="196" customWidth="1"/>
    <col min="8964" max="8964" width="5.7109375" style="196" customWidth="1"/>
    <col min="8965" max="8965" width="11.7109375" style="196" customWidth="1"/>
    <col min="8966" max="8966" width="13.28515625" style="196" bestFit="1" customWidth="1"/>
    <col min="8967" max="8967" width="15.85546875" style="196" bestFit="1" customWidth="1"/>
    <col min="8968" max="8968" width="17.5703125" style="196" customWidth="1"/>
    <col min="8969" max="8970" width="0" style="196" hidden="1" customWidth="1"/>
    <col min="8971" max="8971" width="8.85546875" style="196"/>
    <col min="8972" max="8972" width="20.42578125" style="196" customWidth="1"/>
    <col min="8973" max="9216" width="8.85546875" style="196"/>
    <col min="9217" max="9217" width="6.28515625" style="196" customWidth="1"/>
    <col min="9218" max="9218" width="7.140625" style="196" customWidth="1"/>
    <col min="9219" max="9219" width="75.85546875" style="196" customWidth="1"/>
    <col min="9220" max="9220" width="5.7109375" style="196" customWidth="1"/>
    <col min="9221" max="9221" width="11.7109375" style="196" customWidth="1"/>
    <col min="9222" max="9222" width="13.28515625" style="196" bestFit="1" customWidth="1"/>
    <col min="9223" max="9223" width="15.85546875" style="196" bestFit="1" customWidth="1"/>
    <col min="9224" max="9224" width="17.5703125" style="196" customWidth="1"/>
    <col min="9225" max="9226" width="0" style="196" hidden="1" customWidth="1"/>
    <col min="9227" max="9227" width="8.85546875" style="196"/>
    <col min="9228" max="9228" width="20.42578125" style="196" customWidth="1"/>
    <col min="9229" max="9472" width="8.85546875" style="196"/>
    <col min="9473" max="9473" width="6.28515625" style="196" customWidth="1"/>
    <col min="9474" max="9474" width="7.140625" style="196" customWidth="1"/>
    <col min="9475" max="9475" width="75.85546875" style="196" customWidth="1"/>
    <col min="9476" max="9476" width="5.7109375" style="196" customWidth="1"/>
    <col min="9477" max="9477" width="11.7109375" style="196" customWidth="1"/>
    <col min="9478" max="9478" width="13.28515625" style="196" bestFit="1" customWidth="1"/>
    <col min="9479" max="9479" width="15.85546875" style="196" bestFit="1" customWidth="1"/>
    <col min="9480" max="9480" width="17.5703125" style="196" customWidth="1"/>
    <col min="9481" max="9482" width="0" style="196" hidden="1" customWidth="1"/>
    <col min="9483" max="9483" width="8.85546875" style="196"/>
    <col min="9484" max="9484" width="20.42578125" style="196" customWidth="1"/>
    <col min="9485" max="9728" width="8.85546875" style="196"/>
    <col min="9729" max="9729" width="6.28515625" style="196" customWidth="1"/>
    <col min="9730" max="9730" width="7.140625" style="196" customWidth="1"/>
    <col min="9731" max="9731" width="75.85546875" style="196" customWidth="1"/>
    <col min="9732" max="9732" width="5.7109375" style="196" customWidth="1"/>
    <col min="9733" max="9733" width="11.7109375" style="196" customWidth="1"/>
    <col min="9734" max="9734" width="13.28515625" style="196" bestFit="1" customWidth="1"/>
    <col min="9735" max="9735" width="15.85546875" style="196" bestFit="1" customWidth="1"/>
    <col min="9736" max="9736" width="17.5703125" style="196" customWidth="1"/>
    <col min="9737" max="9738" width="0" style="196" hidden="1" customWidth="1"/>
    <col min="9739" max="9739" width="8.85546875" style="196"/>
    <col min="9740" max="9740" width="20.42578125" style="196" customWidth="1"/>
    <col min="9741" max="9984" width="8.85546875" style="196"/>
    <col min="9985" max="9985" width="6.28515625" style="196" customWidth="1"/>
    <col min="9986" max="9986" width="7.140625" style="196" customWidth="1"/>
    <col min="9987" max="9987" width="75.85546875" style="196" customWidth="1"/>
    <col min="9988" max="9988" width="5.7109375" style="196" customWidth="1"/>
    <col min="9989" max="9989" width="11.7109375" style="196" customWidth="1"/>
    <col min="9990" max="9990" width="13.28515625" style="196" bestFit="1" customWidth="1"/>
    <col min="9991" max="9991" width="15.85546875" style="196" bestFit="1" customWidth="1"/>
    <col min="9992" max="9992" width="17.5703125" style="196" customWidth="1"/>
    <col min="9993" max="9994" width="0" style="196" hidden="1" customWidth="1"/>
    <col min="9995" max="9995" width="8.85546875" style="196"/>
    <col min="9996" max="9996" width="20.42578125" style="196" customWidth="1"/>
    <col min="9997" max="10240" width="8.85546875" style="196"/>
    <col min="10241" max="10241" width="6.28515625" style="196" customWidth="1"/>
    <col min="10242" max="10242" width="7.140625" style="196" customWidth="1"/>
    <col min="10243" max="10243" width="75.85546875" style="196" customWidth="1"/>
    <col min="10244" max="10244" width="5.7109375" style="196" customWidth="1"/>
    <col min="10245" max="10245" width="11.7109375" style="196" customWidth="1"/>
    <col min="10246" max="10246" width="13.28515625" style="196" bestFit="1" customWidth="1"/>
    <col min="10247" max="10247" width="15.85546875" style="196" bestFit="1" customWidth="1"/>
    <col min="10248" max="10248" width="17.5703125" style="196" customWidth="1"/>
    <col min="10249" max="10250" width="0" style="196" hidden="1" customWidth="1"/>
    <col min="10251" max="10251" width="8.85546875" style="196"/>
    <col min="10252" max="10252" width="20.42578125" style="196" customWidth="1"/>
    <col min="10253" max="10496" width="8.85546875" style="196"/>
    <col min="10497" max="10497" width="6.28515625" style="196" customWidth="1"/>
    <col min="10498" max="10498" width="7.140625" style="196" customWidth="1"/>
    <col min="10499" max="10499" width="75.85546875" style="196" customWidth="1"/>
    <col min="10500" max="10500" width="5.7109375" style="196" customWidth="1"/>
    <col min="10501" max="10501" width="11.7109375" style="196" customWidth="1"/>
    <col min="10502" max="10502" width="13.28515625" style="196" bestFit="1" customWidth="1"/>
    <col min="10503" max="10503" width="15.85546875" style="196" bestFit="1" customWidth="1"/>
    <col min="10504" max="10504" width="17.5703125" style="196" customWidth="1"/>
    <col min="10505" max="10506" width="0" style="196" hidden="1" customWidth="1"/>
    <col min="10507" max="10507" width="8.85546875" style="196"/>
    <col min="10508" max="10508" width="20.42578125" style="196" customWidth="1"/>
    <col min="10509" max="10752" width="8.85546875" style="196"/>
    <col min="10753" max="10753" width="6.28515625" style="196" customWidth="1"/>
    <col min="10754" max="10754" width="7.140625" style="196" customWidth="1"/>
    <col min="10755" max="10755" width="75.85546875" style="196" customWidth="1"/>
    <col min="10756" max="10756" width="5.7109375" style="196" customWidth="1"/>
    <col min="10757" max="10757" width="11.7109375" style="196" customWidth="1"/>
    <col min="10758" max="10758" width="13.28515625" style="196" bestFit="1" customWidth="1"/>
    <col min="10759" max="10759" width="15.85546875" style="196" bestFit="1" customWidth="1"/>
    <col min="10760" max="10760" width="17.5703125" style="196" customWidth="1"/>
    <col min="10761" max="10762" width="0" style="196" hidden="1" customWidth="1"/>
    <col min="10763" max="10763" width="8.85546875" style="196"/>
    <col min="10764" max="10764" width="20.42578125" style="196" customWidth="1"/>
    <col min="10765" max="11008" width="8.85546875" style="196"/>
    <col min="11009" max="11009" width="6.28515625" style="196" customWidth="1"/>
    <col min="11010" max="11010" width="7.140625" style="196" customWidth="1"/>
    <col min="11011" max="11011" width="75.85546875" style="196" customWidth="1"/>
    <col min="11012" max="11012" width="5.7109375" style="196" customWidth="1"/>
    <col min="11013" max="11013" width="11.7109375" style="196" customWidth="1"/>
    <col min="11014" max="11014" width="13.28515625" style="196" bestFit="1" customWidth="1"/>
    <col min="11015" max="11015" width="15.85546875" style="196" bestFit="1" customWidth="1"/>
    <col min="11016" max="11016" width="17.5703125" style="196" customWidth="1"/>
    <col min="11017" max="11018" width="0" style="196" hidden="1" customWidth="1"/>
    <col min="11019" max="11019" width="8.85546875" style="196"/>
    <col min="11020" max="11020" width="20.42578125" style="196" customWidth="1"/>
    <col min="11021" max="11264" width="8.85546875" style="196"/>
    <col min="11265" max="11265" width="6.28515625" style="196" customWidth="1"/>
    <col min="11266" max="11266" width="7.140625" style="196" customWidth="1"/>
    <col min="11267" max="11267" width="75.85546875" style="196" customWidth="1"/>
    <col min="11268" max="11268" width="5.7109375" style="196" customWidth="1"/>
    <col min="11269" max="11269" width="11.7109375" style="196" customWidth="1"/>
    <col min="11270" max="11270" width="13.28515625" style="196" bestFit="1" customWidth="1"/>
    <col min="11271" max="11271" width="15.85546875" style="196" bestFit="1" customWidth="1"/>
    <col min="11272" max="11272" width="17.5703125" style="196" customWidth="1"/>
    <col min="11273" max="11274" width="0" style="196" hidden="1" customWidth="1"/>
    <col min="11275" max="11275" width="8.85546875" style="196"/>
    <col min="11276" max="11276" width="20.42578125" style="196" customWidth="1"/>
    <col min="11277" max="11520" width="8.85546875" style="196"/>
    <col min="11521" max="11521" width="6.28515625" style="196" customWidth="1"/>
    <col min="11522" max="11522" width="7.140625" style="196" customWidth="1"/>
    <col min="11523" max="11523" width="75.85546875" style="196" customWidth="1"/>
    <col min="11524" max="11524" width="5.7109375" style="196" customWidth="1"/>
    <col min="11525" max="11525" width="11.7109375" style="196" customWidth="1"/>
    <col min="11526" max="11526" width="13.28515625" style="196" bestFit="1" customWidth="1"/>
    <col min="11527" max="11527" width="15.85546875" style="196" bestFit="1" customWidth="1"/>
    <col min="11528" max="11528" width="17.5703125" style="196" customWidth="1"/>
    <col min="11529" max="11530" width="0" style="196" hidden="1" customWidth="1"/>
    <col min="11531" max="11531" width="8.85546875" style="196"/>
    <col min="11532" max="11532" width="20.42578125" style="196" customWidth="1"/>
    <col min="11533" max="11776" width="8.85546875" style="196"/>
    <col min="11777" max="11777" width="6.28515625" style="196" customWidth="1"/>
    <col min="11778" max="11778" width="7.140625" style="196" customWidth="1"/>
    <col min="11779" max="11779" width="75.85546875" style="196" customWidth="1"/>
    <col min="11780" max="11780" width="5.7109375" style="196" customWidth="1"/>
    <col min="11781" max="11781" width="11.7109375" style="196" customWidth="1"/>
    <col min="11782" max="11782" width="13.28515625" style="196" bestFit="1" customWidth="1"/>
    <col min="11783" max="11783" width="15.85546875" style="196" bestFit="1" customWidth="1"/>
    <col min="11784" max="11784" width="17.5703125" style="196" customWidth="1"/>
    <col min="11785" max="11786" width="0" style="196" hidden="1" customWidth="1"/>
    <col min="11787" max="11787" width="8.85546875" style="196"/>
    <col min="11788" max="11788" width="20.42578125" style="196" customWidth="1"/>
    <col min="11789" max="12032" width="8.85546875" style="196"/>
    <col min="12033" max="12033" width="6.28515625" style="196" customWidth="1"/>
    <col min="12034" max="12034" width="7.140625" style="196" customWidth="1"/>
    <col min="12035" max="12035" width="75.85546875" style="196" customWidth="1"/>
    <col min="12036" max="12036" width="5.7109375" style="196" customWidth="1"/>
    <col min="12037" max="12037" width="11.7109375" style="196" customWidth="1"/>
    <col min="12038" max="12038" width="13.28515625" style="196" bestFit="1" customWidth="1"/>
    <col min="12039" max="12039" width="15.85546875" style="196" bestFit="1" customWidth="1"/>
    <col min="12040" max="12040" width="17.5703125" style="196" customWidth="1"/>
    <col min="12041" max="12042" width="0" style="196" hidden="1" customWidth="1"/>
    <col min="12043" max="12043" width="8.85546875" style="196"/>
    <col min="12044" max="12044" width="20.42578125" style="196" customWidth="1"/>
    <col min="12045" max="12288" width="8.85546875" style="196"/>
    <col min="12289" max="12289" width="6.28515625" style="196" customWidth="1"/>
    <col min="12290" max="12290" width="7.140625" style="196" customWidth="1"/>
    <col min="12291" max="12291" width="75.85546875" style="196" customWidth="1"/>
    <col min="12292" max="12292" width="5.7109375" style="196" customWidth="1"/>
    <col min="12293" max="12293" width="11.7109375" style="196" customWidth="1"/>
    <col min="12294" max="12294" width="13.28515625" style="196" bestFit="1" customWidth="1"/>
    <col min="12295" max="12295" width="15.85546875" style="196" bestFit="1" customWidth="1"/>
    <col min="12296" max="12296" width="17.5703125" style="196" customWidth="1"/>
    <col min="12297" max="12298" width="0" style="196" hidden="1" customWidth="1"/>
    <col min="12299" max="12299" width="8.85546875" style="196"/>
    <col min="12300" max="12300" width="20.42578125" style="196" customWidth="1"/>
    <col min="12301" max="12544" width="8.85546875" style="196"/>
    <col min="12545" max="12545" width="6.28515625" style="196" customWidth="1"/>
    <col min="12546" max="12546" width="7.140625" style="196" customWidth="1"/>
    <col min="12547" max="12547" width="75.85546875" style="196" customWidth="1"/>
    <col min="12548" max="12548" width="5.7109375" style="196" customWidth="1"/>
    <col min="12549" max="12549" width="11.7109375" style="196" customWidth="1"/>
    <col min="12550" max="12550" width="13.28515625" style="196" bestFit="1" customWidth="1"/>
    <col min="12551" max="12551" width="15.85546875" style="196" bestFit="1" customWidth="1"/>
    <col min="12552" max="12552" width="17.5703125" style="196" customWidth="1"/>
    <col min="12553" max="12554" width="0" style="196" hidden="1" customWidth="1"/>
    <col min="12555" max="12555" width="8.85546875" style="196"/>
    <col min="12556" max="12556" width="20.42578125" style="196" customWidth="1"/>
    <col min="12557" max="12800" width="8.85546875" style="196"/>
    <col min="12801" max="12801" width="6.28515625" style="196" customWidth="1"/>
    <col min="12802" max="12802" width="7.140625" style="196" customWidth="1"/>
    <col min="12803" max="12803" width="75.85546875" style="196" customWidth="1"/>
    <col min="12804" max="12804" width="5.7109375" style="196" customWidth="1"/>
    <col min="12805" max="12805" width="11.7109375" style="196" customWidth="1"/>
    <col min="12806" max="12806" width="13.28515625" style="196" bestFit="1" customWidth="1"/>
    <col min="12807" max="12807" width="15.85546875" style="196" bestFit="1" customWidth="1"/>
    <col min="12808" max="12808" width="17.5703125" style="196" customWidth="1"/>
    <col min="12809" max="12810" width="0" style="196" hidden="1" customWidth="1"/>
    <col min="12811" max="12811" width="8.85546875" style="196"/>
    <col min="12812" max="12812" width="20.42578125" style="196" customWidth="1"/>
    <col min="12813" max="13056" width="8.85546875" style="196"/>
    <col min="13057" max="13057" width="6.28515625" style="196" customWidth="1"/>
    <col min="13058" max="13058" width="7.140625" style="196" customWidth="1"/>
    <col min="13059" max="13059" width="75.85546875" style="196" customWidth="1"/>
    <col min="13060" max="13060" width="5.7109375" style="196" customWidth="1"/>
    <col min="13061" max="13061" width="11.7109375" style="196" customWidth="1"/>
    <col min="13062" max="13062" width="13.28515625" style="196" bestFit="1" customWidth="1"/>
    <col min="13063" max="13063" width="15.85546875" style="196" bestFit="1" customWidth="1"/>
    <col min="13064" max="13064" width="17.5703125" style="196" customWidth="1"/>
    <col min="13065" max="13066" width="0" style="196" hidden="1" customWidth="1"/>
    <col min="13067" max="13067" width="8.85546875" style="196"/>
    <col min="13068" max="13068" width="20.42578125" style="196" customWidth="1"/>
    <col min="13069" max="13312" width="8.85546875" style="196"/>
    <col min="13313" max="13313" width="6.28515625" style="196" customWidth="1"/>
    <col min="13314" max="13314" width="7.140625" style="196" customWidth="1"/>
    <col min="13315" max="13315" width="75.85546875" style="196" customWidth="1"/>
    <col min="13316" max="13316" width="5.7109375" style="196" customWidth="1"/>
    <col min="13317" max="13317" width="11.7109375" style="196" customWidth="1"/>
    <col min="13318" max="13318" width="13.28515625" style="196" bestFit="1" customWidth="1"/>
    <col min="13319" max="13319" width="15.85546875" style="196" bestFit="1" customWidth="1"/>
    <col min="13320" max="13320" width="17.5703125" style="196" customWidth="1"/>
    <col min="13321" max="13322" width="0" style="196" hidden="1" customWidth="1"/>
    <col min="13323" max="13323" width="8.85546875" style="196"/>
    <col min="13324" max="13324" width="20.42578125" style="196" customWidth="1"/>
    <col min="13325" max="13568" width="8.85546875" style="196"/>
    <col min="13569" max="13569" width="6.28515625" style="196" customWidth="1"/>
    <col min="13570" max="13570" width="7.140625" style="196" customWidth="1"/>
    <col min="13571" max="13571" width="75.85546875" style="196" customWidth="1"/>
    <col min="13572" max="13572" width="5.7109375" style="196" customWidth="1"/>
    <col min="13573" max="13573" width="11.7109375" style="196" customWidth="1"/>
    <col min="13574" max="13574" width="13.28515625" style="196" bestFit="1" customWidth="1"/>
    <col min="13575" max="13575" width="15.85546875" style="196" bestFit="1" customWidth="1"/>
    <col min="13576" max="13576" width="17.5703125" style="196" customWidth="1"/>
    <col min="13577" max="13578" width="0" style="196" hidden="1" customWidth="1"/>
    <col min="13579" max="13579" width="8.85546875" style="196"/>
    <col min="13580" max="13580" width="20.42578125" style="196" customWidth="1"/>
    <col min="13581" max="13824" width="8.85546875" style="196"/>
    <col min="13825" max="13825" width="6.28515625" style="196" customWidth="1"/>
    <col min="13826" max="13826" width="7.140625" style="196" customWidth="1"/>
    <col min="13827" max="13827" width="75.85546875" style="196" customWidth="1"/>
    <col min="13828" max="13828" width="5.7109375" style="196" customWidth="1"/>
    <col min="13829" max="13829" width="11.7109375" style="196" customWidth="1"/>
    <col min="13830" max="13830" width="13.28515625" style="196" bestFit="1" customWidth="1"/>
    <col min="13831" max="13831" width="15.85546875" style="196" bestFit="1" customWidth="1"/>
    <col min="13832" max="13832" width="17.5703125" style="196" customWidth="1"/>
    <col min="13833" max="13834" width="0" style="196" hidden="1" customWidth="1"/>
    <col min="13835" max="13835" width="8.85546875" style="196"/>
    <col min="13836" max="13836" width="20.42578125" style="196" customWidth="1"/>
    <col min="13837" max="14080" width="8.85546875" style="196"/>
    <col min="14081" max="14081" width="6.28515625" style="196" customWidth="1"/>
    <col min="14082" max="14082" width="7.140625" style="196" customWidth="1"/>
    <col min="14083" max="14083" width="75.85546875" style="196" customWidth="1"/>
    <col min="14084" max="14084" width="5.7109375" style="196" customWidth="1"/>
    <col min="14085" max="14085" width="11.7109375" style="196" customWidth="1"/>
    <col min="14086" max="14086" width="13.28515625" style="196" bestFit="1" customWidth="1"/>
    <col min="14087" max="14087" width="15.85546875" style="196" bestFit="1" customWidth="1"/>
    <col min="14088" max="14088" width="17.5703125" style="196" customWidth="1"/>
    <col min="14089" max="14090" width="0" style="196" hidden="1" customWidth="1"/>
    <col min="14091" max="14091" width="8.85546875" style="196"/>
    <col min="14092" max="14092" width="20.42578125" style="196" customWidth="1"/>
    <col min="14093" max="14336" width="8.85546875" style="196"/>
    <col min="14337" max="14337" width="6.28515625" style="196" customWidth="1"/>
    <col min="14338" max="14338" width="7.140625" style="196" customWidth="1"/>
    <col min="14339" max="14339" width="75.85546875" style="196" customWidth="1"/>
    <col min="14340" max="14340" width="5.7109375" style="196" customWidth="1"/>
    <col min="14341" max="14341" width="11.7109375" style="196" customWidth="1"/>
    <col min="14342" max="14342" width="13.28515625" style="196" bestFit="1" customWidth="1"/>
    <col min="14343" max="14343" width="15.85546875" style="196" bestFit="1" customWidth="1"/>
    <col min="14344" max="14344" width="17.5703125" style="196" customWidth="1"/>
    <col min="14345" max="14346" width="0" style="196" hidden="1" customWidth="1"/>
    <col min="14347" max="14347" width="8.85546875" style="196"/>
    <col min="14348" max="14348" width="20.42578125" style="196" customWidth="1"/>
    <col min="14349" max="14592" width="8.85546875" style="196"/>
    <col min="14593" max="14593" width="6.28515625" style="196" customWidth="1"/>
    <col min="14594" max="14594" width="7.140625" style="196" customWidth="1"/>
    <col min="14595" max="14595" width="75.85546875" style="196" customWidth="1"/>
    <col min="14596" max="14596" width="5.7109375" style="196" customWidth="1"/>
    <col min="14597" max="14597" width="11.7109375" style="196" customWidth="1"/>
    <col min="14598" max="14598" width="13.28515625" style="196" bestFit="1" customWidth="1"/>
    <col min="14599" max="14599" width="15.85546875" style="196" bestFit="1" customWidth="1"/>
    <col min="14600" max="14600" width="17.5703125" style="196" customWidth="1"/>
    <col min="14601" max="14602" width="0" style="196" hidden="1" customWidth="1"/>
    <col min="14603" max="14603" width="8.85546875" style="196"/>
    <col min="14604" max="14604" width="20.42578125" style="196" customWidth="1"/>
    <col min="14605" max="14848" width="8.85546875" style="196"/>
    <col min="14849" max="14849" width="6.28515625" style="196" customWidth="1"/>
    <col min="14850" max="14850" width="7.140625" style="196" customWidth="1"/>
    <col min="14851" max="14851" width="75.85546875" style="196" customWidth="1"/>
    <col min="14852" max="14852" width="5.7109375" style="196" customWidth="1"/>
    <col min="14853" max="14853" width="11.7109375" style="196" customWidth="1"/>
    <col min="14854" max="14854" width="13.28515625" style="196" bestFit="1" customWidth="1"/>
    <col min="14855" max="14855" width="15.85546875" style="196" bestFit="1" customWidth="1"/>
    <col min="14856" max="14856" width="17.5703125" style="196" customWidth="1"/>
    <col min="14857" max="14858" width="0" style="196" hidden="1" customWidth="1"/>
    <col min="14859" max="14859" width="8.85546875" style="196"/>
    <col min="14860" max="14860" width="20.42578125" style="196" customWidth="1"/>
    <col min="14861" max="15104" width="8.85546875" style="196"/>
    <col min="15105" max="15105" width="6.28515625" style="196" customWidth="1"/>
    <col min="15106" max="15106" width="7.140625" style="196" customWidth="1"/>
    <col min="15107" max="15107" width="75.85546875" style="196" customWidth="1"/>
    <col min="15108" max="15108" width="5.7109375" style="196" customWidth="1"/>
    <col min="15109" max="15109" width="11.7109375" style="196" customWidth="1"/>
    <col min="15110" max="15110" width="13.28515625" style="196" bestFit="1" customWidth="1"/>
    <col min="15111" max="15111" width="15.85546875" style="196" bestFit="1" customWidth="1"/>
    <col min="15112" max="15112" width="17.5703125" style="196" customWidth="1"/>
    <col min="15113" max="15114" width="0" style="196" hidden="1" customWidth="1"/>
    <col min="15115" max="15115" width="8.85546875" style="196"/>
    <col min="15116" max="15116" width="20.42578125" style="196" customWidth="1"/>
    <col min="15117" max="15360" width="8.85546875" style="196"/>
    <col min="15361" max="15361" width="6.28515625" style="196" customWidth="1"/>
    <col min="15362" max="15362" width="7.140625" style="196" customWidth="1"/>
    <col min="15363" max="15363" width="75.85546875" style="196" customWidth="1"/>
    <col min="15364" max="15364" width="5.7109375" style="196" customWidth="1"/>
    <col min="15365" max="15365" width="11.7109375" style="196" customWidth="1"/>
    <col min="15366" max="15366" width="13.28515625" style="196" bestFit="1" customWidth="1"/>
    <col min="15367" max="15367" width="15.85546875" style="196" bestFit="1" customWidth="1"/>
    <col min="15368" max="15368" width="17.5703125" style="196" customWidth="1"/>
    <col min="15369" max="15370" width="0" style="196" hidden="1" customWidth="1"/>
    <col min="15371" max="15371" width="8.85546875" style="196"/>
    <col min="15372" max="15372" width="20.42578125" style="196" customWidth="1"/>
    <col min="15373" max="15616" width="8.85546875" style="196"/>
    <col min="15617" max="15617" width="6.28515625" style="196" customWidth="1"/>
    <col min="15618" max="15618" width="7.140625" style="196" customWidth="1"/>
    <col min="15619" max="15619" width="75.85546875" style="196" customWidth="1"/>
    <col min="15620" max="15620" width="5.7109375" style="196" customWidth="1"/>
    <col min="15621" max="15621" width="11.7109375" style="196" customWidth="1"/>
    <col min="15622" max="15622" width="13.28515625" style="196" bestFit="1" customWidth="1"/>
    <col min="15623" max="15623" width="15.85546875" style="196" bestFit="1" customWidth="1"/>
    <col min="15624" max="15624" width="17.5703125" style="196" customWidth="1"/>
    <col min="15625" max="15626" width="0" style="196" hidden="1" customWidth="1"/>
    <col min="15627" max="15627" width="8.85546875" style="196"/>
    <col min="15628" max="15628" width="20.42578125" style="196" customWidth="1"/>
    <col min="15629" max="15872" width="8.85546875" style="196"/>
    <col min="15873" max="15873" width="6.28515625" style="196" customWidth="1"/>
    <col min="15874" max="15874" width="7.140625" style="196" customWidth="1"/>
    <col min="15875" max="15875" width="75.85546875" style="196" customWidth="1"/>
    <col min="15876" max="15876" width="5.7109375" style="196" customWidth="1"/>
    <col min="15877" max="15877" width="11.7109375" style="196" customWidth="1"/>
    <col min="15878" max="15878" width="13.28515625" style="196" bestFit="1" customWidth="1"/>
    <col min="15879" max="15879" width="15.85546875" style="196" bestFit="1" customWidth="1"/>
    <col min="15880" max="15880" width="17.5703125" style="196" customWidth="1"/>
    <col min="15881" max="15882" width="0" style="196" hidden="1" customWidth="1"/>
    <col min="15883" max="15883" width="8.85546875" style="196"/>
    <col min="15884" max="15884" width="20.42578125" style="196" customWidth="1"/>
    <col min="15885" max="16128" width="8.85546875" style="196"/>
    <col min="16129" max="16129" width="6.28515625" style="196" customWidth="1"/>
    <col min="16130" max="16130" width="7.140625" style="196" customWidth="1"/>
    <col min="16131" max="16131" width="75.85546875" style="196" customWidth="1"/>
    <col min="16132" max="16132" width="5.7109375" style="196" customWidth="1"/>
    <col min="16133" max="16133" width="11.7109375" style="196" customWidth="1"/>
    <col min="16134" max="16134" width="13.28515625" style="196" bestFit="1" customWidth="1"/>
    <col min="16135" max="16135" width="15.85546875" style="196" bestFit="1" customWidth="1"/>
    <col min="16136" max="16136" width="17.5703125" style="196" customWidth="1"/>
    <col min="16137" max="16138" width="0" style="196" hidden="1" customWidth="1"/>
    <col min="16139" max="16139" width="8.85546875" style="196"/>
    <col min="16140" max="16140" width="20.42578125" style="196" customWidth="1"/>
    <col min="16141" max="16384" width="8.85546875" style="196"/>
  </cols>
  <sheetData>
    <row r="1" spans="1:10" ht="14.1" customHeight="1" thickBot="1">
      <c r="A1" s="464" t="s">
        <v>337</v>
      </c>
      <c r="B1" s="465"/>
      <c r="C1" s="465"/>
      <c r="D1" s="465"/>
      <c r="E1" s="465"/>
      <c r="F1" s="465"/>
      <c r="G1" s="465"/>
      <c r="H1" s="465"/>
    </row>
    <row r="2" spans="1:10" ht="14.1" customHeight="1">
      <c r="A2" s="197" t="s">
        <v>338</v>
      </c>
      <c r="B2" s="198" t="s">
        <v>339</v>
      </c>
      <c r="C2" s="198" t="s">
        <v>340</v>
      </c>
      <c r="D2" s="198" t="s">
        <v>341</v>
      </c>
      <c r="E2" s="198" t="s">
        <v>342</v>
      </c>
      <c r="F2" s="466" t="s">
        <v>343</v>
      </c>
      <c r="G2" s="467"/>
      <c r="H2" s="468"/>
    </row>
    <row r="3" spans="1:10" ht="14.1" customHeight="1" thickBot="1">
      <c r="A3" s="199" t="s">
        <v>344</v>
      </c>
      <c r="B3" s="200" t="s">
        <v>345</v>
      </c>
      <c r="C3" s="201"/>
      <c r="D3" s="200" t="s">
        <v>346</v>
      </c>
      <c r="E3" s="200" t="s">
        <v>347</v>
      </c>
      <c r="F3" s="130" t="s">
        <v>346</v>
      </c>
      <c r="G3" s="131" t="s">
        <v>1204</v>
      </c>
      <c r="H3" s="130" t="s">
        <v>1205</v>
      </c>
    </row>
    <row r="4" spans="1:10" ht="14.1" customHeight="1">
      <c r="A4" s="202"/>
      <c r="B4" s="203"/>
      <c r="C4" s="204"/>
      <c r="D4" s="203"/>
      <c r="E4" s="204"/>
      <c r="F4" s="205"/>
      <c r="G4" s="206"/>
      <c r="H4" s="205"/>
    </row>
    <row r="5" spans="1:10" ht="14.1" customHeight="1">
      <c r="A5" s="207"/>
      <c r="F5" s="209"/>
      <c r="G5" s="210"/>
      <c r="H5" s="209"/>
    </row>
    <row r="6" spans="1:10" ht="14.1" customHeight="1">
      <c r="A6" s="469" t="s">
        <v>348</v>
      </c>
      <c r="B6" s="470"/>
      <c r="C6" s="470"/>
      <c r="D6" s="470"/>
      <c r="E6" s="470"/>
      <c r="F6" s="470"/>
      <c r="G6" s="470"/>
      <c r="H6" s="470"/>
      <c r="I6" s="211"/>
      <c r="J6" s="212"/>
    </row>
    <row r="7" spans="1:10" ht="14.1" customHeight="1">
      <c r="A7" s="471" t="s">
        <v>1206</v>
      </c>
      <c r="B7" s="472"/>
      <c r="C7" s="472"/>
      <c r="D7" s="472"/>
      <c r="E7" s="472"/>
      <c r="F7" s="472"/>
      <c r="G7" s="472"/>
      <c r="H7" s="472"/>
      <c r="J7" s="213"/>
    </row>
    <row r="8" spans="1:10" ht="14.1" customHeight="1">
      <c r="A8" s="471"/>
      <c r="B8" s="472"/>
      <c r="C8" s="472"/>
      <c r="D8" s="472"/>
      <c r="E8" s="472"/>
      <c r="F8" s="472"/>
      <c r="G8" s="472"/>
      <c r="H8" s="472"/>
      <c r="J8" s="213"/>
    </row>
    <row r="9" spans="1:10" ht="14.1" customHeight="1">
      <c r="A9" s="473" t="s">
        <v>1207</v>
      </c>
      <c r="B9" s="474"/>
      <c r="C9" s="474"/>
      <c r="D9" s="474"/>
      <c r="E9" s="474"/>
      <c r="F9" s="474"/>
      <c r="G9" s="474"/>
      <c r="H9" s="474"/>
      <c r="J9" s="213"/>
    </row>
    <row r="10" spans="1:10" ht="14.1" customHeight="1">
      <c r="A10" s="473"/>
      <c r="B10" s="474"/>
      <c r="C10" s="474"/>
      <c r="D10" s="474"/>
      <c r="E10" s="474"/>
      <c r="F10" s="474"/>
      <c r="G10" s="474"/>
      <c r="H10" s="474"/>
      <c r="J10" s="213"/>
    </row>
    <row r="11" spans="1:10" ht="14.1" customHeight="1">
      <c r="A11" s="475" t="s">
        <v>1208</v>
      </c>
      <c r="B11" s="476"/>
      <c r="C11" s="476"/>
      <c r="D11" s="476"/>
      <c r="E11" s="476"/>
      <c r="F11" s="476"/>
      <c r="G11" s="476"/>
      <c r="H11" s="476"/>
      <c r="I11" s="476"/>
      <c r="J11" s="477"/>
    </row>
    <row r="12" spans="1:10" ht="14.1" customHeight="1">
      <c r="A12" s="475"/>
      <c r="B12" s="476"/>
      <c r="C12" s="476"/>
      <c r="D12" s="476"/>
      <c r="E12" s="476"/>
      <c r="F12" s="476"/>
      <c r="G12" s="476"/>
      <c r="H12" s="476"/>
      <c r="I12" s="476"/>
      <c r="J12" s="477"/>
    </row>
    <row r="13" spans="1:10" ht="14.1" customHeight="1">
      <c r="A13" s="478" t="s">
        <v>1209</v>
      </c>
      <c r="B13" s="479"/>
      <c r="C13" s="479"/>
      <c r="D13" s="479"/>
      <c r="E13" s="479"/>
      <c r="F13" s="479"/>
      <c r="G13" s="479"/>
      <c r="H13" s="479"/>
      <c r="I13" s="479"/>
      <c r="J13" s="480"/>
    </row>
    <row r="14" spans="1:10" ht="14.1" customHeight="1">
      <c r="A14" s="481" t="s">
        <v>1210</v>
      </c>
      <c r="B14" s="482"/>
      <c r="C14" s="482"/>
      <c r="D14" s="482"/>
      <c r="E14" s="482"/>
      <c r="F14" s="482"/>
      <c r="G14" s="482"/>
      <c r="H14" s="482"/>
      <c r="I14" s="482"/>
      <c r="J14" s="483"/>
    </row>
    <row r="15" spans="1:10" ht="14.1" customHeight="1">
      <c r="A15" s="475" t="s">
        <v>1211</v>
      </c>
      <c r="B15" s="476"/>
      <c r="C15" s="476"/>
      <c r="D15" s="476"/>
      <c r="E15" s="476"/>
      <c r="F15" s="476"/>
      <c r="G15" s="476"/>
      <c r="H15" s="476"/>
      <c r="I15" s="476"/>
      <c r="J15" s="477"/>
    </row>
    <row r="16" spans="1:10" ht="14.1" customHeight="1">
      <c r="A16" s="475"/>
      <c r="B16" s="476"/>
      <c r="C16" s="476"/>
      <c r="D16" s="476"/>
      <c r="E16" s="476"/>
      <c r="F16" s="476"/>
      <c r="G16" s="476"/>
      <c r="H16" s="476"/>
      <c r="I16" s="476"/>
      <c r="J16" s="477"/>
    </row>
    <row r="17" spans="1:10" ht="14.1" customHeight="1">
      <c r="A17" s="475" t="s">
        <v>1212</v>
      </c>
      <c r="B17" s="476"/>
      <c r="C17" s="476"/>
      <c r="D17" s="476"/>
      <c r="E17" s="476"/>
      <c r="F17" s="476"/>
      <c r="G17" s="476"/>
      <c r="H17" s="476"/>
      <c r="I17" s="476"/>
      <c r="J17" s="477"/>
    </row>
    <row r="18" spans="1:10" ht="14.1" customHeight="1">
      <c r="A18" s="475"/>
      <c r="B18" s="476"/>
      <c r="C18" s="476"/>
      <c r="D18" s="476"/>
      <c r="E18" s="476"/>
      <c r="F18" s="476"/>
      <c r="G18" s="476"/>
      <c r="H18" s="476"/>
      <c r="I18" s="476"/>
      <c r="J18" s="477"/>
    </row>
    <row r="19" spans="1:10" ht="14.1" customHeight="1">
      <c r="A19" s="475"/>
      <c r="B19" s="476"/>
      <c r="C19" s="476"/>
      <c r="D19" s="476"/>
      <c r="E19" s="476"/>
      <c r="F19" s="476"/>
      <c r="G19" s="476"/>
      <c r="H19" s="476"/>
      <c r="I19" s="476"/>
      <c r="J19" s="477"/>
    </row>
    <row r="20" spans="1:10" ht="14.1" customHeight="1">
      <c r="A20" s="478" t="s">
        <v>1213</v>
      </c>
      <c r="B20" s="479"/>
      <c r="C20" s="479"/>
      <c r="D20" s="479"/>
      <c r="E20" s="479"/>
      <c r="F20" s="479"/>
      <c r="G20" s="479"/>
      <c r="H20" s="479"/>
      <c r="I20" s="479"/>
      <c r="J20" s="480"/>
    </row>
    <row r="21" spans="1:10" ht="14.1" customHeight="1">
      <c r="A21" s="462"/>
      <c r="B21" s="463"/>
      <c r="C21" s="463"/>
      <c r="D21" s="463"/>
      <c r="E21" s="463"/>
      <c r="F21" s="463"/>
      <c r="G21" s="463"/>
      <c r="H21" s="463"/>
      <c r="I21" s="215"/>
      <c r="J21" s="216"/>
    </row>
    <row r="22" spans="1:10" ht="15"/>
    <row r="23" spans="1:10" ht="15">
      <c r="A23" s="202"/>
      <c r="B23" s="203"/>
      <c r="C23" s="220" t="s">
        <v>1507</v>
      </c>
      <c r="D23" s="203"/>
      <c r="E23" s="221"/>
      <c r="F23" s="222"/>
      <c r="G23" s="223"/>
      <c r="H23" s="224"/>
    </row>
    <row r="24" spans="1:10" ht="15">
      <c r="A24" s="202"/>
      <c r="B24" s="203"/>
      <c r="C24" s="220"/>
      <c r="D24" s="203"/>
      <c r="E24" s="221"/>
      <c r="F24" s="225"/>
      <c r="G24" s="224"/>
      <c r="H24" s="224"/>
    </row>
    <row r="25" spans="1:10" ht="13.5" customHeight="1">
      <c r="A25" s="202" t="s">
        <v>362</v>
      </c>
      <c r="B25" s="203"/>
      <c r="C25" s="226" t="s">
        <v>1508</v>
      </c>
      <c r="D25" s="203" t="s">
        <v>9</v>
      </c>
      <c r="E25" s="221">
        <v>1</v>
      </c>
      <c r="F25" s="422"/>
      <c r="G25" s="224">
        <f>E25*F25</f>
        <v>0</v>
      </c>
      <c r="H25" s="224"/>
    </row>
    <row r="26" spans="1:10" ht="13.5" customHeight="1">
      <c r="A26" s="202"/>
      <c r="B26" s="203"/>
      <c r="C26" s="226" t="s">
        <v>1509</v>
      </c>
      <c r="D26" s="203"/>
      <c r="E26" s="221"/>
      <c r="F26" s="227"/>
      <c r="G26" s="224"/>
      <c r="H26" s="224"/>
    </row>
    <row r="27" spans="1:10" ht="13.5" customHeight="1">
      <c r="A27" s="202"/>
      <c r="B27" s="203"/>
      <c r="C27" s="226" t="s">
        <v>1510</v>
      </c>
      <c r="D27" s="203"/>
      <c r="E27" s="221"/>
      <c r="F27" s="227"/>
      <c r="G27" s="224"/>
      <c r="H27" s="224"/>
    </row>
    <row r="28" spans="1:10" ht="13.5" customHeight="1">
      <c r="A28" s="202"/>
      <c r="B28" s="203"/>
      <c r="C28" s="226" t="s">
        <v>1511</v>
      </c>
      <c r="D28" s="203"/>
      <c r="E28" s="221"/>
      <c r="F28" s="227"/>
      <c r="G28" s="224"/>
      <c r="H28" s="224"/>
    </row>
    <row r="29" spans="1:10" ht="13.5" customHeight="1">
      <c r="A29" s="202" t="s">
        <v>363</v>
      </c>
      <c r="B29" s="203"/>
      <c r="C29" s="228" t="s">
        <v>1512</v>
      </c>
      <c r="D29" s="203" t="s">
        <v>9</v>
      </c>
      <c r="E29" s="221">
        <v>1</v>
      </c>
      <c r="F29" s="422"/>
      <c r="G29" s="224">
        <f t="shared" ref="G29:G34" si="0">E29*F29</f>
        <v>0</v>
      </c>
      <c r="H29" s="224"/>
    </row>
    <row r="30" spans="1:10" ht="13.5" customHeight="1">
      <c r="A30" s="202" t="s">
        <v>364</v>
      </c>
      <c r="B30" s="203"/>
      <c r="C30" s="228" t="s">
        <v>1513</v>
      </c>
      <c r="D30" s="203" t="s">
        <v>9</v>
      </c>
      <c r="E30" s="221">
        <v>1</v>
      </c>
      <c r="F30" s="422"/>
      <c r="G30" s="224">
        <f t="shared" si="0"/>
        <v>0</v>
      </c>
      <c r="H30" s="224"/>
    </row>
    <row r="31" spans="1:10" ht="13.5" customHeight="1">
      <c r="A31" s="202" t="s">
        <v>365</v>
      </c>
      <c r="B31" s="203"/>
      <c r="C31" s="228" t="s">
        <v>1514</v>
      </c>
      <c r="D31" s="203" t="s">
        <v>9</v>
      </c>
      <c r="E31" s="221">
        <v>1</v>
      </c>
      <c r="F31" s="422"/>
      <c r="G31" s="224">
        <f>E31*F31</f>
        <v>0</v>
      </c>
      <c r="H31" s="224"/>
    </row>
    <row r="32" spans="1:10" ht="13.5" customHeight="1">
      <c r="A32" s="202" t="s">
        <v>366</v>
      </c>
      <c r="B32" s="203"/>
      <c r="C32" s="228" t="s">
        <v>1515</v>
      </c>
      <c r="D32" s="203" t="s">
        <v>9</v>
      </c>
      <c r="E32" s="221">
        <v>1</v>
      </c>
      <c r="F32" s="422"/>
      <c r="G32" s="224">
        <f t="shared" si="0"/>
        <v>0</v>
      </c>
      <c r="H32" s="224"/>
    </row>
    <row r="33" spans="1:8" ht="13.5" customHeight="1">
      <c r="A33" s="202" t="s">
        <v>367</v>
      </c>
      <c r="B33" s="203"/>
      <c r="C33" s="228" t="s">
        <v>1516</v>
      </c>
      <c r="D33" s="203" t="s">
        <v>9</v>
      </c>
      <c r="E33" s="221">
        <v>1</v>
      </c>
      <c r="F33" s="422"/>
      <c r="G33" s="224">
        <f>E33*F33</f>
        <v>0</v>
      </c>
      <c r="H33" s="224"/>
    </row>
    <row r="34" spans="1:8" ht="13.5" customHeight="1">
      <c r="A34" s="202" t="s">
        <v>368</v>
      </c>
      <c r="B34" s="203"/>
      <c r="C34" s="228" t="s">
        <v>1517</v>
      </c>
      <c r="D34" s="203" t="s">
        <v>9</v>
      </c>
      <c r="E34" s="221">
        <v>4</v>
      </c>
      <c r="F34" s="422"/>
      <c r="G34" s="224">
        <f t="shared" si="0"/>
        <v>0</v>
      </c>
      <c r="H34" s="224"/>
    </row>
    <row r="35" spans="1:8" ht="13.5" customHeight="1">
      <c r="A35" s="202"/>
      <c r="B35" s="203"/>
      <c r="C35" s="228"/>
      <c r="D35" s="203"/>
      <c r="E35" s="221"/>
      <c r="F35" s="227"/>
      <c r="G35" s="224"/>
      <c r="H35" s="224"/>
    </row>
    <row r="36" spans="1:8" ht="13.5" customHeight="1">
      <c r="A36" s="202"/>
      <c r="B36" s="203"/>
      <c r="C36" s="229" t="s">
        <v>1518</v>
      </c>
      <c r="D36" s="203" t="s">
        <v>1230</v>
      </c>
      <c r="E36" s="221">
        <v>10</v>
      </c>
      <c r="F36" s="422"/>
      <c r="G36" s="224">
        <f>E36*F36</f>
        <v>0</v>
      </c>
      <c r="H36" s="224"/>
    </row>
    <row r="37" spans="1:8" ht="13.5" customHeight="1">
      <c r="A37" s="202"/>
      <c r="B37" s="203"/>
      <c r="C37" s="229" t="s">
        <v>1519</v>
      </c>
      <c r="D37" s="203" t="s">
        <v>1230</v>
      </c>
      <c r="E37" s="221">
        <v>6</v>
      </c>
      <c r="F37" s="422"/>
      <c r="G37" s="224">
        <f>E37*F37</f>
        <v>0</v>
      </c>
      <c r="H37" s="224"/>
    </row>
    <row r="38" spans="1:8" ht="15">
      <c r="A38" s="202"/>
      <c r="B38" s="203"/>
      <c r="C38" s="203"/>
      <c r="D38" s="203"/>
      <c r="E38" s="204"/>
      <c r="F38" s="227"/>
      <c r="G38" s="224"/>
      <c r="H38" s="224"/>
    </row>
    <row r="39" spans="1:8" ht="15">
      <c r="A39" s="202"/>
      <c r="B39" s="203"/>
      <c r="C39" s="229" t="s">
        <v>1520</v>
      </c>
      <c r="D39" s="203" t="s">
        <v>1230</v>
      </c>
      <c r="E39" s="221">
        <v>14</v>
      </c>
      <c r="F39" s="422"/>
      <c r="G39" s="224">
        <f>E39*F39</f>
        <v>0</v>
      </c>
      <c r="H39" s="224"/>
    </row>
    <row r="40" spans="1:8" ht="15">
      <c r="A40" s="202"/>
      <c r="B40" s="203"/>
      <c r="C40" s="230" t="s">
        <v>1521</v>
      </c>
      <c r="D40" s="203" t="s">
        <v>31</v>
      </c>
      <c r="E40" s="221">
        <v>1</v>
      </c>
      <c r="F40" s="422"/>
      <c r="G40" s="224">
        <f>E40*F40</f>
        <v>0</v>
      </c>
      <c r="H40" s="224"/>
    </row>
    <row r="41" spans="1:8" ht="15">
      <c r="A41" s="202"/>
      <c r="B41" s="203"/>
      <c r="C41" s="226" t="s">
        <v>1235</v>
      </c>
      <c r="D41" s="203" t="s">
        <v>31</v>
      </c>
      <c r="E41" s="221">
        <v>1</v>
      </c>
      <c r="F41" s="422"/>
      <c r="G41" s="224">
        <f>E41*F41</f>
        <v>0</v>
      </c>
      <c r="H41" s="224"/>
    </row>
    <row r="42" spans="1:8" ht="15">
      <c r="A42" s="202"/>
      <c r="B42" s="203"/>
      <c r="C42" s="226" t="s">
        <v>1236</v>
      </c>
      <c r="D42" s="203" t="s">
        <v>31</v>
      </c>
      <c r="E42" s="221">
        <v>1</v>
      </c>
      <c r="F42" s="422"/>
      <c r="G42" s="224">
        <f>E42*F42</f>
        <v>0</v>
      </c>
      <c r="H42" s="224"/>
    </row>
    <row r="43" spans="1:8" ht="15">
      <c r="A43" s="202"/>
      <c r="B43" s="203"/>
      <c r="C43" s="226" t="s">
        <v>1237</v>
      </c>
      <c r="D43" s="203" t="s">
        <v>31</v>
      </c>
      <c r="E43" s="221">
        <v>1</v>
      </c>
      <c r="F43" s="422"/>
      <c r="G43" s="224">
        <f>E43*F43</f>
        <v>0</v>
      </c>
      <c r="H43" s="224"/>
    </row>
    <row r="44" spans="1:8" ht="15">
      <c r="A44" s="202"/>
      <c r="B44" s="203"/>
      <c r="C44" s="226"/>
      <c r="D44" s="203"/>
      <c r="E44" s="221"/>
      <c r="F44" s="227"/>
      <c r="G44" s="224"/>
      <c r="H44" s="224"/>
    </row>
    <row r="45" spans="1:8" ht="14.1" customHeight="1" thickBot="1">
      <c r="A45" s="231"/>
      <c r="B45" s="232"/>
      <c r="C45" s="233" t="s">
        <v>1246</v>
      </c>
      <c r="D45" s="232"/>
      <c r="E45" s="234"/>
      <c r="F45" s="235"/>
      <c r="G45" s="236">
        <f>SUM(G25:G44)</f>
        <v>0</v>
      </c>
      <c r="H45" s="235"/>
    </row>
    <row r="46" spans="1:8" ht="14.1" customHeight="1">
      <c r="C46" s="237"/>
      <c r="E46" s="238"/>
      <c r="F46" s="239"/>
      <c r="G46" s="240"/>
      <c r="H46" s="239"/>
    </row>
    <row r="47" spans="1:8" ht="14.1" customHeight="1">
      <c r="C47" s="196" t="s">
        <v>1247</v>
      </c>
      <c r="E47" s="238"/>
      <c r="F47" s="239"/>
      <c r="G47" s="240"/>
      <c r="H47" s="239"/>
    </row>
    <row r="48" spans="1:8" ht="14.1" customHeight="1">
      <c r="C48" s="241"/>
      <c r="E48" s="238"/>
      <c r="F48" s="239"/>
      <c r="G48" s="240"/>
      <c r="H48" s="239"/>
    </row>
    <row r="57" spans="3:3" ht="14.1" customHeight="1">
      <c r="C57" s="196" t="s">
        <v>347</v>
      </c>
    </row>
  </sheetData>
  <mergeCells count="12">
    <mergeCell ref="A21:H21"/>
    <mergeCell ref="A1:H1"/>
    <mergeCell ref="F2:H2"/>
    <mergeCell ref="A6:H6"/>
    <mergeCell ref="A7:H8"/>
    <mergeCell ref="A9:H10"/>
    <mergeCell ref="A11:J12"/>
    <mergeCell ref="A13:J13"/>
    <mergeCell ref="A14:J14"/>
    <mergeCell ref="A15:J16"/>
    <mergeCell ref="A17:J19"/>
    <mergeCell ref="A20:J20"/>
  </mergeCells>
  <printOptions gridLines="1"/>
  <pageMargins left="0.78740157480314965" right="0.78740157480314965" top="0.98425196850393704" bottom="0.98425196850393704" header="0.37386363636363634" footer="0.51181102362204722"/>
  <pageSetup paperSize="9" scale="84" fitToHeight="0" orientation="landscape" useFirstPageNumber="1" r:id="rId1"/>
  <headerFooter alignWithMargins="0">
    <oddHeader>&amp;LD.1.4.1  VZDUCHOTECHNIKA - Výkaz výměr
Prováděcí projekt 
Říjen &amp;8 2023
&amp;CVýměna vybraných dveří budovy 13,14,15 
polikliniky nemocnice Jindřichův Hradec&amp;R&amp;G</oddHeader>
    <oddFooter>&amp;CStránka &amp;P</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0D5AC-2E81-4397-9C8C-4CB9503F1A28}">
  <sheetPr>
    <tabColor theme="6" tint="0.59999389629810485"/>
  </sheetPr>
  <dimension ref="A1:N55"/>
  <sheetViews>
    <sheetView view="pageBreakPreview" zoomScale="90" zoomScaleNormal="90" zoomScaleSheetLayoutView="90" workbookViewId="0">
      <selection activeCell="L49" sqref="L49"/>
    </sheetView>
  </sheetViews>
  <sheetFormatPr defaultColWidth="10" defaultRowHeight="15.75"/>
  <cols>
    <col min="1" max="1" width="5.5703125" style="311" customWidth="1"/>
    <col min="2" max="2" width="71.7109375" style="421" customWidth="1"/>
    <col min="3" max="3" width="7.28515625" style="414" customWidth="1"/>
    <col min="4" max="4" width="6.7109375" style="415" customWidth="1"/>
    <col min="5" max="5" width="9.140625" style="416" customWidth="1"/>
    <col min="6" max="6" width="12.28515625" style="417" customWidth="1"/>
    <col min="7" max="7" width="9.140625" style="418" customWidth="1"/>
    <col min="8" max="8" width="15.7109375" style="417" customWidth="1"/>
    <col min="9" max="256" width="10" style="315"/>
    <col min="257" max="257" width="5.5703125" style="315" customWidth="1"/>
    <col min="258" max="258" width="71.7109375" style="315" customWidth="1"/>
    <col min="259" max="259" width="7.28515625" style="315" customWidth="1"/>
    <col min="260" max="260" width="6.7109375" style="315" customWidth="1"/>
    <col min="261" max="261" width="9.140625" style="315" customWidth="1"/>
    <col min="262" max="262" width="12.28515625" style="315" customWidth="1"/>
    <col min="263" max="263" width="9.140625" style="315" customWidth="1"/>
    <col min="264" max="264" width="15.7109375" style="315" customWidth="1"/>
    <col min="265" max="512" width="10" style="315"/>
    <col min="513" max="513" width="5.5703125" style="315" customWidth="1"/>
    <col min="514" max="514" width="71.7109375" style="315" customWidth="1"/>
    <col min="515" max="515" width="7.28515625" style="315" customWidth="1"/>
    <col min="516" max="516" width="6.7109375" style="315" customWidth="1"/>
    <col min="517" max="517" width="9.140625" style="315" customWidth="1"/>
    <col min="518" max="518" width="12.28515625" style="315" customWidth="1"/>
    <col min="519" max="519" width="9.140625" style="315" customWidth="1"/>
    <col min="520" max="520" width="15.7109375" style="315" customWidth="1"/>
    <col min="521" max="768" width="10" style="315"/>
    <col min="769" max="769" width="5.5703125" style="315" customWidth="1"/>
    <col min="770" max="770" width="71.7109375" style="315" customWidth="1"/>
    <col min="771" max="771" width="7.28515625" style="315" customWidth="1"/>
    <col min="772" max="772" width="6.7109375" style="315" customWidth="1"/>
    <col min="773" max="773" width="9.140625" style="315" customWidth="1"/>
    <col min="774" max="774" width="12.28515625" style="315" customWidth="1"/>
    <col min="775" max="775" width="9.140625" style="315" customWidth="1"/>
    <col min="776" max="776" width="15.7109375" style="315" customWidth="1"/>
    <col min="777" max="1024" width="10" style="315"/>
    <col min="1025" max="1025" width="5.5703125" style="315" customWidth="1"/>
    <col min="1026" max="1026" width="71.7109375" style="315" customWidth="1"/>
    <col min="1027" max="1027" width="7.28515625" style="315" customWidth="1"/>
    <col min="1028" max="1028" width="6.7109375" style="315" customWidth="1"/>
    <col min="1029" max="1029" width="9.140625" style="315" customWidth="1"/>
    <col min="1030" max="1030" width="12.28515625" style="315" customWidth="1"/>
    <col min="1031" max="1031" width="9.140625" style="315" customWidth="1"/>
    <col min="1032" max="1032" width="15.7109375" style="315" customWidth="1"/>
    <col min="1033" max="1280" width="10" style="315"/>
    <col min="1281" max="1281" width="5.5703125" style="315" customWidth="1"/>
    <col min="1282" max="1282" width="71.7109375" style="315" customWidth="1"/>
    <col min="1283" max="1283" width="7.28515625" style="315" customWidth="1"/>
    <col min="1284" max="1284" width="6.7109375" style="315" customWidth="1"/>
    <col min="1285" max="1285" width="9.140625" style="315" customWidth="1"/>
    <col min="1286" max="1286" width="12.28515625" style="315" customWidth="1"/>
    <col min="1287" max="1287" width="9.140625" style="315" customWidth="1"/>
    <col min="1288" max="1288" width="15.7109375" style="315" customWidth="1"/>
    <col min="1289" max="1536" width="10" style="315"/>
    <col min="1537" max="1537" width="5.5703125" style="315" customWidth="1"/>
    <col min="1538" max="1538" width="71.7109375" style="315" customWidth="1"/>
    <col min="1539" max="1539" width="7.28515625" style="315" customWidth="1"/>
    <col min="1540" max="1540" width="6.7109375" style="315" customWidth="1"/>
    <col min="1541" max="1541" width="9.140625" style="315" customWidth="1"/>
    <col min="1542" max="1542" width="12.28515625" style="315" customWidth="1"/>
    <col min="1543" max="1543" width="9.140625" style="315" customWidth="1"/>
    <col min="1544" max="1544" width="15.7109375" style="315" customWidth="1"/>
    <col min="1545" max="1792" width="10" style="315"/>
    <col min="1793" max="1793" width="5.5703125" style="315" customWidth="1"/>
    <col min="1794" max="1794" width="71.7109375" style="315" customWidth="1"/>
    <col min="1795" max="1795" width="7.28515625" style="315" customWidth="1"/>
    <col min="1796" max="1796" width="6.7109375" style="315" customWidth="1"/>
    <col min="1797" max="1797" width="9.140625" style="315" customWidth="1"/>
    <col min="1798" max="1798" width="12.28515625" style="315" customWidth="1"/>
    <col min="1799" max="1799" width="9.140625" style="315" customWidth="1"/>
    <col min="1800" max="1800" width="15.7109375" style="315" customWidth="1"/>
    <col min="1801" max="2048" width="10" style="315"/>
    <col min="2049" max="2049" width="5.5703125" style="315" customWidth="1"/>
    <col min="2050" max="2050" width="71.7109375" style="315" customWidth="1"/>
    <col min="2051" max="2051" width="7.28515625" style="315" customWidth="1"/>
    <col min="2052" max="2052" width="6.7109375" style="315" customWidth="1"/>
    <col min="2053" max="2053" width="9.140625" style="315" customWidth="1"/>
    <col min="2054" max="2054" width="12.28515625" style="315" customWidth="1"/>
    <col min="2055" max="2055" width="9.140625" style="315" customWidth="1"/>
    <col min="2056" max="2056" width="15.7109375" style="315" customWidth="1"/>
    <col min="2057" max="2304" width="10" style="315"/>
    <col min="2305" max="2305" width="5.5703125" style="315" customWidth="1"/>
    <col min="2306" max="2306" width="71.7109375" style="315" customWidth="1"/>
    <col min="2307" max="2307" width="7.28515625" style="315" customWidth="1"/>
    <col min="2308" max="2308" width="6.7109375" style="315" customWidth="1"/>
    <col min="2309" max="2309" width="9.140625" style="315" customWidth="1"/>
    <col min="2310" max="2310" width="12.28515625" style="315" customWidth="1"/>
    <col min="2311" max="2311" width="9.140625" style="315" customWidth="1"/>
    <col min="2312" max="2312" width="15.7109375" style="315" customWidth="1"/>
    <col min="2313" max="2560" width="10" style="315"/>
    <col min="2561" max="2561" width="5.5703125" style="315" customWidth="1"/>
    <col min="2562" max="2562" width="71.7109375" style="315" customWidth="1"/>
    <col min="2563" max="2563" width="7.28515625" style="315" customWidth="1"/>
    <col min="2564" max="2564" width="6.7109375" style="315" customWidth="1"/>
    <col min="2565" max="2565" width="9.140625" style="315" customWidth="1"/>
    <col min="2566" max="2566" width="12.28515625" style="315" customWidth="1"/>
    <col min="2567" max="2567" width="9.140625" style="315" customWidth="1"/>
    <col min="2568" max="2568" width="15.7109375" style="315" customWidth="1"/>
    <col min="2569" max="2816" width="10" style="315"/>
    <col min="2817" max="2817" width="5.5703125" style="315" customWidth="1"/>
    <col min="2818" max="2818" width="71.7109375" style="315" customWidth="1"/>
    <col min="2819" max="2819" width="7.28515625" style="315" customWidth="1"/>
    <col min="2820" max="2820" width="6.7109375" style="315" customWidth="1"/>
    <col min="2821" max="2821" width="9.140625" style="315" customWidth="1"/>
    <col min="2822" max="2822" width="12.28515625" style="315" customWidth="1"/>
    <col min="2823" max="2823" width="9.140625" style="315" customWidth="1"/>
    <col min="2824" max="2824" width="15.7109375" style="315" customWidth="1"/>
    <col min="2825" max="3072" width="10" style="315"/>
    <col min="3073" max="3073" width="5.5703125" style="315" customWidth="1"/>
    <col min="3074" max="3074" width="71.7109375" style="315" customWidth="1"/>
    <col min="3075" max="3075" width="7.28515625" style="315" customWidth="1"/>
    <col min="3076" max="3076" width="6.7109375" style="315" customWidth="1"/>
    <col min="3077" max="3077" width="9.140625" style="315" customWidth="1"/>
    <col min="3078" max="3078" width="12.28515625" style="315" customWidth="1"/>
    <col min="3079" max="3079" width="9.140625" style="315" customWidth="1"/>
    <col min="3080" max="3080" width="15.7109375" style="315" customWidth="1"/>
    <col min="3081" max="3328" width="10" style="315"/>
    <col min="3329" max="3329" width="5.5703125" style="315" customWidth="1"/>
    <col min="3330" max="3330" width="71.7109375" style="315" customWidth="1"/>
    <col min="3331" max="3331" width="7.28515625" style="315" customWidth="1"/>
    <col min="3332" max="3332" width="6.7109375" style="315" customWidth="1"/>
    <col min="3333" max="3333" width="9.140625" style="315" customWidth="1"/>
    <col min="3334" max="3334" width="12.28515625" style="315" customWidth="1"/>
    <col min="3335" max="3335" width="9.140625" style="315" customWidth="1"/>
    <col min="3336" max="3336" width="15.7109375" style="315" customWidth="1"/>
    <col min="3337" max="3584" width="10" style="315"/>
    <col min="3585" max="3585" width="5.5703125" style="315" customWidth="1"/>
    <col min="3586" max="3586" width="71.7109375" style="315" customWidth="1"/>
    <col min="3587" max="3587" width="7.28515625" style="315" customWidth="1"/>
    <col min="3588" max="3588" width="6.7109375" style="315" customWidth="1"/>
    <col min="3589" max="3589" width="9.140625" style="315" customWidth="1"/>
    <col min="3590" max="3590" width="12.28515625" style="315" customWidth="1"/>
    <col min="3591" max="3591" width="9.140625" style="315" customWidth="1"/>
    <col min="3592" max="3592" width="15.7109375" style="315" customWidth="1"/>
    <col min="3593" max="3840" width="10" style="315"/>
    <col min="3841" max="3841" width="5.5703125" style="315" customWidth="1"/>
    <col min="3842" max="3842" width="71.7109375" style="315" customWidth="1"/>
    <col min="3843" max="3843" width="7.28515625" style="315" customWidth="1"/>
    <col min="3844" max="3844" width="6.7109375" style="315" customWidth="1"/>
    <col min="3845" max="3845" width="9.140625" style="315" customWidth="1"/>
    <col min="3846" max="3846" width="12.28515625" style="315" customWidth="1"/>
    <col min="3847" max="3847" width="9.140625" style="315" customWidth="1"/>
    <col min="3848" max="3848" width="15.7109375" style="315" customWidth="1"/>
    <col min="3849" max="4096" width="10" style="315"/>
    <col min="4097" max="4097" width="5.5703125" style="315" customWidth="1"/>
    <col min="4098" max="4098" width="71.7109375" style="315" customWidth="1"/>
    <col min="4099" max="4099" width="7.28515625" style="315" customWidth="1"/>
    <col min="4100" max="4100" width="6.7109375" style="315" customWidth="1"/>
    <col min="4101" max="4101" width="9.140625" style="315" customWidth="1"/>
    <col min="4102" max="4102" width="12.28515625" style="315" customWidth="1"/>
    <col min="4103" max="4103" width="9.140625" style="315" customWidth="1"/>
    <col min="4104" max="4104" width="15.7109375" style="315" customWidth="1"/>
    <col min="4105" max="4352" width="10" style="315"/>
    <col min="4353" max="4353" width="5.5703125" style="315" customWidth="1"/>
    <col min="4354" max="4354" width="71.7109375" style="315" customWidth="1"/>
    <col min="4355" max="4355" width="7.28515625" style="315" customWidth="1"/>
    <col min="4356" max="4356" width="6.7109375" style="315" customWidth="1"/>
    <col min="4357" max="4357" width="9.140625" style="315" customWidth="1"/>
    <col min="4358" max="4358" width="12.28515625" style="315" customWidth="1"/>
    <col min="4359" max="4359" width="9.140625" style="315" customWidth="1"/>
    <col min="4360" max="4360" width="15.7109375" style="315" customWidth="1"/>
    <col min="4361" max="4608" width="10" style="315"/>
    <col min="4609" max="4609" width="5.5703125" style="315" customWidth="1"/>
    <col min="4610" max="4610" width="71.7109375" style="315" customWidth="1"/>
    <col min="4611" max="4611" width="7.28515625" style="315" customWidth="1"/>
    <col min="4612" max="4612" width="6.7109375" style="315" customWidth="1"/>
    <col min="4613" max="4613" width="9.140625" style="315" customWidth="1"/>
    <col min="4614" max="4614" width="12.28515625" style="315" customWidth="1"/>
    <col min="4615" max="4615" width="9.140625" style="315" customWidth="1"/>
    <col min="4616" max="4616" width="15.7109375" style="315" customWidth="1"/>
    <col min="4617" max="4864" width="10" style="315"/>
    <col min="4865" max="4865" width="5.5703125" style="315" customWidth="1"/>
    <col min="4866" max="4866" width="71.7109375" style="315" customWidth="1"/>
    <col min="4867" max="4867" width="7.28515625" style="315" customWidth="1"/>
    <col min="4868" max="4868" width="6.7109375" style="315" customWidth="1"/>
    <col min="4869" max="4869" width="9.140625" style="315" customWidth="1"/>
    <col min="4870" max="4870" width="12.28515625" style="315" customWidth="1"/>
    <col min="4871" max="4871" width="9.140625" style="315" customWidth="1"/>
    <col min="4872" max="4872" width="15.7109375" style="315" customWidth="1"/>
    <col min="4873" max="5120" width="10" style="315"/>
    <col min="5121" max="5121" width="5.5703125" style="315" customWidth="1"/>
    <col min="5122" max="5122" width="71.7109375" style="315" customWidth="1"/>
    <col min="5123" max="5123" width="7.28515625" style="315" customWidth="1"/>
    <col min="5124" max="5124" width="6.7109375" style="315" customWidth="1"/>
    <col min="5125" max="5125" width="9.140625" style="315" customWidth="1"/>
    <col min="5126" max="5126" width="12.28515625" style="315" customWidth="1"/>
    <col min="5127" max="5127" width="9.140625" style="315" customWidth="1"/>
    <col min="5128" max="5128" width="15.7109375" style="315" customWidth="1"/>
    <col min="5129" max="5376" width="10" style="315"/>
    <col min="5377" max="5377" width="5.5703125" style="315" customWidth="1"/>
    <col min="5378" max="5378" width="71.7109375" style="315" customWidth="1"/>
    <col min="5379" max="5379" width="7.28515625" style="315" customWidth="1"/>
    <col min="5380" max="5380" width="6.7109375" style="315" customWidth="1"/>
    <col min="5381" max="5381" width="9.140625" style="315" customWidth="1"/>
    <col min="5382" max="5382" width="12.28515625" style="315" customWidth="1"/>
    <col min="5383" max="5383" width="9.140625" style="315" customWidth="1"/>
    <col min="5384" max="5384" width="15.7109375" style="315" customWidth="1"/>
    <col min="5385" max="5632" width="10" style="315"/>
    <col min="5633" max="5633" width="5.5703125" style="315" customWidth="1"/>
    <col min="5634" max="5634" width="71.7109375" style="315" customWidth="1"/>
    <col min="5635" max="5635" width="7.28515625" style="315" customWidth="1"/>
    <col min="5636" max="5636" width="6.7109375" style="315" customWidth="1"/>
    <col min="5637" max="5637" width="9.140625" style="315" customWidth="1"/>
    <col min="5638" max="5638" width="12.28515625" style="315" customWidth="1"/>
    <col min="5639" max="5639" width="9.140625" style="315" customWidth="1"/>
    <col min="5640" max="5640" width="15.7109375" style="315" customWidth="1"/>
    <col min="5641" max="5888" width="10" style="315"/>
    <col min="5889" max="5889" width="5.5703125" style="315" customWidth="1"/>
    <col min="5890" max="5890" width="71.7109375" style="315" customWidth="1"/>
    <col min="5891" max="5891" width="7.28515625" style="315" customWidth="1"/>
    <col min="5892" max="5892" width="6.7109375" style="315" customWidth="1"/>
    <col min="5893" max="5893" width="9.140625" style="315" customWidth="1"/>
    <col min="5894" max="5894" width="12.28515625" style="315" customWidth="1"/>
    <col min="5895" max="5895" width="9.140625" style="315" customWidth="1"/>
    <col min="5896" max="5896" width="15.7109375" style="315" customWidth="1"/>
    <col min="5897" max="6144" width="10" style="315"/>
    <col min="6145" max="6145" width="5.5703125" style="315" customWidth="1"/>
    <col min="6146" max="6146" width="71.7109375" style="315" customWidth="1"/>
    <col min="6147" max="6147" width="7.28515625" style="315" customWidth="1"/>
    <col min="6148" max="6148" width="6.7109375" style="315" customWidth="1"/>
    <col min="6149" max="6149" width="9.140625" style="315" customWidth="1"/>
    <col min="6150" max="6150" width="12.28515625" style="315" customWidth="1"/>
    <col min="6151" max="6151" width="9.140625" style="315" customWidth="1"/>
    <col min="6152" max="6152" width="15.7109375" style="315" customWidth="1"/>
    <col min="6153" max="6400" width="10" style="315"/>
    <col min="6401" max="6401" width="5.5703125" style="315" customWidth="1"/>
    <col min="6402" max="6402" width="71.7109375" style="315" customWidth="1"/>
    <col min="6403" max="6403" width="7.28515625" style="315" customWidth="1"/>
    <col min="6404" max="6404" width="6.7109375" style="315" customWidth="1"/>
    <col min="6405" max="6405" width="9.140625" style="315" customWidth="1"/>
    <col min="6406" max="6406" width="12.28515625" style="315" customWidth="1"/>
    <col min="6407" max="6407" width="9.140625" style="315" customWidth="1"/>
    <col min="6408" max="6408" width="15.7109375" style="315" customWidth="1"/>
    <col min="6409" max="6656" width="10" style="315"/>
    <col min="6657" max="6657" width="5.5703125" style="315" customWidth="1"/>
    <col min="6658" max="6658" width="71.7109375" style="315" customWidth="1"/>
    <col min="6659" max="6659" width="7.28515625" style="315" customWidth="1"/>
    <col min="6660" max="6660" width="6.7109375" style="315" customWidth="1"/>
    <col min="6661" max="6661" width="9.140625" style="315" customWidth="1"/>
    <col min="6662" max="6662" width="12.28515625" style="315" customWidth="1"/>
    <col min="6663" max="6663" width="9.140625" style="315" customWidth="1"/>
    <col min="6664" max="6664" width="15.7109375" style="315" customWidth="1"/>
    <col min="6665" max="6912" width="10" style="315"/>
    <col min="6913" max="6913" width="5.5703125" style="315" customWidth="1"/>
    <col min="6914" max="6914" width="71.7109375" style="315" customWidth="1"/>
    <col min="6915" max="6915" width="7.28515625" style="315" customWidth="1"/>
    <col min="6916" max="6916" width="6.7109375" style="315" customWidth="1"/>
    <col min="6917" max="6917" width="9.140625" style="315" customWidth="1"/>
    <col min="6918" max="6918" width="12.28515625" style="315" customWidth="1"/>
    <col min="6919" max="6919" width="9.140625" style="315" customWidth="1"/>
    <col min="6920" max="6920" width="15.7109375" style="315" customWidth="1"/>
    <col min="6921" max="7168" width="10" style="315"/>
    <col min="7169" max="7169" width="5.5703125" style="315" customWidth="1"/>
    <col min="7170" max="7170" width="71.7109375" style="315" customWidth="1"/>
    <col min="7171" max="7171" width="7.28515625" style="315" customWidth="1"/>
    <col min="7172" max="7172" width="6.7109375" style="315" customWidth="1"/>
    <col min="7173" max="7173" width="9.140625" style="315" customWidth="1"/>
    <col min="7174" max="7174" width="12.28515625" style="315" customWidth="1"/>
    <col min="7175" max="7175" width="9.140625" style="315" customWidth="1"/>
    <col min="7176" max="7176" width="15.7109375" style="315" customWidth="1"/>
    <col min="7177" max="7424" width="10" style="315"/>
    <col min="7425" max="7425" width="5.5703125" style="315" customWidth="1"/>
    <col min="7426" max="7426" width="71.7109375" style="315" customWidth="1"/>
    <col min="7427" max="7427" width="7.28515625" style="315" customWidth="1"/>
    <col min="7428" max="7428" width="6.7109375" style="315" customWidth="1"/>
    <col min="7429" max="7429" width="9.140625" style="315" customWidth="1"/>
    <col min="7430" max="7430" width="12.28515625" style="315" customWidth="1"/>
    <col min="7431" max="7431" width="9.140625" style="315" customWidth="1"/>
    <col min="7432" max="7432" width="15.7109375" style="315" customWidth="1"/>
    <col min="7433" max="7680" width="10" style="315"/>
    <col min="7681" max="7681" width="5.5703125" style="315" customWidth="1"/>
    <col min="7682" max="7682" width="71.7109375" style="315" customWidth="1"/>
    <col min="7683" max="7683" width="7.28515625" style="315" customWidth="1"/>
    <col min="7684" max="7684" width="6.7109375" style="315" customWidth="1"/>
    <col min="7685" max="7685" width="9.140625" style="315" customWidth="1"/>
    <col min="7686" max="7686" width="12.28515625" style="315" customWidth="1"/>
    <col min="7687" max="7687" width="9.140625" style="315" customWidth="1"/>
    <col min="7688" max="7688" width="15.7109375" style="315" customWidth="1"/>
    <col min="7689" max="7936" width="10" style="315"/>
    <col min="7937" max="7937" width="5.5703125" style="315" customWidth="1"/>
    <col min="7938" max="7938" width="71.7109375" style="315" customWidth="1"/>
    <col min="7939" max="7939" width="7.28515625" style="315" customWidth="1"/>
    <col min="7940" max="7940" width="6.7109375" style="315" customWidth="1"/>
    <col min="7941" max="7941" width="9.140625" style="315" customWidth="1"/>
    <col min="7942" max="7942" width="12.28515625" style="315" customWidth="1"/>
    <col min="7943" max="7943" width="9.140625" style="315" customWidth="1"/>
    <col min="7944" max="7944" width="15.7109375" style="315" customWidth="1"/>
    <col min="7945" max="8192" width="10" style="315"/>
    <col min="8193" max="8193" width="5.5703125" style="315" customWidth="1"/>
    <col min="8194" max="8194" width="71.7109375" style="315" customWidth="1"/>
    <col min="8195" max="8195" width="7.28515625" style="315" customWidth="1"/>
    <col min="8196" max="8196" width="6.7109375" style="315" customWidth="1"/>
    <col min="8197" max="8197" width="9.140625" style="315" customWidth="1"/>
    <col min="8198" max="8198" width="12.28515625" style="315" customWidth="1"/>
    <col min="8199" max="8199" width="9.140625" style="315" customWidth="1"/>
    <col min="8200" max="8200" width="15.7109375" style="315" customWidth="1"/>
    <col min="8201" max="8448" width="10" style="315"/>
    <col min="8449" max="8449" width="5.5703125" style="315" customWidth="1"/>
    <col min="8450" max="8450" width="71.7109375" style="315" customWidth="1"/>
    <col min="8451" max="8451" width="7.28515625" style="315" customWidth="1"/>
    <col min="8452" max="8452" width="6.7109375" style="315" customWidth="1"/>
    <col min="8453" max="8453" width="9.140625" style="315" customWidth="1"/>
    <col min="8454" max="8454" width="12.28515625" style="315" customWidth="1"/>
    <col min="8455" max="8455" width="9.140625" style="315" customWidth="1"/>
    <col min="8456" max="8456" width="15.7109375" style="315" customWidth="1"/>
    <col min="8457" max="8704" width="10" style="315"/>
    <col min="8705" max="8705" width="5.5703125" style="315" customWidth="1"/>
    <col min="8706" max="8706" width="71.7109375" style="315" customWidth="1"/>
    <col min="8707" max="8707" width="7.28515625" style="315" customWidth="1"/>
    <col min="8708" max="8708" width="6.7109375" style="315" customWidth="1"/>
    <col min="8709" max="8709" width="9.140625" style="315" customWidth="1"/>
    <col min="8710" max="8710" width="12.28515625" style="315" customWidth="1"/>
    <col min="8711" max="8711" width="9.140625" style="315" customWidth="1"/>
    <col min="8712" max="8712" width="15.7109375" style="315" customWidth="1"/>
    <col min="8713" max="8960" width="10" style="315"/>
    <col min="8961" max="8961" width="5.5703125" style="315" customWidth="1"/>
    <col min="8962" max="8962" width="71.7109375" style="315" customWidth="1"/>
    <col min="8963" max="8963" width="7.28515625" style="315" customWidth="1"/>
    <col min="8964" max="8964" width="6.7109375" style="315" customWidth="1"/>
    <col min="8965" max="8965" width="9.140625" style="315" customWidth="1"/>
    <col min="8966" max="8966" width="12.28515625" style="315" customWidth="1"/>
    <col min="8967" max="8967" width="9.140625" style="315" customWidth="1"/>
    <col min="8968" max="8968" width="15.7109375" style="315" customWidth="1"/>
    <col min="8969" max="9216" width="10" style="315"/>
    <col min="9217" max="9217" width="5.5703125" style="315" customWidth="1"/>
    <col min="9218" max="9218" width="71.7109375" style="315" customWidth="1"/>
    <col min="9219" max="9219" width="7.28515625" style="315" customWidth="1"/>
    <col min="9220" max="9220" width="6.7109375" style="315" customWidth="1"/>
    <col min="9221" max="9221" width="9.140625" style="315" customWidth="1"/>
    <col min="9222" max="9222" width="12.28515625" style="315" customWidth="1"/>
    <col min="9223" max="9223" width="9.140625" style="315" customWidth="1"/>
    <col min="9224" max="9224" width="15.7109375" style="315" customWidth="1"/>
    <col min="9225" max="9472" width="10" style="315"/>
    <col min="9473" max="9473" width="5.5703125" style="315" customWidth="1"/>
    <col min="9474" max="9474" width="71.7109375" style="315" customWidth="1"/>
    <col min="9475" max="9475" width="7.28515625" style="315" customWidth="1"/>
    <col min="9476" max="9476" width="6.7109375" style="315" customWidth="1"/>
    <col min="9477" max="9477" width="9.140625" style="315" customWidth="1"/>
    <col min="9478" max="9478" width="12.28515625" style="315" customWidth="1"/>
    <col min="9479" max="9479" width="9.140625" style="315" customWidth="1"/>
    <col min="9480" max="9480" width="15.7109375" style="315" customWidth="1"/>
    <col min="9481" max="9728" width="10" style="315"/>
    <col min="9729" max="9729" width="5.5703125" style="315" customWidth="1"/>
    <col min="9730" max="9730" width="71.7109375" style="315" customWidth="1"/>
    <col min="9731" max="9731" width="7.28515625" style="315" customWidth="1"/>
    <col min="9732" max="9732" width="6.7109375" style="315" customWidth="1"/>
    <col min="9733" max="9733" width="9.140625" style="315" customWidth="1"/>
    <col min="9734" max="9734" width="12.28515625" style="315" customWidth="1"/>
    <col min="9735" max="9735" width="9.140625" style="315" customWidth="1"/>
    <col min="9736" max="9736" width="15.7109375" style="315" customWidth="1"/>
    <col min="9737" max="9984" width="10" style="315"/>
    <col min="9985" max="9985" width="5.5703125" style="315" customWidth="1"/>
    <col min="9986" max="9986" width="71.7109375" style="315" customWidth="1"/>
    <col min="9987" max="9987" width="7.28515625" style="315" customWidth="1"/>
    <col min="9988" max="9988" width="6.7109375" style="315" customWidth="1"/>
    <col min="9989" max="9989" width="9.140625" style="315" customWidth="1"/>
    <col min="9990" max="9990" width="12.28515625" style="315" customWidth="1"/>
    <col min="9991" max="9991" width="9.140625" style="315" customWidth="1"/>
    <col min="9992" max="9992" width="15.7109375" style="315" customWidth="1"/>
    <col min="9993" max="10240" width="10" style="315"/>
    <col min="10241" max="10241" width="5.5703125" style="315" customWidth="1"/>
    <col min="10242" max="10242" width="71.7109375" style="315" customWidth="1"/>
    <col min="10243" max="10243" width="7.28515625" style="315" customWidth="1"/>
    <col min="10244" max="10244" width="6.7109375" style="315" customWidth="1"/>
    <col min="10245" max="10245" width="9.140625" style="315" customWidth="1"/>
    <col min="10246" max="10246" width="12.28515625" style="315" customWidth="1"/>
    <col min="10247" max="10247" width="9.140625" style="315" customWidth="1"/>
    <col min="10248" max="10248" width="15.7109375" style="315" customWidth="1"/>
    <col min="10249" max="10496" width="10" style="315"/>
    <col min="10497" max="10497" width="5.5703125" style="315" customWidth="1"/>
    <col min="10498" max="10498" width="71.7109375" style="315" customWidth="1"/>
    <col min="10499" max="10499" width="7.28515625" style="315" customWidth="1"/>
    <col min="10500" max="10500" width="6.7109375" style="315" customWidth="1"/>
    <col min="10501" max="10501" width="9.140625" style="315" customWidth="1"/>
    <col min="10502" max="10502" width="12.28515625" style="315" customWidth="1"/>
    <col min="10503" max="10503" width="9.140625" style="315" customWidth="1"/>
    <col min="10504" max="10504" width="15.7109375" style="315" customWidth="1"/>
    <col min="10505" max="10752" width="10" style="315"/>
    <col min="10753" max="10753" width="5.5703125" style="315" customWidth="1"/>
    <col min="10754" max="10754" width="71.7109375" style="315" customWidth="1"/>
    <col min="10755" max="10755" width="7.28515625" style="315" customWidth="1"/>
    <col min="10756" max="10756" width="6.7109375" style="315" customWidth="1"/>
    <col min="10757" max="10757" width="9.140625" style="315" customWidth="1"/>
    <col min="10758" max="10758" width="12.28515625" style="315" customWidth="1"/>
    <col min="10759" max="10759" width="9.140625" style="315" customWidth="1"/>
    <col min="10760" max="10760" width="15.7109375" style="315" customWidth="1"/>
    <col min="10761" max="11008" width="10" style="315"/>
    <col min="11009" max="11009" width="5.5703125" style="315" customWidth="1"/>
    <col min="11010" max="11010" width="71.7109375" style="315" customWidth="1"/>
    <col min="11011" max="11011" width="7.28515625" style="315" customWidth="1"/>
    <col min="11012" max="11012" width="6.7109375" style="315" customWidth="1"/>
    <col min="11013" max="11013" width="9.140625" style="315" customWidth="1"/>
    <col min="11014" max="11014" width="12.28515625" style="315" customWidth="1"/>
    <col min="11015" max="11015" width="9.140625" style="315" customWidth="1"/>
    <col min="11016" max="11016" width="15.7109375" style="315" customWidth="1"/>
    <col min="11017" max="11264" width="10" style="315"/>
    <col min="11265" max="11265" width="5.5703125" style="315" customWidth="1"/>
    <col min="11266" max="11266" width="71.7109375" style="315" customWidth="1"/>
    <col min="11267" max="11267" width="7.28515625" style="315" customWidth="1"/>
    <col min="11268" max="11268" width="6.7109375" style="315" customWidth="1"/>
    <col min="11269" max="11269" width="9.140625" style="315" customWidth="1"/>
    <col min="11270" max="11270" width="12.28515625" style="315" customWidth="1"/>
    <col min="11271" max="11271" width="9.140625" style="315" customWidth="1"/>
    <col min="11272" max="11272" width="15.7109375" style="315" customWidth="1"/>
    <col min="11273" max="11520" width="10" style="315"/>
    <col min="11521" max="11521" width="5.5703125" style="315" customWidth="1"/>
    <col min="11522" max="11522" width="71.7109375" style="315" customWidth="1"/>
    <col min="11523" max="11523" width="7.28515625" style="315" customWidth="1"/>
    <col min="11524" max="11524" width="6.7109375" style="315" customWidth="1"/>
    <col min="11525" max="11525" width="9.140625" style="315" customWidth="1"/>
    <col min="11526" max="11526" width="12.28515625" style="315" customWidth="1"/>
    <col min="11527" max="11527" width="9.140625" style="315" customWidth="1"/>
    <col min="11528" max="11528" width="15.7109375" style="315" customWidth="1"/>
    <col min="11529" max="11776" width="10" style="315"/>
    <col min="11777" max="11777" width="5.5703125" style="315" customWidth="1"/>
    <col min="11778" max="11778" width="71.7109375" style="315" customWidth="1"/>
    <col min="11779" max="11779" width="7.28515625" style="315" customWidth="1"/>
    <col min="11780" max="11780" width="6.7109375" style="315" customWidth="1"/>
    <col min="11781" max="11781" width="9.140625" style="315" customWidth="1"/>
    <col min="11782" max="11782" width="12.28515625" style="315" customWidth="1"/>
    <col min="11783" max="11783" width="9.140625" style="315" customWidth="1"/>
    <col min="11784" max="11784" width="15.7109375" style="315" customWidth="1"/>
    <col min="11785" max="12032" width="10" style="315"/>
    <col min="12033" max="12033" width="5.5703125" style="315" customWidth="1"/>
    <col min="12034" max="12034" width="71.7109375" style="315" customWidth="1"/>
    <col min="12035" max="12035" width="7.28515625" style="315" customWidth="1"/>
    <col min="12036" max="12036" width="6.7109375" style="315" customWidth="1"/>
    <col min="12037" max="12037" width="9.140625" style="315" customWidth="1"/>
    <col min="12038" max="12038" width="12.28515625" style="315" customWidth="1"/>
    <col min="12039" max="12039" width="9.140625" style="315" customWidth="1"/>
    <col min="12040" max="12040" width="15.7109375" style="315" customWidth="1"/>
    <col min="12041" max="12288" width="10" style="315"/>
    <col min="12289" max="12289" width="5.5703125" style="315" customWidth="1"/>
    <col min="12290" max="12290" width="71.7109375" style="315" customWidth="1"/>
    <col min="12291" max="12291" width="7.28515625" style="315" customWidth="1"/>
    <col min="12292" max="12292" width="6.7109375" style="315" customWidth="1"/>
    <col min="12293" max="12293" width="9.140625" style="315" customWidth="1"/>
    <col min="12294" max="12294" width="12.28515625" style="315" customWidth="1"/>
    <col min="12295" max="12295" width="9.140625" style="315" customWidth="1"/>
    <col min="12296" max="12296" width="15.7109375" style="315" customWidth="1"/>
    <col min="12297" max="12544" width="10" style="315"/>
    <col min="12545" max="12545" width="5.5703125" style="315" customWidth="1"/>
    <col min="12546" max="12546" width="71.7109375" style="315" customWidth="1"/>
    <col min="12547" max="12547" width="7.28515625" style="315" customWidth="1"/>
    <col min="12548" max="12548" width="6.7109375" style="315" customWidth="1"/>
    <col min="12549" max="12549" width="9.140625" style="315" customWidth="1"/>
    <col min="12550" max="12550" width="12.28515625" style="315" customWidth="1"/>
    <col min="12551" max="12551" width="9.140625" style="315" customWidth="1"/>
    <col min="12552" max="12552" width="15.7109375" style="315" customWidth="1"/>
    <col min="12553" max="12800" width="10" style="315"/>
    <col min="12801" max="12801" width="5.5703125" style="315" customWidth="1"/>
    <col min="12802" max="12802" width="71.7109375" style="315" customWidth="1"/>
    <col min="12803" max="12803" width="7.28515625" style="315" customWidth="1"/>
    <col min="12804" max="12804" width="6.7109375" style="315" customWidth="1"/>
    <col min="12805" max="12805" width="9.140625" style="315" customWidth="1"/>
    <col min="12806" max="12806" width="12.28515625" style="315" customWidth="1"/>
    <col min="12807" max="12807" width="9.140625" style="315" customWidth="1"/>
    <col min="12808" max="12808" width="15.7109375" style="315" customWidth="1"/>
    <col min="12809" max="13056" width="10" style="315"/>
    <col min="13057" max="13057" width="5.5703125" style="315" customWidth="1"/>
    <col min="13058" max="13058" width="71.7109375" style="315" customWidth="1"/>
    <col min="13059" max="13059" width="7.28515625" style="315" customWidth="1"/>
    <col min="13060" max="13060" width="6.7109375" style="315" customWidth="1"/>
    <col min="13061" max="13061" width="9.140625" style="315" customWidth="1"/>
    <col min="13062" max="13062" width="12.28515625" style="315" customWidth="1"/>
    <col min="13063" max="13063" width="9.140625" style="315" customWidth="1"/>
    <col min="13064" max="13064" width="15.7109375" style="315" customWidth="1"/>
    <col min="13065" max="13312" width="10" style="315"/>
    <col min="13313" max="13313" width="5.5703125" style="315" customWidth="1"/>
    <col min="13314" max="13314" width="71.7109375" style="315" customWidth="1"/>
    <col min="13315" max="13315" width="7.28515625" style="315" customWidth="1"/>
    <col min="13316" max="13316" width="6.7109375" style="315" customWidth="1"/>
    <col min="13317" max="13317" width="9.140625" style="315" customWidth="1"/>
    <col min="13318" max="13318" width="12.28515625" style="315" customWidth="1"/>
    <col min="13319" max="13319" width="9.140625" style="315" customWidth="1"/>
    <col min="13320" max="13320" width="15.7109375" style="315" customWidth="1"/>
    <col min="13321" max="13568" width="10" style="315"/>
    <col min="13569" max="13569" width="5.5703125" style="315" customWidth="1"/>
    <col min="13570" max="13570" width="71.7109375" style="315" customWidth="1"/>
    <col min="13571" max="13571" width="7.28515625" style="315" customWidth="1"/>
    <col min="13572" max="13572" width="6.7109375" style="315" customWidth="1"/>
    <col min="13573" max="13573" width="9.140625" style="315" customWidth="1"/>
    <col min="13574" max="13574" width="12.28515625" style="315" customWidth="1"/>
    <col min="13575" max="13575" width="9.140625" style="315" customWidth="1"/>
    <col min="13576" max="13576" width="15.7109375" style="315" customWidth="1"/>
    <col min="13577" max="13824" width="10" style="315"/>
    <col min="13825" max="13825" width="5.5703125" style="315" customWidth="1"/>
    <col min="13826" max="13826" width="71.7109375" style="315" customWidth="1"/>
    <col min="13827" max="13827" width="7.28515625" style="315" customWidth="1"/>
    <col min="13828" max="13828" width="6.7109375" style="315" customWidth="1"/>
    <col min="13829" max="13829" width="9.140625" style="315" customWidth="1"/>
    <col min="13830" max="13830" width="12.28515625" style="315" customWidth="1"/>
    <col min="13831" max="13831" width="9.140625" style="315" customWidth="1"/>
    <col min="13832" max="13832" width="15.7109375" style="315" customWidth="1"/>
    <col min="13833" max="14080" width="10" style="315"/>
    <col min="14081" max="14081" width="5.5703125" style="315" customWidth="1"/>
    <col min="14082" max="14082" width="71.7109375" style="315" customWidth="1"/>
    <col min="14083" max="14083" width="7.28515625" style="315" customWidth="1"/>
    <col min="14084" max="14084" width="6.7109375" style="315" customWidth="1"/>
    <col min="14085" max="14085" width="9.140625" style="315" customWidth="1"/>
    <col min="14086" max="14086" width="12.28515625" style="315" customWidth="1"/>
    <col min="14087" max="14087" width="9.140625" style="315" customWidth="1"/>
    <col min="14088" max="14088" width="15.7109375" style="315" customWidth="1"/>
    <col min="14089" max="14336" width="10" style="315"/>
    <col min="14337" max="14337" width="5.5703125" style="315" customWidth="1"/>
    <col min="14338" max="14338" width="71.7109375" style="315" customWidth="1"/>
    <col min="14339" max="14339" width="7.28515625" style="315" customWidth="1"/>
    <col min="14340" max="14340" width="6.7109375" style="315" customWidth="1"/>
    <col min="14341" max="14341" width="9.140625" style="315" customWidth="1"/>
    <col min="14342" max="14342" width="12.28515625" style="315" customWidth="1"/>
    <col min="14343" max="14343" width="9.140625" style="315" customWidth="1"/>
    <col min="14344" max="14344" width="15.7109375" style="315" customWidth="1"/>
    <col min="14345" max="14592" width="10" style="315"/>
    <col min="14593" max="14593" width="5.5703125" style="315" customWidth="1"/>
    <col min="14594" max="14594" width="71.7109375" style="315" customWidth="1"/>
    <col min="14595" max="14595" width="7.28515625" style="315" customWidth="1"/>
    <col min="14596" max="14596" width="6.7109375" style="315" customWidth="1"/>
    <col min="14597" max="14597" width="9.140625" style="315" customWidth="1"/>
    <col min="14598" max="14598" width="12.28515625" style="315" customWidth="1"/>
    <col min="14599" max="14599" width="9.140625" style="315" customWidth="1"/>
    <col min="14600" max="14600" width="15.7109375" style="315" customWidth="1"/>
    <col min="14601" max="14848" width="10" style="315"/>
    <col min="14849" max="14849" width="5.5703125" style="315" customWidth="1"/>
    <col min="14850" max="14850" width="71.7109375" style="315" customWidth="1"/>
    <col min="14851" max="14851" width="7.28515625" style="315" customWidth="1"/>
    <col min="14852" max="14852" width="6.7109375" style="315" customWidth="1"/>
    <col min="14853" max="14853" width="9.140625" style="315" customWidth="1"/>
    <col min="14854" max="14854" width="12.28515625" style="315" customWidth="1"/>
    <col min="14855" max="14855" width="9.140625" style="315" customWidth="1"/>
    <col min="14856" max="14856" width="15.7109375" style="315" customWidth="1"/>
    <col min="14857" max="15104" width="10" style="315"/>
    <col min="15105" max="15105" width="5.5703125" style="315" customWidth="1"/>
    <col min="15106" max="15106" width="71.7109375" style="315" customWidth="1"/>
    <col min="15107" max="15107" width="7.28515625" style="315" customWidth="1"/>
    <col min="15108" max="15108" width="6.7109375" style="315" customWidth="1"/>
    <col min="15109" max="15109" width="9.140625" style="315" customWidth="1"/>
    <col min="15110" max="15110" width="12.28515625" style="315" customWidth="1"/>
    <col min="15111" max="15111" width="9.140625" style="315" customWidth="1"/>
    <col min="15112" max="15112" width="15.7109375" style="315" customWidth="1"/>
    <col min="15113" max="15360" width="10" style="315"/>
    <col min="15361" max="15361" width="5.5703125" style="315" customWidth="1"/>
    <col min="15362" max="15362" width="71.7109375" style="315" customWidth="1"/>
    <col min="15363" max="15363" width="7.28515625" style="315" customWidth="1"/>
    <col min="15364" max="15364" width="6.7109375" style="315" customWidth="1"/>
    <col min="15365" max="15365" width="9.140625" style="315" customWidth="1"/>
    <col min="15366" max="15366" width="12.28515625" style="315" customWidth="1"/>
    <col min="15367" max="15367" width="9.140625" style="315" customWidth="1"/>
    <col min="15368" max="15368" width="15.7109375" style="315" customWidth="1"/>
    <col min="15369" max="15616" width="10" style="315"/>
    <col min="15617" max="15617" width="5.5703125" style="315" customWidth="1"/>
    <col min="15618" max="15618" width="71.7109375" style="315" customWidth="1"/>
    <col min="15619" max="15619" width="7.28515625" style="315" customWidth="1"/>
    <col min="15620" max="15620" width="6.7109375" style="315" customWidth="1"/>
    <col min="15621" max="15621" width="9.140625" style="315" customWidth="1"/>
    <col min="15622" max="15622" width="12.28515625" style="315" customWidth="1"/>
    <col min="15623" max="15623" width="9.140625" style="315" customWidth="1"/>
    <col min="15624" max="15624" width="15.7109375" style="315" customWidth="1"/>
    <col min="15625" max="15872" width="10" style="315"/>
    <col min="15873" max="15873" width="5.5703125" style="315" customWidth="1"/>
    <col min="15874" max="15874" width="71.7109375" style="315" customWidth="1"/>
    <col min="15875" max="15875" width="7.28515625" style="315" customWidth="1"/>
    <col min="15876" max="15876" width="6.7109375" style="315" customWidth="1"/>
    <col min="15877" max="15877" width="9.140625" style="315" customWidth="1"/>
    <col min="15878" max="15878" width="12.28515625" style="315" customWidth="1"/>
    <col min="15879" max="15879" width="9.140625" style="315" customWidth="1"/>
    <col min="15880" max="15880" width="15.7109375" style="315" customWidth="1"/>
    <col min="15881" max="16128" width="10" style="315"/>
    <col min="16129" max="16129" width="5.5703125" style="315" customWidth="1"/>
    <col min="16130" max="16130" width="71.7109375" style="315" customWidth="1"/>
    <col min="16131" max="16131" width="7.28515625" style="315" customWidth="1"/>
    <col min="16132" max="16132" width="6.7109375" style="315" customWidth="1"/>
    <col min="16133" max="16133" width="9.140625" style="315" customWidth="1"/>
    <col min="16134" max="16134" width="12.28515625" style="315" customWidth="1"/>
    <col min="16135" max="16135" width="9.140625" style="315" customWidth="1"/>
    <col min="16136" max="16136" width="15.7109375" style="315" customWidth="1"/>
    <col min="16137" max="16384" width="10" style="315"/>
  </cols>
  <sheetData>
    <row r="1" spans="1:14" ht="11.85" customHeight="1" thickBot="1">
      <c r="B1" s="312"/>
      <c r="C1" s="312"/>
      <c r="D1" s="313"/>
      <c r="E1" s="312"/>
      <c r="F1" s="312"/>
      <c r="G1" s="314"/>
      <c r="H1" s="312"/>
    </row>
    <row r="2" spans="1:14" ht="16.5" thickBot="1">
      <c r="B2" s="316" t="s">
        <v>1613</v>
      </c>
      <c r="C2" s="317"/>
      <c r="D2" s="318"/>
      <c r="E2" s="319"/>
      <c r="F2" s="320"/>
      <c r="G2" s="321"/>
      <c r="H2" s="322"/>
    </row>
    <row r="3" spans="1:14">
      <c r="B3" s="323" t="str">
        <f>B12</f>
        <v>1. Elektroinstalace</v>
      </c>
      <c r="C3" s="324"/>
      <c r="D3" s="325"/>
      <c r="E3" s="326"/>
      <c r="F3" s="327"/>
      <c r="G3" s="328"/>
      <c r="H3" s="329">
        <f>H17</f>
        <v>0</v>
      </c>
    </row>
    <row r="4" spans="1:14">
      <c r="B4" s="330" t="str">
        <f>B19</f>
        <v>2. Rozvaděče</v>
      </c>
      <c r="C4" s="324"/>
      <c r="D4" s="325"/>
      <c r="E4" s="326"/>
      <c r="F4" s="327"/>
      <c r="G4" s="328"/>
      <c r="H4" s="329">
        <f>H24</f>
        <v>0</v>
      </c>
    </row>
    <row r="5" spans="1:14">
      <c r="B5" s="330" t="str">
        <f>B26</f>
        <v>3. Ukončení vodičů</v>
      </c>
      <c r="C5" s="324"/>
      <c r="D5" s="325"/>
      <c r="E5" s="326"/>
      <c r="F5" s="327"/>
      <c r="G5" s="328"/>
      <c r="H5" s="329">
        <f>H30</f>
        <v>0</v>
      </c>
    </row>
    <row r="6" spans="1:14">
      <c r="B6" s="323" t="str">
        <f>B32</f>
        <v>4. Ostatní náklady</v>
      </c>
      <c r="C6" s="324"/>
      <c r="D6" s="325"/>
      <c r="E6" s="326"/>
      <c r="F6" s="327"/>
      <c r="G6" s="331"/>
      <c r="H6" s="329">
        <f>H36</f>
        <v>0</v>
      </c>
    </row>
    <row r="7" spans="1:14" ht="16.5" thickBot="1">
      <c r="B7" s="323" t="str">
        <f>B38</f>
        <v>5. HZS</v>
      </c>
      <c r="C7" s="324"/>
      <c r="D7" s="325"/>
      <c r="E7" s="326"/>
      <c r="F7" s="327"/>
      <c r="G7" s="331"/>
      <c r="H7" s="329">
        <f>F50</f>
        <v>0</v>
      </c>
    </row>
    <row r="8" spans="1:14" ht="16.5" thickBot="1">
      <c r="B8" s="316" t="s">
        <v>1614</v>
      </c>
      <c r="C8" s="317"/>
      <c r="D8" s="318"/>
      <c r="E8" s="319"/>
      <c r="F8" s="320"/>
      <c r="G8" s="332"/>
      <c r="H8" s="333">
        <f>SUM(H3:H7)</f>
        <v>0</v>
      </c>
    </row>
    <row r="9" spans="1:14">
      <c r="B9" s="334"/>
      <c r="C9" s="324"/>
      <c r="D9" s="325"/>
      <c r="E9" s="326"/>
      <c r="F9" s="327"/>
      <c r="G9" s="335"/>
      <c r="H9" s="336"/>
    </row>
    <row r="10" spans="1:14">
      <c r="B10" s="337"/>
      <c r="C10" s="338"/>
      <c r="D10" s="313"/>
      <c r="E10" s="339"/>
      <c r="F10" s="340"/>
      <c r="G10" s="341"/>
      <c r="H10" s="342"/>
    </row>
    <row r="11" spans="1:14" ht="15.2" customHeight="1">
      <c r="A11" s="343" t="s">
        <v>1615</v>
      </c>
      <c r="B11" s="344" t="s">
        <v>12</v>
      </c>
      <c r="C11" s="345" t="s">
        <v>1616</v>
      </c>
      <c r="D11" s="346" t="s">
        <v>1617</v>
      </c>
      <c r="E11" s="485" t="s">
        <v>1618</v>
      </c>
      <c r="F11" s="485"/>
      <c r="G11" s="486" t="s">
        <v>1619</v>
      </c>
      <c r="H11" s="486"/>
      <c r="L11" s="349"/>
      <c r="N11" s="350"/>
    </row>
    <row r="12" spans="1:14">
      <c r="A12" s="351"/>
      <c r="B12" s="352" t="s">
        <v>1620</v>
      </c>
      <c r="C12" s="353"/>
      <c r="D12" s="354"/>
      <c r="E12" s="348" t="s">
        <v>1621</v>
      </c>
      <c r="F12" s="347" t="s">
        <v>1622</v>
      </c>
      <c r="G12" s="355" t="s">
        <v>1621</v>
      </c>
      <c r="H12" s="347" t="s">
        <v>1622</v>
      </c>
      <c r="L12" s="349"/>
      <c r="N12" s="350"/>
    </row>
    <row r="13" spans="1:14" ht="14.1" customHeight="1">
      <c r="A13" s="356" t="s">
        <v>1623</v>
      </c>
      <c r="B13" s="357" t="s">
        <v>1707</v>
      </c>
      <c r="C13" s="358" t="s">
        <v>7</v>
      </c>
      <c r="D13" s="359">
        <v>90</v>
      </c>
      <c r="E13" s="360"/>
      <c r="F13" s="361">
        <f>E13*D13</f>
        <v>0</v>
      </c>
      <c r="G13" s="362"/>
      <c r="H13" s="361">
        <f>G13*D13</f>
        <v>0</v>
      </c>
      <c r="L13" s="349"/>
      <c r="N13" s="350"/>
    </row>
    <row r="14" spans="1:14" ht="14.1" customHeight="1" thickBot="1">
      <c r="A14" s="356" t="s">
        <v>1625</v>
      </c>
      <c r="B14" s="363" t="s">
        <v>1650</v>
      </c>
      <c r="C14" s="364" t="s">
        <v>14</v>
      </c>
      <c r="D14" s="359">
        <v>0.3</v>
      </c>
      <c r="E14" s="360"/>
      <c r="F14" s="361">
        <f>E14*D14</f>
        <v>0</v>
      </c>
      <c r="G14" s="362"/>
      <c r="H14" s="361">
        <f>G14*D14</f>
        <v>0</v>
      </c>
    </row>
    <row r="15" spans="1:14" ht="14.1" customHeight="1">
      <c r="B15" s="365" t="s">
        <v>1651</v>
      </c>
      <c r="C15" s="366"/>
      <c r="D15" s="367">
        <v>1</v>
      </c>
      <c r="E15" s="368"/>
      <c r="F15" s="369">
        <f>SUM(F13:F14)</f>
        <v>0</v>
      </c>
      <c r="G15" s="370"/>
      <c r="H15" s="371">
        <f>SUM(H13:H14)</f>
        <v>0</v>
      </c>
    </row>
    <row r="16" spans="1:14" ht="14.1" customHeight="1">
      <c r="B16" s="372" t="s">
        <v>1652</v>
      </c>
      <c r="C16" s="373">
        <v>0.08</v>
      </c>
      <c r="D16" s="374"/>
      <c r="E16" s="375"/>
      <c r="F16" s="376"/>
      <c r="G16" s="377"/>
      <c r="H16" s="378">
        <f>PRODUCT(H15,C16)</f>
        <v>0</v>
      </c>
    </row>
    <row r="17" spans="1:9" ht="14.1" customHeight="1" thickBot="1">
      <c r="B17" s="379" t="s">
        <v>1653</v>
      </c>
      <c r="C17" s="380"/>
      <c r="D17" s="381"/>
      <c r="E17" s="382"/>
      <c r="F17" s="383"/>
      <c r="G17" s="384"/>
      <c r="H17" s="385">
        <f>F15+H15+H16</f>
        <v>0</v>
      </c>
    </row>
    <row r="18" spans="1:9" ht="14.1" customHeight="1">
      <c r="B18" s="337"/>
      <c r="C18" s="386"/>
      <c r="D18" s="387"/>
      <c r="E18" s="388"/>
      <c r="F18" s="389"/>
      <c r="G18" s="390"/>
      <c r="H18" s="389"/>
      <c r="I18" s="391"/>
    </row>
    <row r="19" spans="1:9" ht="14.1" customHeight="1">
      <c r="B19" s="392" t="s">
        <v>1654</v>
      </c>
      <c r="C19" s="358"/>
      <c r="D19" s="359"/>
      <c r="E19" s="360"/>
      <c r="F19" s="361"/>
      <c r="G19" s="362"/>
      <c r="H19" s="361"/>
      <c r="I19" s="391"/>
    </row>
    <row r="20" spans="1:9" ht="14.1" customHeight="1">
      <c r="A20" s="393" t="s">
        <v>1627</v>
      </c>
      <c r="B20" s="357" t="s">
        <v>1708</v>
      </c>
      <c r="C20" s="358" t="s">
        <v>9</v>
      </c>
      <c r="D20" s="359">
        <v>1</v>
      </c>
      <c r="E20" s="360"/>
      <c r="F20" s="375">
        <f>E20*D20</f>
        <v>0</v>
      </c>
      <c r="G20" s="362"/>
      <c r="H20" s="375">
        <f>G20*D20</f>
        <v>0</v>
      </c>
      <c r="I20" s="391"/>
    </row>
    <row r="21" spans="1:9" ht="100.5" customHeight="1" thickBot="1">
      <c r="A21" s="393" t="s">
        <v>1629</v>
      </c>
      <c r="B21" s="394" t="s">
        <v>1709</v>
      </c>
      <c r="C21" s="358" t="s">
        <v>9</v>
      </c>
      <c r="D21" s="359">
        <v>1</v>
      </c>
      <c r="E21" s="360"/>
      <c r="F21" s="375">
        <f>E21*D21</f>
        <v>0</v>
      </c>
      <c r="G21" s="362"/>
      <c r="H21" s="375">
        <f>G21*D21</f>
        <v>0</v>
      </c>
      <c r="I21" s="391"/>
    </row>
    <row r="22" spans="1:9" ht="14.1" customHeight="1">
      <c r="B22" s="365" t="s">
        <v>9</v>
      </c>
      <c r="C22" s="366"/>
      <c r="D22" s="367">
        <v>1</v>
      </c>
      <c r="E22" s="368"/>
      <c r="F22" s="369">
        <f>SUM(F19:F21)</f>
        <v>0</v>
      </c>
      <c r="G22" s="370"/>
      <c r="H22" s="371">
        <f>SUM(H19:H21)</f>
        <v>0</v>
      </c>
      <c r="I22" s="391"/>
    </row>
    <row r="23" spans="1:9" ht="14.1" customHeight="1">
      <c r="B23" s="372" t="s">
        <v>1652</v>
      </c>
      <c r="C23" s="373">
        <v>0.08</v>
      </c>
      <c r="D23" s="374"/>
      <c r="E23" s="375"/>
      <c r="F23" s="376"/>
      <c r="G23" s="377"/>
      <c r="H23" s="378">
        <f>PRODUCT(H22,C23)</f>
        <v>0</v>
      </c>
      <c r="I23" s="391"/>
    </row>
    <row r="24" spans="1:9" ht="14.1" customHeight="1" thickBot="1">
      <c r="B24" s="379" t="s">
        <v>1653</v>
      </c>
      <c r="C24" s="380"/>
      <c r="D24" s="381"/>
      <c r="E24" s="382"/>
      <c r="F24" s="383"/>
      <c r="G24" s="384"/>
      <c r="H24" s="385">
        <f>F22+H22+H23</f>
        <v>0</v>
      </c>
      <c r="I24" s="391"/>
    </row>
    <row r="25" spans="1:9" ht="14.1" customHeight="1">
      <c r="B25" s="337"/>
      <c r="C25" s="386"/>
      <c r="D25" s="387"/>
      <c r="E25" s="388"/>
      <c r="F25" s="389"/>
      <c r="G25" s="390"/>
      <c r="H25" s="389"/>
      <c r="I25" s="391"/>
    </row>
    <row r="26" spans="1:9" ht="14.1" customHeight="1">
      <c r="B26" s="392" t="s">
        <v>1662</v>
      </c>
      <c r="C26" s="358"/>
      <c r="D26" s="359"/>
      <c r="E26" s="360"/>
      <c r="F26" s="361"/>
      <c r="G26" s="362"/>
      <c r="H26" s="361"/>
      <c r="I26" s="391"/>
    </row>
    <row r="27" spans="1:9" ht="14.1" customHeight="1" thickBot="1">
      <c r="A27" s="393" t="s">
        <v>1631</v>
      </c>
      <c r="B27" s="395" t="s">
        <v>1710</v>
      </c>
      <c r="C27" s="358" t="s">
        <v>9</v>
      </c>
      <c r="D27" s="359">
        <v>1</v>
      </c>
      <c r="E27" s="360"/>
      <c r="F27" s="375">
        <f>E27*D27</f>
        <v>0</v>
      </c>
      <c r="G27" s="362"/>
      <c r="H27" s="375"/>
      <c r="I27" s="391"/>
    </row>
    <row r="28" spans="1:9" ht="14.1" customHeight="1">
      <c r="B28" s="365" t="s">
        <v>1651</v>
      </c>
      <c r="C28" s="366"/>
      <c r="D28" s="367">
        <v>1</v>
      </c>
      <c r="E28" s="368"/>
      <c r="F28" s="369">
        <f>SUM(F26:F27)</f>
        <v>0</v>
      </c>
      <c r="G28" s="370"/>
      <c r="H28" s="371">
        <f>SUM(H26:H27)</f>
        <v>0</v>
      </c>
      <c r="I28" s="391"/>
    </row>
    <row r="29" spans="1:9" ht="14.1" customHeight="1">
      <c r="B29" s="372" t="s">
        <v>1652</v>
      </c>
      <c r="C29" s="373">
        <v>0.08</v>
      </c>
      <c r="D29" s="374"/>
      <c r="E29" s="375"/>
      <c r="F29" s="376"/>
      <c r="G29" s="377"/>
      <c r="H29" s="378">
        <f>PRODUCT(H28,C29)</f>
        <v>0</v>
      </c>
      <c r="I29" s="391"/>
    </row>
    <row r="30" spans="1:9" ht="14.1" customHeight="1" thickBot="1">
      <c r="B30" s="379" t="s">
        <v>1653</v>
      </c>
      <c r="C30" s="380"/>
      <c r="D30" s="381"/>
      <c r="E30" s="382"/>
      <c r="F30" s="383"/>
      <c r="G30" s="384"/>
      <c r="H30" s="385">
        <f>F28+H28+H29</f>
        <v>0</v>
      </c>
      <c r="I30" s="391"/>
    </row>
    <row r="31" spans="1:9" ht="14.1" customHeight="1">
      <c r="B31" s="337"/>
      <c r="C31" s="386"/>
      <c r="D31" s="387"/>
      <c r="E31" s="388"/>
      <c r="F31" s="389"/>
      <c r="G31" s="390"/>
      <c r="H31" s="389"/>
      <c r="I31" s="391"/>
    </row>
    <row r="32" spans="1:9">
      <c r="B32" s="396" t="s">
        <v>1711</v>
      </c>
      <c r="C32" s="397"/>
      <c r="D32" s="374"/>
      <c r="E32" s="398"/>
      <c r="F32" s="375"/>
      <c r="G32" s="399"/>
      <c r="H32" s="375"/>
    </row>
    <row r="33" spans="1:8" ht="39.75" thickBot="1">
      <c r="A33" s="393" t="s">
        <v>1633</v>
      </c>
      <c r="B33" s="307" t="s">
        <v>1676</v>
      </c>
      <c r="C33" s="400" t="s">
        <v>9</v>
      </c>
      <c r="D33" s="401">
        <v>1</v>
      </c>
      <c r="E33" s="398"/>
      <c r="F33" s="375">
        <f>E33*D33</f>
        <v>0</v>
      </c>
      <c r="G33" s="399"/>
      <c r="H33" s="375">
        <f>G33*D33</f>
        <v>0</v>
      </c>
    </row>
    <row r="34" spans="1:8">
      <c r="B34" s="365" t="s">
        <v>1651</v>
      </c>
      <c r="C34" s="366"/>
      <c r="D34" s="367">
        <v>1</v>
      </c>
      <c r="E34" s="368"/>
      <c r="F34" s="369">
        <f>SUM(F32:F33)</f>
        <v>0</v>
      </c>
      <c r="G34" s="370"/>
      <c r="H34" s="371">
        <f>SUM(H32:H33)</f>
        <v>0</v>
      </c>
    </row>
    <row r="35" spans="1:8">
      <c r="B35" s="372" t="s">
        <v>1652</v>
      </c>
      <c r="C35" s="373">
        <v>0.08</v>
      </c>
      <c r="D35" s="374"/>
      <c r="E35" s="375"/>
      <c r="F35" s="376"/>
      <c r="G35" s="377"/>
      <c r="H35" s="378">
        <f>PRODUCT(H34,C35)</f>
        <v>0</v>
      </c>
    </row>
    <row r="36" spans="1:8" ht="16.5" thickBot="1">
      <c r="B36" s="379" t="s">
        <v>1653</v>
      </c>
      <c r="C36" s="380"/>
      <c r="D36" s="381"/>
      <c r="E36" s="382"/>
      <c r="F36" s="383"/>
      <c r="G36" s="384"/>
      <c r="H36" s="385">
        <f>F34+H34+H35</f>
        <v>0</v>
      </c>
    </row>
    <row r="38" spans="1:8">
      <c r="B38" s="402" t="s">
        <v>1712</v>
      </c>
      <c r="C38" s="397"/>
      <c r="D38" s="374"/>
      <c r="E38" s="398"/>
      <c r="F38" s="375"/>
      <c r="G38" s="399"/>
      <c r="H38" s="375"/>
    </row>
    <row r="39" spans="1:8">
      <c r="A39" s="403" t="s">
        <v>1635</v>
      </c>
      <c r="B39" s="404" t="s">
        <v>1679</v>
      </c>
      <c r="C39" s="405" t="s">
        <v>33</v>
      </c>
      <c r="D39" s="401">
        <v>5</v>
      </c>
      <c r="E39" s="398"/>
      <c r="F39" s="375">
        <f t="shared" ref="F39:F49" si="0">E39*D39</f>
        <v>0</v>
      </c>
      <c r="G39" s="399"/>
      <c r="H39" s="375"/>
    </row>
    <row r="40" spans="1:8">
      <c r="A40" s="403" t="s">
        <v>1637</v>
      </c>
      <c r="B40" s="404" t="s">
        <v>1683</v>
      </c>
      <c r="C40" s="405" t="s">
        <v>33</v>
      </c>
      <c r="D40" s="401">
        <v>2</v>
      </c>
      <c r="E40" s="398"/>
      <c r="F40" s="375">
        <f>E40*D40</f>
        <v>0</v>
      </c>
      <c r="G40" s="399"/>
      <c r="H40" s="375"/>
    </row>
    <row r="41" spans="1:8">
      <c r="A41" s="403" t="s">
        <v>1639</v>
      </c>
      <c r="B41" s="404" t="s">
        <v>1685</v>
      </c>
      <c r="C41" s="405" t="s">
        <v>33</v>
      </c>
      <c r="D41" s="401">
        <v>4</v>
      </c>
      <c r="E41" s="398"/>
      <c r="F41" s="375">
        <f>E41*D41</f>
        <v>0</v>
      </c>
      <c r="G41" s="399"/>
      <c r="H41" s="375"/>
    </row>
    <row r="42" spans="1:8">
      <c r="A42" s="403" t="s">
        <v>1641</v>
      </c>
      <c r="B42" s="406" t="s">
        <v>1689</v>
      </c>
      <c r="C42" s="405" t="s">
        <v>8</v>
      </c>
      <c r="D42" s="401">
        <v>6</v>
      </c>
      <c r="E42" s="398">
        <f>(H3+H4+H5)/100</f>
        <v>0</v>
      </c>
      <c r="F42" s="375">
        <f t="shared" si="0"/>
        <v>0</v>
      </c>
      <c r="G42" s="399"/>
      <c r="H42" s="375"/>
    </row>
    <row r="43" spans="1:8">
      <c r="A43" s="403" t="s">
        <v>1643</v>
      </c>
      <c r="B43" s="406" t="s">
        <v>1691</v>
      </c>
      <c r="C43" s="405" t="s">
        <v>8</v>
      </c>
      <c r="D43" s="401">
        <v>1</v>
      </c>
      <c r="E43" s="398">
        <f>(H3+H4+H5)/100</f>
        <v>0</v>
      </c>
      <c r="F43" s="375">
        <f t="shared" si="0"/>
        <v>0</v>
      </c>
      <c r="G43" s="399"/>
      <c r="H43" s="375"/>
    </row>
    <row r="44" spans="1:8" ht="26.25">
      <c r="A44" s="403" t="s">
        <v>1645</v>
      </c>
      <c r="B44" s="307" t="s">
        <v>1695</v>
      </c>
      <c r="C44" s="405" t="s">
        <v>33</v>
      </c>
      <c r="D44" s="401">
        <v>4</v>
      </c>
      <c r="E44" s="398"/>
      <c r="F44" s="375">
        <f t="shared" si="0"/>
        <v>0</v>
      </c>
      <c r="G44" s="399"/>
      <c r="H44" s="375"/>
    </row>
    <row r="45" spans="1:8">
      <c r="A45" s="403" t="s">
        <v>1647</v>
      </c>
      <c r="B45" s="406" t="s">
        <v>1697</v>
      </c>
      <c r="C45" s="405" t="s">
        <v>33</v>
      </c>
      <c r="D45" s="401">
        <v>5</v>
      </c>
      <c r="E45" s="398"/>
      <c r="F45" s="375">
        <f t="shared" si="0"/>
        <v>0</v>
      </c>
      <c r="G45" s="399"/>
      <c r="H45" s="375"/>
    </row>
    <row r="46" spans="1:8">
      <c r="A46" s="403" t="s">
        <v>1649</v>
      </c>
      <c r="B46" s="406" t="s">
        <v>1699</v>
      </c>
      <c r="C46" s="405" t="s">
        <v>33</v>
      </c>
      <c r="D46" s="401">
        <v>1</v>
      </c>
      <c r="E46" s="398"/>
      <c r="F46" s="375">
        <f t="shared" si="0"/>
        <v>0</v>
      </c>
      <c r="G46" s="399"/>
      <c r="H46" s="375"/>
    </row>
    <row r="47" spans="1:8">
      <c r="A47" s="403" t="s">
        <v>1655</v>
      </c>
      <c r="B47" s="406" t="s">
        <v>1701</v>
      </c>
      <c r="C47" s="405" t="s">
        <v>33</v>
      </c>
      <c r="D47" s="401">
        <v>10</v>
      </c>
      <c r="E47" s="398"/>
      <c r="F47" s="375">
        <f t="shared" si="0"/>
        <v>0</v>
      </c>
      <c r="G47" s="399"/>
      <c r="H47" s="375"/>
    </row>
    <row r="48" spans="1:8">
      <c r="A48" s="403" t="s">
        <v>1656</v>
      </c>
      <c r="B48" s="406" t="s">
        <v>1713</v>
      </c>
      <c r="C48" s="405" t="s">
        <v>33</v>
      </c>
      <c r="D48" s="401">
        <v>7</v>
      </c>
      <c r="E48" s="398"/>
      <c r="F48" s="375">
        <f>E48*D48</f>
        <v>0</v>
      </c>
      <c r="G48" s="399"/>
      <c r="H48" s="375"/>
    </row>
    <row r="49" spans="1:8" ht="16.5" thickBot="1">
      <c r="A49" s="403" t="s">
        <v>1658</v>
      </c>
      <c r="B49" s="406" t="s">
        <v>1703</v>
      </c>
      <c r="C49" s="400" t="s">
        <v>33</v>
      </c>
      <c r="D49" s="374">
        <v>10</v>
      </c>
      <c r="E49" s="398"/>
      <c r="F49" s="375">
        <f t="shared" si="0"/>
        <v>0</v>
      </c>
      <c r="G49" s="399"/>
      <c r="H49" s="375"/>
    </row>
    <row r="50" spans="1:8" ht="16.5" thickBot="1">
      <c r="B50" s="407" t="s">
        <v>1651</v>
      </c>
      <c r="C50" s="408"/>
      <c r="D50" s="409">
        <v>1</v>
      </c>
      <c r="E50" s="410"/>
      <c r="F50" s="411">
        <f>SUM(F38:F49)</f>
        <v>0</v>
      </c>
      <c r="G50" s="412"/>
      <c r="H50" s="413"/>
    </row>
    <row r="52" spans="1:8">
      <c r="B52" s="337" t="s">
        <v>399</v>
      </c>
    </row>
    <row r="53" spans="1:8">
      <c r="B53" s="419" t="s">
        <v>1704</v>
      </c>
    </row>
    <row r="54" spans="1:8">
      <c r="B54" s="420" t="s">
        <v>1705</v>
      </c>
    </row>
    <row r="55" spans="1:8">
      <c r="B55" s="420" t="s">
        <v>1706</v>
      </c>
    </row>
  </sheetData>
  <sheetProtection selectLockedCells="1" selectUnlockedCells="1"/>
  <mergeCells count="2">
    <mergeCell ref="E11:F11"/>
    <mergeCell ref="G11:H11"/>
  </mergeCells>
  <pageMargins left="0.6694444444444444" right="0.19652777777777777" top="1.28125" bottom="0.47222222222222221" header="0.51180555555555551" footer="0.2361111111111111"/>
  <pageSetup paperSize="9" orientation="landscape" useFirstPageNumber="1" horizontalDpi="300" verticalDpi="300" r:id="rId1"/>
  <headerFooter alignWithMargins="0">
    <oddHeader>&amp;LSTAVEBNÍ ÚPRAVY POLIKLINIKY NEMOCNICE JINDŘICHŮV HRADEC 
VÝMĚNA VYBRANÝCH DVEŘÍ BUDOVY 13, 14, 15
D.1.4.3 SILNOPROUDÁ ELEKTROINSTALACE - ROZPOČET SO02
&amp;R&amp;D</oddHeader>
    <oddFooter>&amp;LZpracovatel: Atelier A02 spol.s.r.o.&amp;R&amp;P/&amp;N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29</vt:i4>
      </vt:variant>
    </vt:vector>
  </HeadingPairs>
  <TitlesOfParts>
    <vt:vector size="40" baseType="lpstr">
      <vt:lpstr>Rekapitulace</vt:lpstr>
      <vt:lpstr>SO-01-ARC</vt:lpstr>
      <vt:lpstr>SO-01-ZTI</vt:lpstr>
      <vt:lpstr>SO-01-VZT</vt:lpstr>
      <vt:lpstr>SO-01-UT</vt:lpstr>
      <vt:lpstr>SO-01-EI</vt:lpstr>
      <vt:lpstr>SO-02-ARC</vt:lpstr>
      <vt:lpstr>SO-02-VZT</vt:lpstr>
      <vt:lpstr>SO-02-EI</vt:lpstr>
      <vt:lpstr>SO-03-ARC</vt:lpstr>
      <vt:lpstr>SO-03-UT</vt:lpstr>
      <vt:lpstr>'SO-01-EI'!Excel_BuiltIn_Print_Area</vt:lpstr>
      <vt:lpstr>'SO-02-EI'!Excel_BuiltIn_Print_Area</vt:lpstr>
      <vt:lpstr>'SO-01-EI'!Excel_BuiltIn_Print_Area_2</vt:lpstr>
      <vt:lpstr>'SO-02-EI'!Excel_BuiltIn_Print_Area_2</vt:lpstr>
      <vt:lpstr>'SO-01-EI'!Excel_BuiltIn_Print_Titles</vt:lpstr>
      <vt:lpstr>'SO-02-EI'!Excel_BuiltIn_Print_Titles</vt:lpstr>
      <vt:lpstr>'SO-01-EI'!Excel_BuiltIn_Print_Titles_2</vt:lpstr>
      <vt:lpstr>'SO-02-EI'!Excel_BuiltIn_Print_Titles_2</vt:lpstr>
      <vt:lpstr>'SO-01-ARC'!Názvy_tisku</vt:lpstr>
      <vt:lpstr>'SO-01-EI'!Názvy_tisku</vt:lpstr>
      <vt:lpstr>'SO-01-UT'!Názvy_tisku</vt:lpstr>
      <vt:lpstr>'SO-01-VZT'!Názvy_tisku</vt:lpstr>
      <vt:lpstr>'SO-01-ZTI'!Názvy_tisku</vt:lpstr>
      <vt:lpstr>'SO-02-ARC'!Názvy_tisku</vt:lpstr>
      <vt:lpstr>'SO-02-EI'!Názvy_tisku</vt:lpstr>
      <vt:lpstr>'SO-02-VZT'!Názvy_tisku</vt:lpstr>
      <vt:lpstr>'SO-03-ARC'!Názvy_tisku</vt:lpstr>
      <vt:lpstr>'SO-03-UT'!Názvy_tisku</vt:lpstr>
      <vt:lpstr>Rekapitulace!Oblast_tisku</vt:lpstr>
      <vt:lpstr>'SO-01-ARC'!Oblast_tisku</vt:lpstr>
      <vt:lpstr>'SO-01-EI'!Oblast_tisku</vt:lpstr>
      <vt:lpstr>'SO-01-UT'!Oblast_tisku</vt:lpstr>
      <vt:lpstr>'SO-01-VZT'!Oblast_tisku</vt:lpstr>
      <vt:lpstr>'SO-01-ZTI'!Oblast_tisku</vt:lpstr>
      <vt:lpstr>'SO-02-ARC'!Oblast_tisku</vt:lpstr>
      <vt:lpstr>'SO-02-EI'!Oblast_tisku</vt:lpstr>
      <vt:lpstr>'SO-02-VZT'!Oblast_tisku</vt:lpstr>
      <vt:lpstr>'SO-03-ARC'!Oblast_tisku</vt:lpstr>
      <vt:lpstr>'SO-03-UT'!Oblast_tisku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2024-07-16T09:37:49Z</dcterms:modified>
</cp:coreProperties>
</file>